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anthoshdinesh\Documents\project\"/>
    </mc:Choice>
  </mc:AlternateContent>
  <xr:revisionPtr revIDLastSave="0" documentId="8_{DE4B8FDA-1F3F-43B6-8659-ADAC9FC0306A}" xr6:coauthVersionLast="47" xr6:coauthVersionMax="47" xr10:uidLastSave="{00000000-0000-0000-0000-000000000000}"/>
  <bookViews>
    <workbookView xWindow="1152" yWindow="1152" windowWidth="17280" windowHeight="8880" activeTab="7" xr2:uid="{C2DC942A-0E54-4546-9524-3B982CFD3F71}"/>
  </bookViews>
  <sheets>
    <sheet name="data" sheetId="2" r:id="rId1"/>
    <sheet name="Sales" sheetId="3" r:id="rId2"/>
    <sheet name="Products&amp; categories" sheetId="4" r:id="rId3"/>
    <sheet name="Regions sales" sheetId="5" r:id="rId4"/>
    <sheet name="SalesRep sales" sheetId="6" r:id="rId5"/>
    <sheet name="customer " sheetId="15" r:id="rId6"/>
    <sheet name="analysis" sheetId="13" r:id="rId7"/>
    <sheet name="dashboard" sheetId="14" r:id="rId8"/>
  </sheets>
  <definedNames>
    <definedName name="_xlcn.WorksheetConnection_Sales_Performance_Dashboard.xlsxSalesData" hidden="1">SalesData[]</definedName>
    <definedName name="ExternalData_1" localSheetId="0" hidden="1">data!$A$1:$N$201</definedName>
    <definedName name="Slicer_Customer_Type">#N/A</definedName>
    <definedName name="Slicer_Product_Category1">#N/A</definedName>
    <definedName name="Slicer_Product_Name">#N/A</definedName>
    <definedName name="Slicer_Region">#N/A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Sales_Performance_Dashboard.xlsx!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2" l="1"/>
  <c r="Y7" i="2"/>
  <c r="AC7"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3"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U2" i="2"/>
  <c r="T2" i="2"/>
  <c r="AA7" i="2" s="1"/>
  <c r="S2" i="2"/>
  <c r="R2" i="2"/>
  <c r="Q2" i="2"/>
  <c r="P2" i="2"/>
  <c r="O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CF5F78-532B-49A6-9611-D7F0C03543B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2ED7ED4E-33AC-440A-A551-8A9C8B9C1A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DA34BF2-EF04-471F-9488-2B32B9705E36}" name="WorksheetConnection_Sales_Performance_Dashboard.xlsx!SalesData" type="102" refreshedVersion="8" minRefreshableVersion="5">
    <extLst>
      <ext xmlns:x15="http://schemas.microsoft.com/office/spreadsheetml/2010/11/main" uri="{DE250136-89BD-433C-8126-D09CA5730AF9}">
        <x15:connection id="SalesData" autoDelete="1">
          <x15:rangePr sourceName="_xlcn.WorksheetConnection_Sales_Performance_Dashboard.xlsxSalesData"/>
        </x15:connection>
      </ext>
    </extLst>
  </connection>
</connections>
</file>

<file path=xl/sharedStrings.xml><?xml version="1.0" encoding="utf-8"?>
<sst xmlns="http://schemas.openxmlformats.org/spreadsheetml/2006/main" count="1706" uniqueCount="269">
  <si>
    <t>Order ID</t>
  </si>
  <si>
    <t>Date</t>
  </si>
  <si>
    <t>Region</t>
  </si>
  <si>
    <t>Sales Representative</t>
  </si>
  <si>
    <t>Product Category</t>
  </si>
  <si>
    <t>Product Name</t>
  </si>
  <si>
    <t>Units Sold</t>
  </si>
  <si>
    <t>Unit Price</t>
  </si>
  <si>
    <t>Profit Margin (%)</t>
  </si>
  <si>
    <t>Customer Type</t>
  </si>
  <si>
    <t>Payment Method</t>
  </si>
  <si>
    <t>Delivery Status</t>
  </si>
  <si>
    <t>Total Sales</t>
  </si>
  <si>
    <t>Profit</t>
  </si>
  <si>
    <t>ORD1000</t>
  </si>
  <si>
    <t>North</t>
  </si>
  <si>
    <t>David Wilson</t>
  </si>
  <si>
    <t>Clothing</t>
  </si>
  <si>
    <t>Laptop</t>
  </si>
  <si>
    <t>New</t>
  </si>
  <si>
    <t>Cash</t>
  </si>
  <si>
    <t>Pending</t>
  </si>
  <si>
    <t>ORD1001</t>
  </si>
  <si>
    <t>East</t>
  </si>
  <si>
    <t>Appliances</t>
  </si>
  <si>
    <t>Washing Machine</t>
  </si>
  <si>
    <t>Returning</t>
  </si>
  <si>
    <t>Credit Card</t>
  </si>
  <si>
    <t>ORD1002</t>
  </si>
  <si>
    <t>South</t>
  </si>
  <si>
    <t>Alice Brown</t>
  </si>
  <si>
    <t>Sports</t>
  </si>
  <si>
    <t>T-Shirt</t>
  </si>
  <si>
    <t>Cancelled</t>
  </si>
  <si>
    <t>ORD1003</t>
  </si>
  <si>
    <t>West</t>
  </si>
  <si>
    <t>Michael Johnson</t>
  </si>
  <si>
    <t>Delivered</t>
  </si>
  <si>
    <t>ORD1004</t>
  </si>
  <si>
    <t>John Doe</t>
  </si>
  <si>
    <t>Football</t>
  </si>
  <si>
    <t>ORD1005</t>
  </si>
  <si>
    <t>Furniture</t>
  </si>
  <si>
    <t>ORD1006</t>
  </si>
  <si>
    <t>Electronics</t>
  </si>
  <si>
    <t>ORD1007</t>
  </si>
  <si>
    <t>ORD1008</t>
  </si>
  <si>
    <t>Online Payment</t>
  </si>
  <si>
    <t>ORD1009</t>
  </si>
  <si>
    <t>Jane Smith</t>
  </si>
  <si>
    <t>Sofa</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</si>
  <si>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</si>
  <si>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</si>
  <si>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</si>
  <si>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</si>
  <si>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</si>
  <si>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</si>
  <si>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</si>
  <si>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</si>
  <si>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</si>
  <si>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</si>
  <si>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</si>
  <si>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</si>
  <si>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</si>
  <si>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</si>
  <si>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</si>
  <si>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</si>
  <si>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</si>
  <si>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</si>
  <si>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</si>
  <si>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</si>
  <si>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</si>
  <si>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</si>
  <si>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</si>
  <si>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</si>
  <si>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</si>
  <si>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</si>
  <si>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</si>
  <si>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</si>
  <si>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</si>
  <si>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</si>
  <si>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</si>
  <si>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</si>
  <si>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</si>
  <si>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</si>
  <si>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</si>
  <si>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</si>
  <si>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</si>
  <si>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</si>
  <si>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</si>
  <si>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</si>
  <si>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</si>
  <si>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</si>
  <si>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</si>
  <si>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</si>
  <si>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</si>
  <si>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</si>
  <si>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</si>
  <si>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</si>
  <si>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</si>
  <si>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</si>
  <si>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</si>
  <si>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</si>
  <si>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</si>
  <si>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</si>
  <si>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</si>
  <si>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</si>
  <si>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</si>
  <si>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</si>
  <si>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</si>
  <si>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</si>
  <si>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</si>
  <si>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</si>
  <si>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</si>
  <si>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</si>
  <si>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</si>
  <si>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</si>
  <si>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</si>
  <si>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</si>
  <si>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</si>
  <si>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</si>
  <si>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</si>
  <si>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</si>
  <si>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</si>
  <si>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</si>
  <si>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</si>
  <si>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</si>
  <si>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</si>
  <si>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</si>
  <si>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</si>
  <si>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</si>
  <si>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</si>
  <si>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</si>
  <si>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</si>
  <si>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</si>
  <si>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</si>
  <si>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</si>
  <si>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</si>
  <si>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</si>
  <si>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</si>
  <si>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</si>
  <si>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</si>
  <si>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</si>
  <si>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</si>
  <si>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</si>
  <si>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</si>
  <si>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</si>
  <si>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</si>
  <si>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</si>
  <si>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</si>
  <si>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</si>
  <si>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</si>
  <si>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</si>
  <si>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</si>
  <si>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</si>
  <si>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</si>
  <si>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</si>
  <si>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</si>
  <si>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</si>
  <si>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</si>
  <si>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</si>
  <si>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</si>
  <si>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</si>
  <si>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</si>
  <si>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</si>
  <si>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</si>
  <si>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</si>
  <si>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</si>
  <si>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</si>
  <si>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</si>
  <si>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</si>
  <si>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</si>
  <si>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</si>
  <si>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</si>
  <si>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</si>
  <si>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</si>
  <si>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</si>
  <si>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</si>
  <si>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</si>
  <si>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</si>
  <si>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</si>
  <si>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</si>
  <si>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</si>
  <si>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</si>
  <si>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</si>
  <si>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</si>
  <si>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</si>
  <si>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</si>
  <si>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</si>
  <si>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</si>
  <si>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</si>
  <si>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</si>
  <si>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</si>
  <si>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</si>
  <si>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</si>
  <si>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</si>
  <si>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</si>
  <si>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</si>
  <si>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</si>
  <si>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</si>
  <si>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</si>
  <si>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</si>
  <si>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</si>
  <si>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</si>
  <si>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</si>
  <si>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</si>
  <si>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</si>
  <si>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</si>
  <si>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</si>
  <si>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</si>
  <si>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</si>
  <si>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</si>
  <si>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</si>
  <si>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</si>
  <si>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</si>
  <si>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</si>
  <si>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</si>
  <si>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</si>
  <si>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</si>
  <si>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</si>
  <si>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</si>
  <si>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</si>
  <si>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</si>
  <si>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</si>
  <si>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</si>
  <si>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</si>
  <si>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</si>
  <si>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</si>
  <si>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</si>
  <si>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</si>
  <si>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</si>
  <si>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</si>
  <si>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</si>
  <si>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</si>
  <si>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</si>
  <si>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</si>
  <si>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</si>
  <si>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</si>
  <si>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</si>
  <si>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</si>
  <si>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</si>
  <si>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year</t>
  </si>
  <si>
    <t>month</t>
  </si>
  <si>
    <t>monthnum</t>
  </si>
  <si>
    <t>quarter</t>
  </si>
  <si>
    <t>profitperunit</t>
  </si>
  <si>
    <t>profitmargin</t>
  </si>
  <si>
    <t>avgprofitperunit</t>
  </si>
  <si>
    <t>Total Profit</t>
  </si>
  <si>
    <t>Total Orders</t>
  </si>
  <si>
    <t>Row Labels</t>
  </si>
  <si>
    <t>Grand Total</t>
  </si>
  <si>
    <t>Jan</t>
  </si>
  <si>
    <t>Feb</t>
  </si>
  <si>
    <t>Mar</t>
  </si>
  <si>
    <t>Apr</t>
  </si>
  <si>
    <t>May</t>
  </si>
  <si>
    <t>Jun</t>
  </si>
  <si>
    <t>Jul</t>
  </si>
  <si>
    <t>Aug</t>
  </si>
  <si>
    <t>Sep</t>
  </si>
  <si>
    <t>Oct</t>
  </si>
  <si>
    <t>Nov</t>
  </si>
  <si>
    <t>Dec</t>
  </si>
  <si>
    <t>Sum of Total Sales</t>
  </si>
  <si>
    <t>Sum of Profit</t>
  </si>
  <si>
    <t>Sum of profitmargin</t>
  </si>
  <si>
    <t>Sum of avgprofitperunit</t>
  </si>
  <si>
    <t>Average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</si>
</sst>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00"/>
    <numFmt numFmtId="165" formatCode="_ [$₹-4009]\ * #,##0.00_ ;_ [$₹-4009]\ * \-#,##0.00_ ;_ [$₹-4009]\ * &quot;-&quot;??_ ;_ @_ "/>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00B05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xf numFmtId="164" fontId="0" fillId="0" borderId="0" xfId="0" applyNumberFormat="1"/>
    <xf numFmtId="44" fontId="0" fillId="0" borderId="0" xfId="0" applyNumberFormat="1"/>
    <xf numFmtId="165" fontId="0" fillId="0" borderId="0" xfId="0" applyNumberFormat="1"/>
    <xf numFmtId="165" fontId="0" fillId="0" borderId="0" xfId="0" applyNumberFormat="1" applyAlignment="1">
      <alignment horizontal="center"/>
    </xf>
    <xf numFmtId="0" fontId="0" fillId="3" borderId="0" xfId="0" applyFill="1"/>
  </cellXfs>
  <cellStyles count="1">
    <cellStyle name="Normal" xfId="0" builtinId="0"/>
  </cellStyles>
  <dxfs count="22">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4" formatCode="_(&quot;$&quot;* #,##0.00_);_(&quot;$&quot;* \(#,##0.00\);_(&quot;$&quot;* &quot;-&quot;??_);_(@_)"/>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61632AA-5B83-4EA9-B6C7-F55A92468C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DASHBOARD.xlsx]Sales!PivotTable6</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Monthly </a:t>
            </a:r>
            <a:r>
              <a:rPr lang="en-IN" sz="1400" b="1" i="0" u="none" strike="noStrike" cap="none" baseline="0">
                <a:effectLst/>
              </a:rPr>
              <a:t>and yearly  </a:t>
            </a:r>
            <a:r>
              <a:rPr lang="en-IN"/>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Sales!$B$1</c:f>
              <c:strCache>
                <c:ptCount val="1"/>
                <c:pt idx="0">
                  <c:v>Sum of Total 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Sales!$A$2:$A$15</c:f>
              <c:multiLvlStrCache>
                <c:ptCount val="12"/>
                <c:lvl>
                  <c:pt idx="0">
                    <c:v>Apr</c:v>
                  </c:pt>
                  <c:pt idx="1">
                    <c:v>Aug</c:v>
                  </c:pt>
                  <c:pt idx="2">
                    <c:v>Dec</c:v>
                  </c:pt>
                  <c:pt idx="3">
                    <c:v>Feb</c:v>
                  </c:pt>
                  <c:pt idx="4">
                    <c:v>Jan</c:v>
                  </c:pt>
                  <c:pt idx="5">
                    <c:v>Jul</c:v>
                  </c:pt>
                  <c:pt idx="6">
                    <c:v>Jun</c:v>
                  </c:pt>
                  <c:pt idx="7">
                    <c:v>Mar</c:v>
                  </c:pt>
                  <c:pt idx="8">
                    <c:v>May</c:v>
                  </c:pt>
                  <c:pt idx="9">
                    <c:v>Nov</c:v>
                  </c:pt>
                  <c:pt idx="10">
                    <c:v>Oct</c:v>
                  </c:pt>
                  <c:pt idx="11">
                    <c:v>Sep</c:v>
                  </c:pt>
                </c:lvl>
                <c:lvl>
                  <c:pt idx="0">
                    <c:v>2024</c:v>
                  </c:pt>
                </c:lvl>
              </c:multiLvlStrCache>
            </c:multiLvlStrRef>
          </c:cat>
          <c:val>
            <c:numRef>
              <c:f>Sales!$B$2:$B$15</c:f>
              <c:numCache>
                <c:formatCode>_ [$₹-4009]\ * #,##0.00_ ;_ [$₹-4009]\ * \-#,##0.00_ ;_ [$₹-4009]\ * "-"??_ ;_ @_ </c:formatCode>
                <c:ptCount val="12"/>
                <c:pt idx="0">
                  <c:v>28385</c:v>
                </c:pt>
                <c:pt idx="1">
                  <c:v>57701</c:v>
                </c:pt>
                <c:pt idx="2">
                  <c:v>45473</c:v>
                </c:pt>
                <c:pt idx="3">
                  <c:v>16590</c:v>
                </c:pt>
                <c:pt idx="4">
                  <c:v>35689</c:v>
                </c:pt>
                <c:pt idx="5">
                  <c:v>52339</c:v>
                </c:pt>
                <c:pt idx="6">
                  <c:v>42543</c:v>
                </c:pt>
                <c:pt idx="7">
                  <c:v>52700</c:v>
                </c:pt>
                <c:pt idx="8">
                  <c:v>23233</c:v>
                </c:pt>
                <c:pt idx="9">
                  <c:v>42815</c:v>
                </c:pt>
                <c:pt idx="10">
                  <c:v>45289</c:v>
                </c:pt>
                <c:pt idx="11">
                  <c:v>61705</c:v>
                </c:pt>
              </c:numCache>
            </c:numRef>
          </c:val>
          <c:smooth val="0"/>
          <c:extLst>
            <c:ext xmlns:c16="http://schemas.microsoft.com/office/drawing/2014/chart" uri="{C3380CC4-5D6E-409C-BE32-E72D297353CC}">
              <c16:uniqueId val="{00000000-8A04-4CB3-83C7-9C50E9B18325}"/>
            </c:ext>
          </c:extLst>
        </c:ser>
        <c:ser>
          <c:idx val="1"/>
          <c:order val="1"/>
          <c:tx>
            <c:strRef>
              <c:f>Sales!$C$1</c:f>
              <c:strCache>
                <c:ptCount val="1"/>
                <c:pt idx="0">
                  <c:v>Sum of Profit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Sales!$A$2:$A$15</c:f>
              <c:multiLvlStrCache>
                <c:ptCount val="12"/>
                <c:lvl>
                  <c:pt idx="0">
                    <c:v>Apr</c:v>
                  </c:pt>
                  <c:pt idx="1">
                    <c:v>Aug</c:v>
                  </c:pt>
                  <c:pt idx="2">
                    <c:v>Dec</c:v>
                  </c:pt>
                  <c:pt idx="3">
                    <c:v>Feb</c:v>
                  </c:pt>
                  <c:pt idx="4">
                    <c:v>Jan</c:v>
                  </c:pt>
                  <c:pt idx="5">
                    <c:v>Jul</c:v>
                  </c:pt>
                  <c:pt idx="6">
                    <c:v>Jun</c:v>
                  </c:pt>
                  <c:pt idx="7">
                    <c:v>Mar</c:v>
                  </c:pt>
                  <c:pt idx="8">
                    <c:v>May</c:v>
                  </c:pt>
                  <c:pt idx="9">
                    <c:v>Nov</c:v>
                  </c:pt>
                  <c:pt idx="10">
                    <c:v>Oct</c:v>
                  </c:pt>
                  <c:pt idx="11">
                    <c:v>Sep</c:v>
                  </c:pt>
                </c:lvl>
                <c:lvl>
                  <c:pt idx="0">
                    <c:v>2024</c:v>
                  </c:pt>
                </c:lvl>
              </c:multiLvlStrCache>
            </c:multiLvlStrRef>
          </c:cat>
          <c:val>
            <c:numRef>
              <c:f>Sales!$C$2:$C$15</c:f>
              <c:numCache>
                <c:formatCode>_ [$₹-4009]\ * #,##0.00_ ;_ [$₹-4009]\ * \-#,##0.00_ ;_ [$₹-4009]\ * "-"??_ ;_ @_ </c:formatCode>
                <c:ptCount val="12"/>
                <c:pt idx="0">
                  <c:v>5686.5339770086366</c:v>
                </c:pt>
                <c:pt idx="1">
                  <c:v>10276.083729055114</c:v>
                </c:pt>
                <c:pt idx="2">
                  <c:v>6741.0959792570429</c:v>
                </c:pt>
                <c:pt idx="3">
                  <c:v>3444.8651543233959</c:v>
                </c:pt>
                <c:pt idx="4">
                  <c:v>6310.7266890030896</c:v>
                </c:pt>
                <c:pt idx="5">
                  <c:v>8603.5873555404778</c:v>
                </c:pt>
                <c:pt idx="6">
                  <c:v>7013.5252600572157</c:v>
                </c:pt>
                <c:pt idx="7">
                  <c:v>9256.3120638628825</c:v>
                </c:pt>
                <c:pt idx="8">
                  <c:v>3733.2922251670243</c:v>
                </c:pt>
                <c:pt idx="9">
                  <c:v>7964.3480368024202</c:v>
                </c:pt>
                <c:pt idx="10">
                  <c:v>8643.3083886340773</c:v>
                </c:pt>
                <c:pt idx="11">
                  <c:v>10401.173180575403</c:v>
                </c:pt>
              </c:numCache>
            </c:numRef>
          </c:val>
          <c:smooth val="0"/>
          <c:extLst>
            <c:ext xmlns:c16="http://schemas.microsoft.com/office/drawing/2014/chart" uri="{C3380CC4-5D6E-409C-BE32-E72D297353CC}">
              <c16:uniqueId val="{00000001-8A04-4CB3-83C7-9C50E9B18325}"/>
            </c:ext>
          </c:extLst>
        </c:ser>
        <c:dLbls>
          <c:showLegendKey val="0"/>
          <c:showVal val="0"/>
          <c:showCatName val="0"/>
          <c:showSerName val="0"/>
          <c:showPercent val="0"/>
          <c:showBubbleSize val="0"/>
        </c:dLbls>
        <c:marker val="1"/>
        <c:smooth val="0"/>
        <c:axId val="1383290896"/>
        <c:axId val="1383291856"/>
      </c:lineChart>
      <c:catAx>
        <c:axId val="138329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3291856"/>
        <c:crosses val="autoZero"/>
        <c:auto val="1"/>
        <c:lblAlgn val="ctr"/>
        <c:lblOffset val="100"/>
        <c:noMultiLvlLbl val="0"/>
      </c:catAx>
      <c:valAx>
        <c:axId val="1383291856"/>
        <c:scaling>
          <c:orientation val="minMax"/>
        </c:scaling>
        <c:delete val="1"/>
        <c:axPos val="l"/>
        <c:numFmt formatCode="_ [$₹-4009]\ * #,##0.00_ ;_ [$₹-4009]\ * \-#,##0.00_ ;_ [$₹-4009]\ * &quot;-&quot;??_ ;_ @_ " sourceLinked="1"/>
        <c:majorTickMark val="none"/>
        <c:minorTickMark val="none"/>
        <c:tickLblPos val="nextTo"/>
        <c:crossAx val="1383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DASHBOARD.xlsx]Products&amp; categories!PivotTable7</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effectLst/>
              </a:rPr>
              <a:t>Top Products &amp; Categories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'Products&amp; categories'!$B$1</c:f>
              <c:strCache>
                <c:ptCount val="1"/>
                <c:pt idx="0">
                  <c:v>Sum of Total Sales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'Products&amp; categories'!$A$2:$A$32</c:f>
              <c:multiLvlStrCache>
                <c:ptCount val="25"/>
                <c:lvl>
                  <c:pt idx="0">
                    <c:v>T-Shirt</c:v>
                  </c:pt>
                  <c:pt idx="1">
                    <c:v>Football</c:v>
                  </c:pt>
                  <c:pt idx="2">
                    <c:v>Laptop</c:v>
                  </c:pt>
                  <c:pt idx="3">
                    <c:v>Sofa</c:v>
                  </c:pt>
                  <c:pt idx="4">
                    <c:v>Washing Machine</c:v>
                  </c:pt>
                  <c:pt idx="5">
                    <c:v>T-Shirt</c:v>
                  </c:pt>
                  <c:pt idx="6">
                    <c:v>Football</c:v>
                  </c:pt>
                  <c:pt idx="7">
                    <c:v>Laptop</c:v>
                  </c:pt>
                  <c:pt idx="8">
                    <c:v>Sofa</c:v>
                  </c:pt>
                  <c:pt idx="9">
                    <c:v>Washing Machine</c:v>
                  </c:pt>
                  <c:pt idx="10">
                    <c:v>T-Shirt</c:v>
                  </c:pt>
                  <c:pt idx="11">
                    <c:v>Football</c:v>
                  </c:pt>
                  <c:pt idx="12">
                    <c:v>Laptop</c:v>
                  </c:pt>
                  <c:pt idx="13">
                    <c:v>Sofa</c:v>
                  </c:pt>
                  <c:pt idx="14">
                    <c:v>Washing Machine</c:v>
                  </c:pt>
                  <c:pt idx="15">
                    <c:v>T-Shirt</c:v>
                  </c:pt>
                  <c:pt idx="16">
                    <c:v>Football</c:v>
                  </c:pt>
                  <c:pt idx="17">
                    <c:v>Laptop</c:v>
                  </c:pt>
                  <c:pt idx="18">
                    <c:v>Sofa</c:v>
                  </c:pt>
                  <c:pt idx="19">
                    <c:v>Washing Machine</c:v>
                  </c:pt>
                  <c:pt idx="20">
                    <c:v>T-Shirt</c:v>
                  </c:pt>
                  <c:pt idx="21">
                    <c:v>Football</c:v>
                  </c:pt>
                  <c:pt idx="22">
                    <c:v>Laptop</c:v>
                  </c:pt>
                  <c:pt idx="23">
                    <c:v>Sofa</c:v>
                  </c:pt>
                  <c:pt idx="24">
                    <c:v>Washing Machine</c:v>
                  </c:pt>
                </c:lvl>
                <c:lvl>
                  <c:pt idx="0">
                    <c:v>Appliances</c:v>
                  </c:pt>
                  <c:pt idx="5">
                    <c:v>Clothing</c:v>
                  </c:pt>
                  <c:pt idx="10">
                    <c:v>Electronics</c:v>
                  </c:pt>
                  <c:pt idx="15">
                    <c:v>Furniture</c:v>
                  </c:pt>
                  <c:pt idx="20">
                    <c:v>Sports</c:v>
                  </c:pt>
                </c:lvl>
              </c:multiLvlStrCache>
            </c:multiLvlStrRef>
          </c:cat>
          <c:val>
            <c:numRef>
              <c:f>'Products&amp; categories'!$B$2:$B$32</c:f>
              <c:numCache>
                <c:formatCode>General</c:formatCode>
                <c:ptCount val="25"/>
                <c:pt idx="0">
                  <c:v>27799</c:v>
                </c:pt>
                <c:pt idx="1">
                  <c:v>26144</c:v>
                </c:pt>
                <c:pt idx="2">
                  <c:v>24886</c:v>
                </c:pt>
                <c:pt idx="3">
                  <c:v>25873</c:v>
                </c:pt>
                <c:pt idx="4">
                  <c:v>8953</c:v>
                </c:pt>
                <c:pt idx="5">
                  <c:v>14176</c:v>
                </c:pt>
                <c:pt idx="6">
                  <c:v>27468</c:v>
                </c:pt>
                <c:pt idx="7">
                  <c:v>33229</c:v>
                </c:pt>
                <c:pt idx="8">
                  <c:v>5187</c:v>
                </c:pt>
                <c:pt idx="9">
                  <c:v>18376</c:v>
                </c:pt>
                <c:pt idx="10">
                  <c:v>30926</c:v>
                </c:pt>
                <c:pt idx="11">
                  <c:v>20073</c:v>
                </c:pt>
                <c:pt idx="12">
                  <c:v>23244</c:v>
                </c:pt>
                <c:pt idx="13">
                  <c:v>9353</c:v>
                </c:pt>
                <c:pt idx="14">
                  <c:v>24015</c:v>
                </c:pt>
                <c:pt idx="15">
                  <c:v>21883</c:v>
                </c:pt>
                <c:pt idx="16">
                  <c:v>10878</c:v>
                </c:pt>
                <c:pt idx="17">
                  <c:v>15619</c:v>
                </c:pt>
                <c:pt idx="18">
                  <c:v>27522</c:v>
                </c:pt>
                <c:pt idx="19">
                  <c:v>16955</c:v>
                </c:pt>
                <c:pt idx="20">
                  <c:v>21238</c:v>
                </c:pt>
                <c:pt idx="21">
                  <c:v>25162</c:v>
                </c:pt>
                <c:pt idx="22">
                  <c:v>13922</c:v>
                </c:pt>
                <c:pt idx="23">
                  <c:v>23304</c:v>
                </c:pt>
                <c:pt idx="24">
                  <c:v>8277</c:v>
                </c:pt>
              </c:numCache>
            </c:numRef>
          </c:val>
          <c:extLst>
            <c:ext xmlns:c16="http://schemas.microsoft.com/office/drawing/2014/chart" uri="{C3380CC4-5D6E-409C-BE32-E72D297353CC}">
              <c16:uniqueId val="{00000000-EC73-4C90-9959-64CE2352D047}"/>
            </c:ext>
          </c:extLst>
        </c:ser>
        <c:ser>
          <c:idx val="1"/>
          <c:order val="1"/>
          <c:tx>
            <c:strRef>
              <c:f>'Products&amp; categories'!$C$1</c:f>
              <c:strCache>
                <c:ptCount val="1"/>
                <c:pt idx="0">
                  <c:v>Sum of Profit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'Products&amp; categories'!$A$2:$A$32</c:f>
              <c:multiLvlStrCache>
                <c:ptCount val="25"/>
                <c:lvl>
                  <c:pt idx="0">
                    <c:v>T-Shirt</c:v>
                  </c:pt>
                  <c:pt idx="1">
                    <c:v>Football</c:v>
                  </c:pt>
                  <c:pt idx="2">
                    <c:v>Laptop</c:v>
                  </c:pt>
                  <c:pt idx="3">
                    <c:v>Sofa</c:v>
                  </c:pt>
                  <c:pt idx="4">
                    <c:v>Washing Machine</c:v>
                  </c:pt>
                  <c:pt idx="5">
                    <c:v>T-Shirt</c:v>
                  </c:pt>
                  <c:pt idx="6">
                    <c:v>Football</c:v>
                  </c:pt>
                  <c:pt idx="7">
                    <c:v>Laptop</c:v>
                  </c:pt>
                  <c:pt idx="8">
                    <c:v>Sofa</c:v>
                  </c:pt>
                  <c:pt idx="9">
                    <c:v>Washing Machine</c:v>
                  </c:pt>
                  <c:pt idx="10">
                    <c:v>T-Shirt</c:v>
                  </c:pt>
                  <c:pt idx="11">
                    <c:v>Football</c:v>
                  </c:pt>
                  <c:pt idx="12">
                    <c:v>Laptop</c:v>
                  </c:pt>
                  <c:pt idx="13">
                    <c:v>Sofa</c:v>
                  </c:pt>
                  <c:pt idx="14">
                    <c:v>Washing Machine</c:v>
                  </c:pt>
                  <c:pt idx="15">
                    <c:v>T-Shirt</c:v>
                  </c:pt>
                  <c:pt idx="16">
                    <c:v>Football</c:v>
                  </c:pt>
                  <c:pt idx="17">
                    <c:v>Laptop</c:v>
                  </c:pt>
                  <c:pt idx="18">
                    <c:v>Sofa</c:v>
                  </c:pt>
                  <c:pt idx="19">
                    <c:v>Washing Machine</c:v>
                  </c:pt>
                  <c:pt idx="20">
                    <c:v>T-Shirt</c:v>
                  </c:pt>
                  <c:pt idx="21">
                    <c:v>Football</c:v>
                  </c:pt>
                  <c:pt idx="22">
                    <c:v>Laptop</c:v>
                  </c:pt>
                  <c:pt idx="23">
                    <c:v>Sofa</c:v>
                  </c:pt>
                  <c:pt idx="24">
                    <c:v>Washing Machine</c:v>
                  </c:pt>
                </c:lvl>
                <c:lvl>
                  <c:pt idx="0">
                    <c:v>Appliances</c:v>
                  </c:pt>
                  <c:pt idx="5">
                    <c:v>Clothing</c:v>
                  </c:pt>
                  <c:pt idx="10">
                    <c:v>Electronics</c:v>
                  </c:pt>
                  <c:pt idx="15">
                    <c:v>Furniture</c:v>
                  </c:pt>
                  <c:pt idx="20">
                    <c:v>Sports</c:v>
                  </c:pt>
                </c:lvl>
              </c:multiLvlStrCache>
            </c:multiLvlStrRef>
          </c:cat>
          <c:val>
            <c:numRef>
              <c:f>'Products&amp; categories'!$C$2:$C$32</c:f>
              <c:numCache>
                <c:formatCode>General</c:formatCode>
                <c:ptCount val="25"/>
                <c:pt idx="0">
                  <c:v>5159.6172481478789</c:v>
                </c:pt>
                <c:pt idx="1">
                  <c:v>6096.0187479115557</c:v>
                </c:pt>
                <c:pt idx="2">
                  <c:v>3744.885422934753</c:v>
                </c:pt>
                <c:pt idx="3">
                  <c:v>4989.9751036311454</c:v>
                </c:pt>
                <c:pt idx="4">
                  <c:v>1626.351041047014</c:v>
                </c:pt>
                <c:pt idx="5">
                  <c:v>2183.9897613984399</c:v>
                </c:pt>
                <c:pt idx="6">
                  <c:v>4971.0942932336884</c:v>
                </c:pt>
                <c:pt idx="7">
                  <c:v>7615.0326460723891</c:v>
                </c:pt>
                <c:pt idx="8">
                  <c:v>529.54364685892733</c:v>
                </c:pt>
                <c:pt idx="9">
                  <c:v>2778.0670115543749</c:v>
                </c:pt>
                <c:pt idx="10">
                  <c:v>3543.3907526906796</c:v>
                </c:pt>
                <c:pt idx="11">
                  <c:v>3345.6844730120683</c:v>
                </c:pt>
                <c:pt idx="12">
                  <c:v>3876.2263666283216</c:v>
                </c:pt>
                <c:pt idx="13">
                  <c:v>1822.6730101000921</c:v>
                </c:pt>
                <c:pt idx="14">
                  <c:v>4493.0216054390894</c:v>
                </c:pt>
                <c:pt idx="15">
                  <c:v>4867.4645142133759</c:v>
                </c:pt>
                <c:pt idx="16">
                  <c:v>1403.4972554648175</c:v>
                </c:pt>
                <c:pt idx="17">
                  <c:v>2118.3319858518157</c:v>
                </c:pt>
                <c:pt idx="18">
                  <c:v>5234.3427563483647</c:v>
                </c:pt>
                <c:pt idx="19">
                  <c:v>2653.6286224404021</c:v>
                </c:pt>
                <c:pt idx="20">
                  <c:v>3338.9854493252237</c:v>
                </c:pt>
                <c:pt idx="21">
                  <c:v>3814.2085080856596</c:v>
                </c:pt>
                <c:pt idx="22">
                  <c:v>1827.1185513311741</c:v>
                </c:pt>
                <c:pt idx="23">
                  <c:v>3934.2300019221238</c:v>
                </c:pt>
                <c:pt idx="24">
                  <c:v>2107.4732636434005</c:v>
                </c:pt>
              </c:numCache>
            </c:numRef>
          </c:val>
          <c:extLst>
            <c:ext xmlns:c16="http://schemas.microsoft.com/office/drawing/2014/chart" uri="{C3380CC4-5D6E-409C-BE32-E72D297353CC}">
              <c16:uniqueId val="{00000001-EC73-4C90-9959-64CE2352D047}"/>
            </c:ext>
          </c:extLst>
        </c:ser>
        <c:dLbls>
          <c:showLegendKey val="0"/>
          <c:showVal val="0"/>
          <c:showCatName val="0"/>
          <c:showSerName val="0"/>
          <c:showPercent val="0"/>
          <c:showBubbleSize val="0"/>
        </c:dLbls>
        <c:gapWidth val="315"/>
        <c:overlap val="-40"/>
        <c:axId val="1383324016"/>
        <c:axId val="1383325456"/>
      </c:barChart>
      <c:catAx>
        <c:axId val="1383324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383325456"/>
        <c:crosses val="autoZero"/>
        <c:auto val="1"/>
        <c:lblAlgn val="ctr"/>
        <c:lblOffset val="100"/>
        <c:noMultiLvlLbl val="0"/>
      </c:catAx>
      <c:valAx>
        <c:axId val="1383325456"/>
        <c:scaling>
          <c:orientation val="minMax"/>
        </c:scaling>
        <c:delete val="1"/>
        <c:axPos val="l"/>
        <c:numFmt formatCode="General" sourceLinked="1"/>
        <c:majorTickMark val="none"/>
        <c:minorTickMark val="none"/>
        <c:tickLblPos val="nextTo"/>
        <c:crossAx val="13833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DASHBOARD.xlsx]analysis!PivotTable1</c:name>
    <c:fmtId val="4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analysis!$B$2</c:f>
              <c:strCache>
                <c:ptCount val="1"/>
                <c:pt idx="0">
                  <c:v>Sum of Total Sales</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D2F-4522-9EA8-A6C6578C3DC1}"/>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D2F-4522-9EA8-A6C6578C3DC1}"/>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D2F-4522-9EA8-A6C6578C3DC1}"/>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D2F-4522-9EA8-A6C6578C3D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analysis!$A$3:$A$7</c:f>
              <c:strCache>
                <c:ptCount val="4"/>
                <c:pt idx="0">
                  <c:v>East</c:v>
                </c:pt>
                <c:pt idx="1">
                  <c:v>North</c:v>
                </c:pt>
                <c:pt idx="2">
                  <c:v>South</c:v>
                </c:pt>
                <c:pt idx="3">
                  <c:v>West</c:v>
                </c:pt>
              </c:strCache>
            </c:strRef>
          </c:cat>
          <c:val>
            <c:numRef>
              <c:f>analysis!$B$3:$B$7</c:f>
              <c:numCache>
                <c:formatCode>General</c:formatCode>
                <c:ptCount val="4"/>
                <c:pt idx="0">
                  <c:v>165683</c:v>
                </c:pt>
                <c:pt idx="1">
                  <c:v>81017</c:v>
                </c:pt>
                <c:pt idx="2">
                  <c:v>102348</c:v>
                </c:pt>
                <c:pt idx="3">
                  <c:v>155414</c:v>
                </c:pt>
              </c:numCache>
            </c:numRef>
          </c:val>
          <c:extLst>
            <c:ext xmlns:c16="http://schemas.microsoft.com/office/drawing/2014/chart" uri="{C3380CC4-5D6E-409C-BE32-E72D297353CC}">
              <c16:uniqueId val="{00000008-AD2F-4522-9EA8-A6C6578C3DC1}"/>
            </c:ext>
          </c:extLst>
        </c:ser>
        <c:ser>
          <c:idx val="1"/>
          <c:order val="1"/>
          <c:tx>
            <c:strRef>
              <c:f>analysis!$C$2</c:f>
              <c:strCache>
                <c:ptCount val="1"/>
                <c:pt idx="0">
                  <c:v>Sum of profitmargin</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AD2F-4522-9EA8-A6C6578C3DC1}"/>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AD2F-4522-9EA8-A6C6578C3DC1}"/>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AD2F-4522-9EA8-A6C6578C3DC1}"/>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AD2F-4522-9EA8-A6C6578C3D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analysis!$A$3:$A$7</c:f>
              <c:strCache>
                <c:ptCount val="4"/>
                <c:pt idx="0">
                  <c:v>East</c:v>
                </c:pt>
                <c:pt idx="1">
                  <c:v>North</c:v>
                </c:pt>
                <c:pt idx="2">
                  <c:v>South</c:v>
                </c:pt>
                <c:pt idx="3">
                  <c:v>West</c:v>
                </c:pt>
              </c:strCache>
            </c:strRef>
          </c:cat>
          <c:val>
            <c:numRef>
              <c:f>analysis!$C$3:$C$7</c:f>
              <c:numCache>
                <c:formatCode>General</c:formatCode>
                <c:ptCount val="4"/>
                <c:pt idx="0">
                  <c:v>10.980223253007294</c:v>
                </c:pt>
                <c:pt idx="1">
                  <c:v>6.1707208342082751</c:v>
                </c:pt>
                <c:pt idx="2">
                  <c:v>8.6457021244521446</c:v>
                </c:pt>
                <c:pt idx="3">
                  <c:v>9.6981273054456185</c:v>
                </c:pt>
              </c:numCache>
            </c:numRef>
          </c:val>
          <c:extLst>
            <c:ext xmlns:c16="http://schemas.microsoft.com/office/drawing/2014/chart" uri="{C3380CC4-5D6E-409C-BE32-E72D297353CC}">
              <c16:uniqueId val="{00000011-AD2F-4522-9EA8-A6C6578C3D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solidFill>
        <a:schemeClr val="dk1">
          <a:lumMod val="25000"/>
          <a:lumOff val="7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DASHBOARD.xlsx]customer !PivotTable13</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Customer Insights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'customer '!$B$1</c:f>
              <c:strCache>
                <c:ptCount val="1"/>
                <c:pt idx="0">
                  <c:v>Sum of 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'customer '!$A$2:$A$4</c:f>
              <c:strCache>
                <c:ptCount val="2"/>
                <c:pt idx="0">
                  <c:v>New</c:v>
                </c:pt>
                <c:pt idx="1">
                  <c:v>Returning</c:v>
                </c:pt>
              </c:strCache>
            </c:strRef>
          </c:cat>
          <c:val>
            <c:numRef>
              <c:f>'customer '!$B$2:$B$4</c:f>
              <c:numCache>
                <c:formatCode>General</c:formatCode>
                <c:ptCount val="2"/>
                <c:pt idx="0">
                  <c:v>265061</c:v>
                </c:pt>
                <c:pt idx="1">
                  <c:v>239401</c:v>
                </c:pt>
              </c:numCache>
            </c:numRef>
          </c:val>
          <c:extLst>
            <c:ext xmlns:c16="http://schemas.microsoft.com/office/drawing/2014/chart" uri="{C3380CC4-5D6E-409C-BE32-E72D297353CC}">
              <c16:uniqueId val="{00000000-829A-4B64-908E-1B2427A79B9D}"/>
            </c:ext>
          </c:extLst>
        </c:ser>
        <c:ser>
          <c:idx val="1"/>
          <c:order val="1"/>
          <c:tx>
            <c:strRef>
              <c:f>'customer '!$C$1</c:f>
              <c:strCache>
                <c:ptCount val="1"/>
                <c:pt idx="0">
                  <c:v>Sum of avgprofitperunit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'customer '!$A$2:$A$4</c:f>
              <c:strCache>
                <c:ptCount val="2"/>
                <c:pt idx="0">
                  <c:v>New</c:v>
                </c:pt>
                <c:pt idx="1">
                  <c:v>Returning</c:v>
                </c:pt>
              </c:strCache>
            </c:strRef>
          </c:cat>
          <c:val>
            <c:numRef>
              <c:f>'customer '!$C$2:$C$4</c:f>
              <c:numCache>
                <c:formatCode>General</c:formatCode>
                <c:ptCount val="2"/>
                <c:pt idx="0">
                  <c:v>4327.661262179673</c:v>
                </c:pt>
                <c:pt idx="1">
                  <c:v>4043.152032964786</c:v>
                </c:pt>
              </c:numCache>
            </c:numRef>
          </c:val>
          <c:extLst>
            <c:ext xmlns:c16="http://schemas.microsoft.com/office/drawing/2014/chart" uri="{C3380CC4-5D6E-409C-BE32-E72D297353CC}">
              <c16:uniqueId val="{00000001-829A-4B64-908E-1B2427A79B9D}"/>
            </c:ext>
          </c:extLst>
        </c:ser>
        <c:dLbls>
          <c:showLegendKey val="0"/>
          <c:showVal val="0"/>
          <c:showCatName val="0"/>
          <c:showSerName val="0"/>
          <c:showPercent val="0"/>
          <c:showBubbleSize val="0"/>
        </c:dLbls>
        <c:axId val="1224777392"/>
        <c:axId val="1224774992"/>
      </c:areaChart>
      <c:catAx>
        <c:axId val="12247773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774992"/>
        <c:crosses val="autoZero"/>
        <c:auto val="1"/>
        <c:lblAlgn val="ctr"/>
        <c:lblOffset val="100"/>
        <c:noMultiLvlLbl val="0"/>
      </c:catAx>
      <c:valAx>
        <c:axId val="1224774992"/>
        <c:scaling>
          <c:orientation val="minMax"/>
        </c:scaling>
        <c:delete val="1"/>
        <c:axPos val="l"/>
        <c:numFmt formatCode="General" sourceLinked="1"/>
        <c:majorTickMark val="out"/>
        <c:minorTickMark val="none"/>
        <c:tickLblPos val="nextTo"/>
        <c:crossAx val="12247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DASHBOARD.xlsx]Products&amp; categories!PivotTable7</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effectLst/>
              </a:rPr>
              <a:t>Top Products &amp; Categories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'Products&amp; categories'!$B$1</c:f>
              <c:strCache>
                <c:ptCount val="1"/>
                <c:pt idx="0">
                  <c:v>Sum of Total Sales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'Products&amp; categories'!$A$2:$A$32</c:f>
              <c:multiLvlStrCache>
                <c:ptCount val="25"/>
                <c:lvl>
                  <c:pt idx="0">
                    <c:v>T-Shirt</c:v>
                  </c:pt>
                  <c:pt idx="1">
                    <c:v>Football</c:v>
                  </c:pt>
                  <c:pt idx="2">
                    <c:v>Laptop</c:v>
                  </c:pt>
                  <c:pt idx="3">
                    <c:v>Sofa</c:v>
                  </c:pt>
                  <c:pt idx="4">
                    <c:v>Washing Machine</c:v>
                  </c:pt>
                  <c:pt idx="5">
                    <c:v>T-Shirt</c:v>
                  </c:pt>
                  <c:pt idx="6">
                    <c:v>Football</c:v>
                  </c:pt>
                  <c:pt idx="7">
                    <c:v>Laptop</c:v>
                  </c:pt>
                  <c:pt idx="8">
                    <c:v>Sofa</c:v>
                  </c:pt>
                  <c:pt idx="9">
                    <c:v>Washing Machine</c:v>
                  </c:pt>
                  <c:pt idx="10">
                    <c:v>T-Shirt</c:v>
                  </c:pt>
                  <c:pt idx="11">
                    <c:v>Football</c:v>
                  </c:pt>
                  <c:pt idx="12">
                    <c:v>Laptop</c:v>
                  </c:pt>
                  <c:pt idx="13">
                    <c:v>Sofa</c:v>
                  </c:pt>
                  <c:pt idx="14">
                    <c:v>Washing Machine</c:v>
                  </c:pt>
                  <c:pt idx="15">
                    <c:v>T-Shirt</c:v>
                  </c:pt>
                  <c:pt idx="16">
                    <c:v>Football</c:v>
                  </c:pt>
                  <c:pt idx="17">
                    <c:v>Laptop</c:v>
                  </c:pt>
                  <c:pt idx="18">
                    <c:v>Sofa</c:v>
                  </c:pt>
                  <c:pt idx="19">
                    <c:v>Washing Machine</c:v>
                  </c:pt>
                  <c:pt idx="20">
                    <c:v>T-Shirt</c:v>
                  </c:pt>
                  <c:pt idx="21">
                    <c:v>Football</c:v>
                  </c:pt>
                  <c:pt idx="22">
                    <c:v>Laptop</c:v>
                  </c:pt>
                  <c:pt idx="23">
                    <c:v>Sofa</c:v>
                  </c:pt>
                  <c:pt idx="24">
                    <c:v>Washing Machine</c:v>
                  </c:pt>
                </c:lvl>
                <c:lvl>
                  <c:pt idx="0">
                    <c:v>Appliances</c:v>
                  </c:pt>
                  <c:pt idx="5">
                    <c:v>Clothing</c:v>
                  </c:pt>
                  <c:pt idx="10">
                    <c:v>Electronics</c:v>
                  </c:pt>
                  <c:pt idx="15">
                    <c:v>Furniture</c:v>
                  </c:pt>
                  <c:pt idx="20">
                    <c:v>Sports</c:v>
                  </c:pt>
                </c:lvl>
              </c:multiLvlStrCache>
            </c:multiLvlStrRef>
          </c:cat>
          <c:val>
            <c:numRef>
              <c:f>'Products&amp; categories'!$B$2:$B$32</c:f>
              <c:numCache>
                <c:formatCode>General</c:formatCode>
                <c:ptCount val="25"/>
                <c:pt idx="0">
                  <c:v>27799</c:v>
                </c:pt>
                <c:pt idx="1">
                  <c:v>26144</c:v>
                </c:pt>
                <c:pt idx="2">
                  <c:v>24886</c:v>
                </c:pt>
                <c:pt idx="3">
                  <c:v>25873</c:v>
                </c:pt>
                <c:pt idx="4">
                  <c:v>8953</c:v>
                </c:pt>
                <c:pt idx="5">
                  <c:v>14176</c:v>
                </c:pt>
                <c:pt idx="6">
                  <c:v>27468</c:v>
                </c:pt>
                <c:pt idx="7">
                  <c:v>33229</c:v>
                </c:pt>
                <c:pt idx="8">
                  <c:v>5187</c:v>
                </c:pt>
                <c:pt idx="9">
                  <c:v>18376</c:v>
                </c:pt>
                <c:pt idx="10">
                  <c:v>30926</c:v>
                </c:pt>
                <c:pt idx="11">
                  <c:v>20073</c:v>
                </c:pt>
                <c:pt idx="12">
                  <c:v>23244</c:v>
                </c:pt>
                <c:pt idx="13">
                  <c:v>9353</c:v>
                </c:pt>
                <c:pt idx="14">
                  <c:v>24015</c:v>
                </c:pt>
                <c:pt idx="15">
                  <c:v>21883</c:v>
                </c:pt>
                <c:pt idx="16">
                  <c:v>10878</c:v>
                </c:pt>
                <c:pt idx="17">
                  <c:v>15619</c:v>
                </c:pt>
                <c:pt idx="18">
                  <c:v>27522</c:v>
                </c:pt>
                <c:pt idx="19">
                  <c:v>16955</c:v>
                </c:pt>
                <c:pt idx="20">
                  <c:v>21238</c:v>
                </c:pt>
                <c:pt idx="21">
                  <c:v>25162</c:v>
                </c:pt>
                <c:pt idx="22">
                  <c:v>13922</c:v>
                </c:pt>
                <c:pt idx="23">
                  <c:v>23304</c:v>
                </c:pt>
                <c:pt idx="24">
                  <c:v>8277</c:v>
                </c:pt>
              </c:numCache>
            </c:numRef>
          </c:val>
          <c:extLst>
            <c:ext xmlns:c16="http://schemas.microsoft.com/office/drawing/2014/chart" uri="{C3380CC4-5D6E-409C-BE32-E72D297353CC}">
              <c16:uniqueId val="{00000003-F06A-4C55-96AB-8A37ADF67F82}"/>
            </c:ext>
          </c:extLst>
        </c:ser>
        <c:ser>
          <c:idx val="1"/>
          <c:order val="1"/>
          <c:tx>
            <c:strRef>
              <c:f>'Products&amp; categories'!$C$1</c:f>
              <c:strCache>
                <c:ptCount val="1"/>
                <c:pt idx="0">
                  <c:v>Sum of Profit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'Products&amp; categories'!$A$2:$A$32</c:f>
              <c:multiLvlStrCache>
                <c:ptCount val="25"/>
                <c:lvl>
                  <c:pt idx="0">
                    <c:v>T-Shirt</c:v>
                  </c:pt>
                  <c:pt idx="1">
                    <c:v>Football</c:v>
                  </c:pt>
                  <c:pt idx="2">
                    <c:v>Laptop</c:v>
                  </c:pt>
                  <c:pt idx="3">
                    <c:v>Sofa</c:v>
                  </c:pt>
                  <c:pt idx="4">
                    <c:v>Washing Machine</c:v>
                  </c:pt>
                  <c:pt idx="5">
                    <c:v>T-Shirt</c:v>
                  </c:pt>
                  <c:pt idx="6">
                    <c:v>Football</c:v>
                  </c:pt>
                  <c:pt idx="7">
                    <c:v>Laptop</c:v>
                  </c:pt>
                  <c:pt idx="8">
                    <c:v>Sofa</c:v>
                  </c:pt>
                  <c:pt idx="9">
                    <c:v>Washing Machine</c:v>
                  </c:pt>
                  <c:pt idx="10">
                    <c:v>T-Shirt</c:v>
                  </c:pt>
                  <c:pt idx="11">
                    <c:v>Football</c:v>
                  </c:pt>
                  <c:pt idx="12">
                    <c:v>Laptop</c:v>
                  </c:pt>
                  <c:pt idx="13">
                    <c:v>Sofa</c:v>
                  </c:pt>
                  <c:pt idx="14">
                    <c:v>Washing Machine</c:v>
                  </c:pt>
                  <c:pt idx="15">
                    <c:v>T-Shirt</c:v>
                  </c:pt>
                  <c:pt idx="16">
                    <c:v>Football</c:v>
                  </c:pt>
                  <c:pt idx="17">
                    <c:v>Laptop</c:v>
                  </c:pt>
                  <c:pt idx="18">
                    <c:v>Sofa</c:v>
                  </c:pt>
                  <c:pt idx="19">
                    <c:v>Washing Machine</c:v>
                  </c:pt>
                  <c:pt idx="20">
                    <c:v>T-Shirt</c:v>
                  </c:pt>
                  <c:pt idx="21">
                    <c:v>Football</c:v>
                  </c:pt>
                  <c:pt idx="22">
                    <c:v>Laptop</c:v>
                  </c:pt>
                  <c:pt idx="23">
                    <c:v>Sofa</c:v>
                  </c:pt>
                  <c:pt idx="24">
                    <c:v>Washing Machine</c:v>
                  </c:pt>
                </c:lvl>
                <c:lvl>
                  <c:pt idx="0">
                    <c:v>Appliances</c:v>
                  </c:pt>
                  <c:pt idx="5">
                    <c:v>Clothing</c:v>
                  </c:pt>
                  <c:pt idx="10">
                    <c:v>Electronics</c:v>
                  </c:pt>
                  <c:pt idx="15">
                    <c:v>Furniture</c:v>
                  </c:pt>
                  <c:pt idx="20">
                    <c:v>Sports</c:v>
                  </c:pt>
                </c:lvl>
              </c:multiLvlStrCache>
            </c:multiLvlStrRef>
          </c:cat>
          <c:val>
            <c:numRef>
              <c:f>'Products&amp; categories'!$C$2:$C$32</c:f>
              <c:numCache>
                <c:formatCode>General</c:formatCode>
                <c:ptCount val="25"/>
                <c:pt idx="0">
                  <c:v>5159.6172481478789</c:v>
                </c:pt>
                <c:pt idx="1">
                  <c:v>6096.0187479115557</c:v>
                </c:pt>
                <c:pt idx="2">
                  <c:v>3744.885422934753</c:v>
                </c:pt>
                <c:pt idx="3">
                  <c:v>4989.9751036311454</c:v>
                </c:pt>
                <c:pt idx="4">
                  <c:v>1626.351041047014</c:v>
                </c:pt>
                <c:pt idx="5">
                  <c:v>2183.9897613984399</c:v>
                </c:pt>
                <c:pt idx="6">
                  <c:v>4971.0942932336884</c:v>
                </c:pt>
                <c:pt idx="7">
                  <c:v>7615.0326460723891</c:v>
                </c:pt>
                <c:pt idx="8">
                  <c:v>529.54364685892733</c:v>
                </c:pt>
                <c:pt idx="9">
                  <c:v>2778.0670115543749</c:v>
                </c:pt>
                <c:pt idx="10">
                  <c:v>3543.3907526906796</c:v>
                </c:pt>
                <c:pt idx="11">
                  <c:v>3345.6844730120683</c:v>
                </c:pt>
                <c:pt idx="12">
                  <c:v>3876.2263666283216</c:v>
                </c:pt>
                <c:pt idx="13">
                  <c:v>1822.6730101000921</c:v>
                </c:pt>
                <c:pt idx="14">
                  <c:v>4493.0216054390894</c:v>
                </c:pt>
                <c:pt idx="15">
                  <c:v>4867.4645142133759</c:v>
                </c:pt>
                <c:pt idx="16">
                  <c:v>1403.4972554648175</c:v>
                </c:pt>
                <c:pt idx="17">
                  <c:v>2118.3319858518157</c:v>
                </c:pt>
                <c:pt idx="18">
                  <c:v>5234.3427563483647</c:v>
                </c:pt>
                <c:pt idx="19">
                  <c:v>2653.6286224404021</c:v>
                </c:pt>
                <c:pt idx="20">
                  <c:v>3338.9854493252237</c:v>
                </c:pt>
                <c:pt idx="21">
                  <c:v>3814.2085080856596</c:v>
                </c:pt>
                <c:pt idx="22">
                  <c:v>1827.1185513311741</c:v>
                </c:pt>
                <c:pt idx="23">
                  <c:v>3934.2300019221238</c:v>
                </c:pt>
                <c:pt idx="24">
                  <c:v>2107.4732636434005</c:v>
                </c:pt>
              </c:numCache>
            </c:numRef>
          </c:val>
          <c:extLst>
            <c:ext xmlns:c16="http://schemas.microsoft.com/office/drawing/2014/chart" uri="{C3380CC4-5D6E-409C-BE32-E72D297353CC}">
              <c16:uniqueId val="{00000004-F06A-4C55-96AB-8A37ADF67F82}"/>
            </c:ext>
          </c:extLst>
        </c:ser>
        <c:dLbls>
          <c:showLegendKey val="0"/>
          <c:showVal val="0"/>
          <c:showCatName val="0"/>
          <c:showSerName val="0"/>
          <c:showPercent val="0"/>
          <c:showBubbleSize val="0"/>
        </c:dLbls>
        <c:gapWidth val="315"/>
        <c:overlap val="-40"/>
        <c:axId val="1383324016"/>
        <c:axId val="1383325456"/>
      </c:barChart>
      <c:catAx>
        <c:axId val="138332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3325456"/>
        <c:crosses val="autoZero"/>
        <c:auto val="1"/>
        <c:lblAlgn val="ctr"/>
        <c:lblOffset val="100"/>
        <c:noMultiLvlLbl val="0"/>
      </c:catAx>
      <c:valAx>
        <c:axId val="138332545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3833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DASHBOARD.xlsx]Regions sales!PivotTable12</c:name>
    <c:fmtId val="7"/>
  </c:pivotSource>
  <c:chart>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'Regions sales'!$H$7</c:f>
              <c:strCache>
                <c:ptCount val="1"/>
                <c:pt idx="0">
                  <c:v>Sum of 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'Regions sales'!$G$8:$G$12</c:f>
              <c:strCache>
                <c:ptCount val="4"/>
                <c:pt idx="0">
                  <c:v>East</c:v>
                </c:pt>
                <c:pt idx="1">
                  <c:v>North</c:v>
                </c:pt>
                <c:pt idx="2">
                  <c:v>South</c:v>
                </c:pt>
                <c:pt idx="3">
                  <c:v>West</c:v>
                </c:pt>
              </c:strCache>
            </c:strRef>
          </c:cat>
          <c:val>
            <c:numRef>
              <c:f>'Regions sales'!$H$8:$H$12</c:f>
              <c:numCache>
                <c:formatCode>General</c:formatCode>
                <c:ptCount val="4"/>
                <c:pt idx="0">
                  <c:v>165683</c:v>
                </c:pt>
                <c:pt idx="1">
                  <c:v>81017</c:v>
                </c:pt>
                <c:pt idx="2">
                  <c:v>102348</c:v>
                </c:pt>
                <c:pt idx="3">
                  <c:v>155414</c:v>
                </c:pt>
              </c:numCache>
            </c:numRef>
          </c:val>
          <c:smooth val="0"/>
          <c:extLst>
            <c:ext xmlns:c16="http://schemas.microsoft.com/office/drawing/2014/chart" uri="{C3380CC4-5D6E-409C-BE32-E72D297353CC}">
              <c16:uniqueId val="{00000000-2016-434E-ADD6-626EE241AD0F}"/>
            </c:ext>
          </c:extLst>
        </c:ser>
        <c:ser>
          <c:idx val="1"/>
          <c:order val="1"/>
          <c:tx>
            <c:strRef>
              <c:f>'Regions sales'!$I$7</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'Regions sales'!$G$8:$G$12</c:f>
              <c:strCache>
                <c:ptCount val="4"/>
                <c:pt idx="0">
                  <c:v>East</c:v>
                </c:pt>
                <c:pt idx="1">
                  <c:v>North</c:v>
                </c:pt>
                <c:pt idx="2">
                  <c:v>South</c:v>
                </c:pt>
                <c:pt idx="3">
                  <c:v>West</c:v>
                </c:pt>
              </c:strCache>
            </c:strRef>
          </c:cat>
          <c:val>
            <c:numRef>
              <c:f>'Regions sales'!$I$8:$I$12</c:f>
              <c:numCache>
                <c:formatCode>General</c:formatCode>
                <c:ptCount val="4"/>
                <c:pt idx="0">
                  <c:v>28103.323478117636</c:v>
                </c:pt>
                <c:pt idx="1">
                  <c:v>14523.57312794172</c:v>
                </c:pt>
                <c:pt idx="2">
                  <c:v>19975.334631282953</c:v>
                </c:pt>
                <c:pt idx="3">
                  <c:v>25472.620801944468</c:v>
                </c:pt>
              </c:numCache>
            </c:numRef>
          </c:val>
          <c:smooth val="0"/>
          <c:extLst>
            <c:ext xmlns:c16="http://schemas.microsoft.com/office/drawing/2014/chart" uri="{C3380CC4-5D6E-409C-BE32-E72D297353CC}">
              <c16:uniqueId val="{00000001-2016-434E-ADD6-626EE241AD0F}"/>
            </c:ext>
          </c:extLst>
        </c:ser>
        <c:dLbls>
          <c:showLegendKey val="0"/>
          <c:showVal val="0"/>
          <c:showCatName val="0"/>
          <c:showSerName val="0"/>
          <c:showPercent val="0"/>
          <c:showBubbleSize val="0"/>
        </c:dLbls>
        <c:marker val="1"/>
        <c:smooth val="0"/>
        <c:axId val="2078354416"/>
        <c:axId val="2078377936"/>
      </c:lineChart>
      <c:catAx>
        <c:axId val="2078354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377936"/>
        <c:crosses val="autoZero"/>
        <c:auto val="1"/>
        <c:lblAlgn val="ctr"/>
        <c:lblOffset val="100"/>
        <c:noMultiLvlLbl val="0"/>
      </c:catAx>
      <c:valAx>
        <c:axId val="207837793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07835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DASHBOARD.xlsx]SalesRep sales!PivotTable13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Sales Representative </a:t>
            </a:r>
            <a:r>
              <a:rPr lang="en-IN" sz="1600" b="1" i="0" u="none" strike="noStrike" baseline="0">
                <a:effectLst/>
              </a:rPr>
              <a:t>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'SalesRep sales'!$B$1</c:f>
              <c:strCache>
                <c:ptCount val="1"/>
                <c:pt idx="0">
                  <c:v>Sum of 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'SalesRep sales'!$A$2:$A$7</c:f>
              <c:strCache>
                <c:ptCount val="5"/>
                <c:pt idx="0">
                  <c:v>Alice Brown</c:v>
                </c:pt>
                <c:pt idx="1">
                  <c:v>David Wilson</c:v>
                </c:pt>
                <c:pt idx="2">
                  <c:v>Jane Smith</c:v>
                </c:pt>
                <c:pt idx="3">
                  <c:v>John Doe</c:v>
                </c:pt>
                <c:pt idx="4">
                  <c:v>Michael Johnson</c:v>
                </c:pt>
              </c:strCache>
            </c:strRef>
          </c:cat>
          <c:val>
            <c:numRef>
              <c:f>'SalesRep sales'!$B$2:$B$7</c:f>
              <c:numCache>
                <c:formatCode>General</c:formatCode>
                <c:ptCount val="5"/>
                <c:pt idx="0">
                  <c:v>81186</c:v>
                </c:pt>
                <c:pt idx="1">
                  <c:v>107096</c:v>
                </c:pt>
                <c:pt idx="2">
                  <c:v>81722</c:v>
                </c:pt>
                <c:pt idx="3">
                  <c:v>103285</c:v>
                </c:pt>
                <c:pt idx="4">
                  <c:v>131173</c:v>
                </c:pt>
              </c:numCache>
            </c:numRef>
          </c:val>
          <c:extLst>
            <c:ext xmlns:c16="http://schemas.microsoft.com/office/drawing/2014/chart" uri="{C3380CC4-5D6E-409C-BE32-E72D297353CC}">
              <c16:uniqueId val="{00000000-BB28-4C3B-9618-17376906329B}"/>
            </c:ext>
          </c:extLst>
        </c:ser>
        <c:ser>
          <c:idx val="1"/>
          <c:order val="1"/>
          <c:tx>
            <c:strRef>
              <c:f>'SalesRep sales'!$C$1</c:f>
              <c:strCache>
                <c:ptCount val="1"/>
                <c:pt idx="0">
                  <c:v>Sum of Profit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'SalesRep sales'!$A$2:$A$7</c:f>
              <c:strCache>
                <c:ptCount val="5"/>
                <c:pt idx="0">
                  <c:v>Alice Brown</c:v>
                </c:pt>
                <c:pt idx="1">
                  <c:v>David Wilson</c:v>
                </c:pt>
                <c:pt idx="2">
                  <c:v>Jane Smith</c:v>
                </c:pt>
                <c:pt idx="3">
                  <c:v>John Doe</c:v>
                </c:pt>
                <c:pt idx="4">
                  <c:v>Michael Johnson</c:v>
                </c:pt>
              </c:strCache>
            </c:strRef>
          </c:cat>
          <c:val>
            <c:numRef>
              <c:f>'SalesRep sales'!$C$2:$C$7</c:f>
              <c:numCache>
                <c:formatCode>General</c:formatCode>
                <c:ptCount val="5"/>
                <c:pt idx="0">
                  <c:v>14952.233570658436</c:v>
                </c:pt>
                <c:pt idx="1">
                  <c:v>17364.357721982502</c:v>
                </c:pt>
                <c:pt idx="2">
                  <c:v>14313.019151557184</c:v>
                </c:pt>
                <c:pt idx="3">
                  <c:v>17509.608975946358</c:v>
                </c:pt>
                <c:pt idx="4">
                  <c:v>23935.632619142296</c:v>
                </c:pt>
              </c:numCache>
            </c:numRef>
          </c:val>
          <c:extLst>
            <c:ext xmlns:c16="http://schemas.microsoft.com/office/drawing/2014/chart" uri="{C3380CC4-5D6E-409C-BE32-E72D297353CC}">
              <c16:uniqueId val="{00000001-BB28-4C3B-9618-17376906329B}"/>
            </c:ext>
          </c:extLst>
        </c:ser>
        <c:dLbls>
          <c:showLegendKey val="0"/>
          <c:showVal val="0"/>
          <c:showCatName val="0"/>
          <c:showSerName val="0"/>
          <c:showPercent val="0"/>
          <c:showBubbleSize val="0"/>
        </c:dLbls>
        <c:axId val="1224777392"/>
        <c:axId val="1224774992"/>
      </c:areaChart>
      <c:catAx>
        <c:axId val="12247773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774992"/>
        <c:crosses val="autoZero"/>
        <c:auto val="1"/>
        <c:lblAlgn val="ctr"/>
        <c:lblOffset val="100"/>
        <c:noMultiLvlLbl val="0"/>
      </c:catAx>
      <c:valAx>
        <c:axId val="1224774992"/>
        <c:scaling>
          <c:orientation val="minMax"/>
        </c:scaling>
        <c:delete val="1"/>
        <c:axPos val="l"/>
        <c:numFmt formatCode="General" sourceLinked="1"/>
        <c:majorTickMark val="out"/>
        <c:minorTickMark val="none"/>
        <c:tickLblPos val="nextTo"/>
        <c:crossAx val="12247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DASHBOARD.xlsx]customer !PivotTable13</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Customer Insights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'customer '!$B$1</c:f>
              <c:strCache>
                <c:ptCount val="1"/>
                <c:pt idx="0">
                  <c:v>Sum of 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'customer '!$A$2:$A$4</c:f>
              <c:strCache>
                <c:ptCount val="2"/>
                <c:pt idx="0">
                  <c:v>New</c:v>
                </c:pt>
                <c:pt idx="1">
                  <c:v>Returning</c:v>
                </c:pt>
              </c:strCache>
            </c:strRef>
          </c:cat>
          <c:val>
            <c:numRef>
              <c:f>'customer '!$B$2:$B$4</c:f>
              <c:numCache>
                <c:formatCode>General</c:formatCode>
                <c:ptCount val="2"/>
                <c:pt idx="0">
                  <c:v>265061</c:v>
                </c:pt>
                <c:pt idx="1">
                  <c:v>239401</c:v>
                </c:pt>
              </c:numCache>
            </c:numRef>
          </c:val>
          <c:extLst>
            <c:ext xmlns:c16="http://schemas.microsoft.com/office/drawing/2014/chart" uri="{C3380CC4-5D6E-409C-BE32-E72D297353CC}">
              <c16:uniqueId val="{00000002-1263-4810-BBFD-3DF41844E16A}"/>
            </c:ext>
          </c:extLst>
        </c:ser>
        <c:ser>
          <c:idx val="1"/>
          <c:order val="1"/>
          <c:tx>
            <c:strRef>
              <c:f>'customer '!$C$1</c:f>
              <c:strCache>
                <c:ptCount val="1"/>
                <c:pt idx="0">
                  <c:v>Sum of avgprofitperunit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'customer '!$A$2:$A$4</c:f>
              <c:strCache>
                <c:ptCount val="2"/>
                <c:pt idx="0">
                  <c:v>New</c:v>
                </c:pt>
                <c:pt idx="1">
                  <c:v>Returning</c:v>
                </c:pt>
              </c:strCache>
            </c:strRef>
          </c:cat>
          <c:val>
            <c:numRef>
              <c:f>'customer '!$C$2:$C$4</c:f>
              <c:numCache>
                <c:formatCode>General</c:formatCode>
                <c:ptCount val="2"/>
                <c:pt idx="0">
                  <c:v>4327.661262179673</c:v>
                </c:pt>
                <c:pt idx="1">
                  <c:v>4043.152032964786</c:v>
                </c:pt>
              </c:numCache>
            </c:numRef>
          </c:val>
          <c:extLst>
            <c:ext xmlns:c16="http://schemas.microsoft.com/office/drawing/2014/chart" uri="{C3380CC4-5D6E-409C-BE32-E72D297353CC}">
              <c16:uniqueId val="{00000004-1263-4810-BBFD-3DF41844E16A}"/>
            </c:ext>
          </c:extLst>
        </c:ser>
        <c:dLbls>
          <c:showLegendKey val="0"/>
          <c:showVal val="0"/>
          <c:showCatName val="0"/>
          <c:showSerName val="0"/>
          <c:showPercent val="0"/>
          <c:showBubbleSize val="0"/>
        </c:dLbls>
        <c:axId val="1224777392"/>
        <c:axId val="1224774992"/>
      </c:areaChart>
      <c:catAx>
        <c:axId val="12247773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774992"/>
        <c:crosses val="autoZero"/>
        <c:auto val="1"/>
        <c:lblAlgn val="ctr"/>
        <c:lblOffset val="100"/>
        <c:noMultiLvlLbl val="0"/>
      </c:catAx>
      <c:valAx>
        <c:axId val="1224774992"/>
        <c:scaling>
          <c:orientation val="minMax"/>
        </c:scaling>
        <c:delete val="1"/>
        <c:axPos val="l"/>
        <c:numFmt formatCode="General" sourceLinked="1"/>
        <c:majorTickMark val="out"/>
        <c:minorTickMark val="none"/>
        <c:tickLblPos val="nextTo"/>
        <c:crossAx val="12247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DASHBOARD.xlsx]analysis!PivotTable1</c:name>
    <c:fmtId val="4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analysis!$B$2</c:f>
              <c:strCache>
                <c:ptCount val="1"/>
                <c:pt idx="0">
                  <c:v>Sum of Total Sales</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A6-4C3A-A4F3-5605B942A584}"/>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A6-4C3A-A4F3-5605B942A584}"/>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A6-4C3A-A4F3-5605B942A584}"/>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A6-4C3A-A4F3-5605B942A5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analysis!$A$3:$A$7</c:f>
              <c:strCache>
                <c:ptCount val="4"/>
                <c:pt idx="0">
                  <c:v>East</c:v>
                </c:pt>
                <c:pt idx="1">
                  <c:v>North</c:v>
                </c:pt>
                <c:pt idx="2">
                  <c:v>South</c:v>
                </c:pt>
                <c:pt idx="3">
                  <c:v>West</c:v>
                </c:pt>
              </c:strCache>
            </c:strRef>
          </c:cat>
          <c:val>
            <c:numRef>
              <c:f>analysis!$B$3:$B$7</c:f>
              <c:numCache>
                <c:formatCode>General</c:formatCode>
                <c:ptCount val="4"/>
                <c:pt idx="0">
                  <c:v>165683</c:v>
                </c:pt>
                <c:pt idx="1">
                  <c:v>81017</c:v>
                </c:pt>
                <c:pt idx="2">
                  <c:v>102348</c:v>
                </c:pt>
                <c:pt idx="3">
                  <c:v>155414</c:v>
                </c:pt>
              </c:numCache>
            </c:numRef>
          </c:val>
          <c:extLst>
            <c:ext xmlns:c16="http://schemas.microsoft.com/office/drawing/2014/chart" uri="{C3380CC4-5D6E-409C-BE32-E72D297353CC}">
              <c16:uniqueId val="{00000000-60DF-4835-A39E-A19F2A669B97}"/>
            </c:ext>
          </c:extLst>
        </c:ser>
        <c:ser>
          <c:idx val="1"/>
          <c:order val="1"/>
          <c:tx>
            <c:strRef>
              <c:f>analysis!$C$2</c:f>
              <c:strCache>
                <c:ptCount val="1"/>
                <c:pt idx="0">
                  <c:v>Sum of profitmargin</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A6-4C3A-A4F3-5605B942A584}"/>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BA6-4C3A-A4F3-5605B942A584}"/>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BA6-4C3A-A4F3-5605B942A584}"/>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BA6-4C3A-A4F3-5605B942A5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analysis!$A$3:$A$7</c:f>
              <c:strCache>
                <c:ptCount val="4"/>
                <c:pt idx="0">
                  <c:v>East</c:v>
                </c:pt>
                <c:pt idx="1">
                  <c:v>North</c:v>
                </c:pt>
                <c:pt idx="2">
                  <c:v>South</c:v>
                </c:pt>
                <c:pt idx="3">
                  <c:v>West</c:v>
                </c:pt>
              </c:strCache>
            </c:strRef>
          </c:cat>
          <c:val>
            <c:numRef>
              <c:f>analysis!$C$3:$C$7</c:f>
              <c:numCache>
                <c:formatCode>General</c:formatCode>
                <c:ptCount val="4"/>
                <c:pt idx="0">
                  <c:v>10.980223253007294</c:v>
                </c:pt>
                <c:pt idx="1">
                  <c:v>6.1707208342082751</c:v>
                </c:pt>
                <c:pt idx="2">
                  <c:v>8.6457021244521446</c:v>
                </c:pt>
                <c:pt idx="3">
                  <c:v>9.6981273054456185</c:v>
                </c:pt>
              </c:numCache>
            </c:numRef>
          </c:val>
          <c:extLst>
            <c:ext xmlns:c16="http://schemas.microsoft.com/office/drawing/2014/chart" uri="{C3380CC4-5D6E-409C-BE32-E72D297353CC}">
              <c16:uniqueId val="{00000001-60DF-4835-A39E-A19F2A669B9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DASHBOARD.xlsx]Sales!PivotTable6</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Monthly </a:t>
            </a:r>
            <a:r>
              <a:rPr lang="en-IN" sz="1400" b="1" i="0" u="none" strike="noStrike" cap="none" baseline="0">
                <a:effectLst/>
              </a:rPr>
              <a:t>and yearly  </a:t>
            </a:r>
            <a:r>
              <a:rPr lang="en-IN"/>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2397067650814"/>
          <c:y val="0.14931925026498136"/>
          <c:w val="0.60928351794375502"/>
          <c:h val="0.56030353885311746"/>
        </c:manualLayout>
      </c:layout>
      <c:lineChart>
        <c:grouping val="standard"/>
        <c:varyColors val="0"/>
        <c:ser>
          <c:idx val="0"/>
          <c:order val="0"/>
          <c:tx>
            <c:strRef>
              <c:f>Sales!$B$1</c:f>
              <c:strCache>
                <c:ptCount val="1"/>
                <c:pt idx="0">
                  <c:v>Sum of Total 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Sales!$A$2:$A$15</c:f>
              <c:multiLvlStrCache>
                <c:ptCount val="12"/>
                <c:lvl>
                  <c:pt idx="0">
                    <c:v>Apr</c:v>
                  </c:pt>
                  <c:pt idx="1">
                    <c:v>Aug</c:v>
                  </c:pt>
                  <c:pt idx="2">
                    <c:v>Dec</c:v>
                  </c:pt>
                  <c:pt idx="3">
                    <c:v>Feb</c:v>
                  </c:pt>
                  <c:pt idx="4">
                    <c:v>Jan</c:v>
                  </c:pt>
                  <c:pt idx="5">
                    <c:v>Jul</c:v>
                  </c:pt>
                  <c:pt idx="6">
                    <c:v>Jun</c:v>
                  </c:pt>
                  <c:pt idx="7">
                    <c:v>Mar</c:v>
                  </c:pt>
                  <c:pt idx="8">
                    <c:v>May</c:v>
                  </c:pt>
                  <c:pt idx="9">
                    <c:v>Nov</c:v>
                  </c:pt>
                  <c:pt idx="10">
                    <c:v>Oct</c:v>
                  </c:pt>
                  <c:pt idx="11">
                    <c:v>Sep</c:v>
                  </c:pt>
                </c:lvl>
                <c:lvl>
                  <c:pt idx="0">
                    <c:v>2024</c:v>
                  </c:pt>
                </c:lvl>
              </c:multiLvlStrCache>
            </c:multiLvlStrRef>
          </c:cat>
          <c:val>
            <c:numRef>
              <c:f>Sales!$B$2:$B$15</c:f>
              <c:numCache>
                <c:formatCode>_ [$₹-4009]\ * #,##0.00_ ;_ [$₹-4009]\ * \-#,##0.00_ ;_ [$₹-4009]\ * "-"??_ ;_ @_ </c:formatCode>
                <c:ptCount val="12"/>
                <c:pt idx="0">
                  <c:v>28385</c:v>
                </c:pt>
                <c:pt idx="1">
                  <c:v>57701</c:v>
                </c:pt>
                <c:pt idx="2">
                  <c:v>45473</c:v>
                </c:pt>
                <c:pt idx="3">
                  <c:v>16590</c:v>
                </c:pt>
                <c:pt idx="4">
                  <c:v>35689</c:v>
                </c:pt>
                <c:pt idx="5">
                  <c:v>52339</c:v>
                </c:pt>
                <c:pt idx="6">
                  <c:v>42543</c:v>
                </c:pt>
                <c:pt idx="7">
                  <c:v>52700</c:v>
                </c:pt>
                <c:pt idx="8">
                  <c:v>23233</c:v>
                </c:pt>
                <c:pt idx="9">
                  <c:v>42815</c:v>
                </c:pt>
                <c:pt idx="10">
                  <c:v>45289</c:v>
                </c:pt>
                <c:pt idx="11">
                  <c:v>61705</c:v>
                </c:pt>
              </c:numCache>
            </c:numRef>
          </c:val>
          <c:smooth val="0"/>
          <c:extLst>
            <c:ext xmlns:c16="http://schemas.microsoft.com/office/drawing/2014/chart" uri="{C3380CC4-5D6E-409C-BE32-E72D297353CC}">
              <c16:uniqueId val="{00000000-8A60-4503-B382-479EB0966DA5}"/>
            </c:ext>
          </c:extLst>
        </c:ser>
        <c:ser>
          <c:idx val="1"/>
          <c:order val="1"/>
          <c:tx>
            <c:strRef>
              <c:f>Sales!$C$1</c:f>
              <c:strCache>
                <c:ptCount val="1"/>
                <c:pt idx="0">
                  <c:v>Sum of Profit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Sales!$A$2:$A$15</c:f>
              <c:multiLvlStrCache>
                <c:ptCount val="12"/>
                <c:lvl>
                  <c:pt idx="0">
                    <c:v>Apr</c:v>
                  </c:pt>
                  <c:pt idx="1">
                    <c:v>Aug</c:v>
                  </c:pt>
                  <c:pt idx="2">
                    <c:v>Dec</c:v>
                  </c:pt>
                  <c:pt idx="3">
                    <c:v>Feb</c:v>
                  </c:pt>
                  <c:pt idx="4">
                    <c:v>Jan</c:v>
                  </c:pt>
                  <c:pt idx="5">
                    <c:v>Jul</c:v>
                  </c:pt>
                  <c:pt idx="6">
                    <c:v>Jun</c:v>
                  </c:pt>
                  <c:pt idx="7">
                    <c:v>Mar</c:v>
                  </c:pt>
                  <c:pt idx="8">
                    <c:v>May</c:v>
                  </c:pt>
                  <c:pt idx="9">
                    <c:v>Nov</c:v>
                  </c:pt>
                  <c:pt idx="10">
                    <c:v>Oct</c:v>
                  </c:pt>
                  <c:pt idx="11">
                    <c:v>Sep</c:v>
                  </c:pt>
                </c:lvl>
                <c:lvl>
                  <c:pt idx="0">
                    <c:v>2024</c:v>
                  </c:pt>
                </c:lvl>
              </c:multiLvlStrCache>
            </c:multiLvlStrRef>
          </c:cat>
          <c:val>
            <c:numRef>
              <c:f>Sales!$C$2:$C$15</c:f>
              <c:numCache>
                <c:formatCode>_ [$₹-4009]\ * #,##0.00_ ;_ [$₹-4009]\ * \-#,##0.00_ ;_ [$₹-4009]\ * "-"??_ ;_ @_ </c:formatCode>
                <c:ptCount val="12"/>
                <c:pt idx="0">
                  <c:v>5686.5339770086366</c:v>
                </c:pt>
                <c:pt idx="1">
                  <c:v>10276.083729055114</c:v>
                </c:pt>
                <c:pt idx="2">
                  <c:v>6741.0959792570429</c:v>
                </c:pt>
                <c:pt idx="3">
                  <c:v>3444.8651543233959</c:v>
                </c:pt>
                <c:pt idx="4">
                  <c:v>6310.7266890030896</c:v>
                </c:pt>
                <c:pt idx="5">
                  <c:v>8603.5873555404778</c:v>
                </c:pt>
                <c:pt idx="6">
                  <c:v>7013.5252600572157</c:v>
                </c:pt>
                <c:pt idx="7">
                  <c:v>9256.3120638628825</c:v>
                </c:pt>
                <c:pt idx="8">
                  <c:v>3733.2922251670243</c:v>
                </c:pt>
                <c:pt idx="9">
                  <c:v>7964.3480368024202</c:v>
                </c:pt>
                <c:pt idx="10">
                  <c:v>8643.3083886340773</c:v>
                </c:pt>
                <c:pt idx="11">
                  <c:v>10401.173180575403</c:v>
                </c:pt>
              </c:numCache>
            </c:numRef>
          </c:val>
          <c:smooth val="0"/>
          <c:extLst>
            <c:ext xmlns:c16="http://schemas.microsoft.com/office/drawing/2014/chart" uri="{C3380CC4-5D6E-409C-BE32-E72D297353CC}">
              <c16:uniqueId val="{00000001-8A60-4503-B382-479EB0966DA5}"/>
            </c:ext>
          </c:extLst>
        </c:ser>
        <c:dLbls>
          <c:showLegendKey val="0"/>
          <c:showVal val="0"/>
          <c:showCatName val="0"/>
          <c:showSerName val="0"/>
          <c:showPercent val="0"/>
          <c:showBubbleSize val="0"/>
        </c:dLbls>
        <c:marker val="1"/>
        <c:smooth val="0"/>
        <c:axId val="1383290896"/>
        <c:axId val="1383291856"/>
      </c:lineChart>
      <c:catAx>
        <c:axId val="138329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383291856"/>
        <c:crosses val="autoZero"/>
        <c:auto val="1"/>
        <c:lblAlgn val="ctr"/>
        <c:lblOffset val="100"/>
        <c:noMultiLvlLbl val="0"/>
      </c:catAx>
      <c:valAx>
        <c:axId val="1383291856"/>
        <c:scaling>
          <c:orientation val="minMax"/>
        </c:scaling>
        <c:delete val="1"/>
        <c:axPos val="l"/>
        <c:numFmt formatCode="_ [$₹-4009]\ * #,##0.00_ ;_ [$₹-4009]\ * \-#,##0.00_ ;_ [$₹-4009]\ * &quot;-&quot;??_ ;_ @_ " sourceLinked="1"/>
        <c:majorTickMark val="none"/>
        <c:minorTickMark val="none"/>
        <c:tickLblPos val="nextTo"/>
        <c:crossAx val="1383290896"/>
        <c:crosses val="autoZero"/>
        <c:crossBetween val="between"/>
      </c:valAx>
      <c:spPr>
        <a:noFill/>
        <a:ln>
          <a:noFill/>
        </a:ln>
        <a:effectLst/>
      </c:spPr>
    </c:plotArea>
    <c:legend>
      <c:legendPos val="r"/>
      <c:layout>
        <c:manualLayout>
          <c:xMode val="edge"/>
          <c:yMode val="edge"/>
          <c:x val="0.66503664441859534"/>
          <c:y val="0.37506083755741265"/>
          <c:w val="0.30969991709812605"/>
          <c:h val="0.193160596730814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DASHBOARD.xlsx]SalesRep sales!PivotTable13</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Sales Representative </a:t>
            </a:r>
            <a:r>
              <a:rPr lang="en-IN" sz="1600" b="1" i="0" u="none" strike="noStrike" baseline="0">
                <a:effectLst/>
              </a:rPr>
              <a:t>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'SalesRep sales'!$B$1</c:f>
              <c:strCache>
                <c:ptCount val="1"/>
                <c:pt idx="0">
                  <c:v>Sum of 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'SalesRep sales'!$A$2:$A$7</c:f>
              <c:strCache>
                <c:ptCount val="5"/>
                <c:pt idx="0">
                  <c:v>Alice Brown</c:v>
                </c:pt>
                <c:pt idx="1">
                  <c:v>David Wilson</c:v>
                </c:pt>
                <c:pt idx="2">
                  <c:v>Jane Smith</c:v>
                </c:pt>
                <c:pt idx="3">
                  <c:v>John Doe</c:v>
                </c:pt>
                <c:pt idx="4">
                  <c:v>Michael Johnson</c:v>
                </c:pt>
              </c:strCache>
            </c:strRef>
          </c:cat>
          <c:val>
            <c:numRef>
              <c:f>'SalesRep sales'!$B$2:$B$7</c:f>
              <c:numCache>
                <c:formatCode>General</c:formatCode>
                <c:ptCount val="5"/>
                <c:pt idx="0">
                  <c:v>81186</c:v>
                </c:pt>
                <c:pt idx="1">
                  <c:v>107096</c:v>
                </c:pt>
                <c:pt idx="2">
                  <c:v>81722</c:v>
                </c:pt>
                <c:pt idx="3">
                  <c:v>103285</c:v>
                </c:pt>
                <c:pt idx="4">
                  <c:v>131173</c:v>
                </c:pt>
              </c:numCache>
            </c:numRef>
          </c:val>
          <c:extLst>
            <c:ext xmlns:c16="http://schemas.microsoft.com/office/drawing/2014/chart" uri="{C3380CC4-5D6E-409C-BE32-E72D297353CC}">
              <c16:uniqueId val="{00000000-25E3-4C2E-B180-691CE8F67A76}"/>
            </c:ext>
          </c:extLst>
        </c:ser>
        <c:ser>
          <c:idx val="1"/>
          <c:order val="1"/>
          <c:tx>
            <c:strRef>
              <c:f>'SalesRep sales'!$C$1</c:f>
              <c:strCache>
                <c:ptCount val="1"/>
                <c:pt idx="0">
                  <c:v>Sum of Profit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'SalesRep sales'!$A$2:$A$7</c:f>
              <c:strCache>
                <c:ptCount val="5"/>
                <c:pt idx="0">
                  <c:v>Alice Brown</c:v>
                </c:pt>
                <c:pt idx="1">
                  <c:v>David Wilson</c:v>
                </c:pt>
                <c:pt idx="2">
                  <c:v>Jane Smith</c:v>
                </c:pt>
                <c:pt idx="3">
                  <c:v>John Doe</c:v>
                </c:pt>
                <c:pt idx="4">
                  <c:v>Michael Johnson</c:v>
                </c:pt>
              </c:strCache>
            </c:strRef>
          </c:cat>
          <c:val>
            <c:numRef>
              <c:f>'SalesRep sales'!$C$2:$C$7</c:f>
              <c:numCache>
                <c:formatCode>General</c:formatCode>
                <c:ptCount val="5"/>
                <c:pt idx="0">
                  <c:v>14952.233570658436</c:v>
                </c:pt>
                <c:pt idx="1">
                  <c:v>17364.357721982502</c:v>
                </c:pt>
                <c:pt idx="2">
                  <c:v>14313.019151557184</c:v>
                </c:pt>
                <c:pt idx="3">
                  <c:v>17509.608975946358</c:v>
                </c:pt>
                <c:pt idx="4">
                  <c:v>23935.632619142296</c:v>
                </c:pt>
              </c:numCache>
            </c:numRef>
          </c:val>
          <c:extLst>
            <c:ext xmlns:c16="http://schemas.microsoft.com/office/drawing/2014/chart" uri="{C3380CC4-5D6E-409C-BE32-E72D297353CC}">
              <c16:uniqueId val="{00000001-25E3-4C2E-B180-691CE8F67A76}"/>
            </c:ext>
          </c:extLst>
        </c:ser>
        <c:dLbls>
          <c:showLegendKey val="0"/>
          <c:showVal val="0"/>
          <c:showCatName val="0"/>
          <c:showSerName val="0"/>
          <c:showPercent val="0"/>
          <c:showBubbleSize val="0"/>
        </c:dLbls>
        <c:axId val="1224777392"/>
        <c:axId val="1224774992"/>
      </c:areaChart>
      <c:catAx>
        <c:axId val="12247773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774992"/>
        <c:crosses val="autoZero"/>
        <c:auto val="1"/>
        <c:lblAlgn val="ctr"/>
        <c:lblOffset val="100"/>
        <c:noMultiLvlLbl val="0"/>
      </c:catAx>
      <c:valAx>
        <c:axId val="1224774992"/>
        <c:scaling>
          <c:orientation val="minMax"/>
        </c:scaling>
        <c:delete val="1"/>
        <c:axPos val="l"/>
        <c:numFmt formatCode="General" sourceLinked="1"/>
        <c:majorTickMark val="out"/>
        <c:minorTickMark val="none"/>
        <c:tickLblPos val="nextTo"/>
        <c:crossAx val="12247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 DASHBOARD.xlsx]Regions sales!PivotTable12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Regional Sales 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117568771848E-2"/>
          <c:y val="3.1805482394309095E-2"/>
          <c:w val="0.65631802274715656"/>
          <c:h val="0.84204505686789155"/>
        </c:manualLayout>
      </c:layout>
      <c:lineChart>
        <c:grouping val="stacked"/>
        <c:varyColors val="0"/>
        <c:ser>
          <c:idx val="0"/>
          <c:order val="0"/>
          <c:tx>
            <c:strRef>
              <c:f>'Regions sales'!$H$7</c:f>
              <c:strCache>
                <c:ptCount val="1"/>
                <c:pt idx="0">
                  <c:v>Sum of 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'Regions sales'!$G$8:$G$12</c:f>
              <c:strCache>
                <c:ptCount val="4"/>
                <c:pt idx="0">
                  <c:v>East</c:v>
                </c:pt>
                <c:pt idx="1">
                  <c:v>North</c:v>
                </c:pt>
                <c:pt idx="2">
                  <c:v>South</c:v>
                </c:pt>
                <c:pt idx="3">
                  <c:v>West</c:v>
                </c:pt>
              </c:strCache>
            </c:strRef>
          </c:cat>
          <c:val>
            <c:numRef>
              <c:f>'Regions sales'!$H$8:$H$12</c:f>
              <c:numCache>
                <c:formatCode>General</c:formatCode>
                <c:ptCount val="4"/>
                <c:pt idx="0">
                  <c:v>165683</c:v>
                </c:pt>
                <c:pt idx="1">
                  <c:v>81017</c:v>
                </c:pt>
                <c:pt idx="2">
                  <c:v>102348</c:v>
                </c:pt>
                <c:pt idx="3">
                  <c:v>155414</c:v>
                </c:pt>
              </c:numCache>
            </c:numRef>
          </c:val>
          <c:smooth val="0"/>
          <c:extLst>
            <c:ext xmlns:c16="http://schemas.microsoft.com/office/drawing/2014/chart" uri="{C3380CC4-5D6E-409C-BE32-E72D297353CC}">
              <c16:uniqueId val="{00000000-932C-446B-86D4-CE98DC7D1B73}"/>
            </c:ext>
          </c:extLst>
        </c:ser>
        <c:ser>
          <c:idx val="1"/>
          <c:order val="1"/>
          <c:tx>
            <c:strRef>
              <c:f>'Regions sales'!$I$7</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'Regions sales'!$G$8:$G$12</c:f>
              <c:strCache>
                <c:ptCount val="4"/>
                <c:pt idx="0">
                  <c:v>East</c:v>
                </c:pt>
                <c:pt idx="1">
                  <c:v>North</c:v>
                </c:pt>
                <c:pt idx="2">
                  <c:v>South</c:v>
                </c:pt>
                <c:pt idx="3">
                  <c:v>West</c:v>
                </c:pt>
              </c:strCache>
            </c:strRef>
          </c:cat>
          <c:val>
            <c:numRef>
              <c:f>'Regions sales'!$I$8:$I$12</c:f>
              <c:numCache>
                <c:formatCode>General</c:formatCode>
                <c:ptCount val="4"/>
                <c:pt idx="0">
                  <c:v>28103.323478117636</c:v>
                </c:pt>
                <c:pt idx="1">
                  <c:v>14523.57312794172</c:v>
                </c:pt>
                <c:pt idx="2">
                  <c:v>19975.334631282953</c:v>
                </c:pt>
                <c:pt idx="3">
                  <c:v>25472.620801944468</c:v>
                </c:pt>
              </c:numCache>
            </c:numRef>
          </c:val>
          <c:smooth val="0"/>
          <c:extLst>
            <c:ext xmlns:c16="http://schemas.microsoft.com/office/drawing/2014/chart" uri="{C3380CC4-5D6E-409C-BE32-E72D297353CC}">
              <c16:uniqueId val="{00000001-932C-446B-86D4-CE98DC7D1B73}"/>
            </c:ext>
          </c:extLst>
        </c:ser>
        <c:dLbls>
          <c:showLegendKey val="0"/>
          <c:showVal val="0"/>
          <c:showCatName val="0"/>
          <c:showSerName val="0"/>
          <c:showPercent val="0"/>
          <c:showBubbleSize val="0"/>
        </c:dLbls>
        <c:marker val="1"/>
        <c:smooth val="0"/>
        <c:axId val="2078354416"/>
        <c:axId val="2078377936"/>
      </c:lineChart>
      <c:catAx>
        <c:axId val="2078354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377936"/>
        <c:crosses val="autoZero"/>
        <c:auto val="1"/>
        <c:lblAlgn val="ctr"/>
        <c:lblOffset val="100"/>
        <c:noMultiLvlLbl val="0"/>
      </c:catAx>
      <c:valAx>
        <c:axId val="2078377936"/>
        <c:scaling>
          <c:orientation val="minMax"/>
        </c:scaling>
        <c:delete val="1"/>
        <c:axPos val="l"/>
        <c:numFmt formatCode="General" sourceLinked="1"/>
        <c:majorTickMark val="none"/>
        <c:minorTickMark val="none"/>
        <c:tickLblPos val="nextTo"/>
        <c:crossAx val="207835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11.xml"/><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10.xml"/><Relationship Id="rId9" Type="http://schemas.openxmlformats.org/officeDocument/2006/relationships/image" Target="../media/image5.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121920</xdr:rowOff>
    </xdr:from>
    <xdr:to>
      <xdr:col>12</xdr:col>
      <xdr:colOff>213360</xdr:colOff>
      <xdr:row>15</xdr:row>
      <xdr:rowOff>121920</xdr:rowOff>
    </xdr:to>
    <xdr:graphicFrame macro="">
      <xdr:nvGraphicFramePr>
        <xdr:cNvPr id="2" name="Chart 1">
          <a:extLst>
            <a:ext uri="{FF2B5EF4-FFF2-40B4-BE49-F238E27FC236}">
              <a16:creationId xmlns:a16="http://schemas.microsoft.com/office/drawing/2014/main" id="{63A2FD07-B3E7-42BE-8346-FAB68E916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1</xdr:row>
      <xdr:rowOff>76200</xdr:rowOff>
    </xdr:from>
    <xdr:to>
      <xdr:col>12</xdr:col>
      <xdr:colOff>411480</xdr:colOff>
      <xdr:row>16</xdr:row>
      <xdr:rowOff>76200</xdr:rowOff>
    </xdr:to>
    <xdr:graphicFrame macro="">
      <xdr:nvGraphicFramePr>
        <xdr:cNvPr id="2" name="Chart 1">
          <a:extLst>
            <a:ext uri="{FF2B5EF4-FFF2-40B4-BE49-F238E27FC236}">
              <a16:creationId xmlns:a16="http://schemas.microsoft.com/office/drawing/2014/main" id="{8EF1D899-A1F1-4949-8EA2-59A4BD8B1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129540</xdr:colOff>
      <xdr:row>5</xdr:row>
      <xdr:rowOff>19050</xdr:rowOff>
    </xdr:from>
    <xdr:to>
      <xdr:col>17</xdr:col>
      <xdr:colOff>434340</xdr:colOff>
      <xdr:row>20</xdr:row>
      <xdr:rowOff>19050</xdr:rowOff>
    </xdr:to>
    <xdr:graphicFrame macro="">
      <xdr:nvGraphicFramePr>
        <xdr:cNvPr id="3" name="Chart 2">
          <a:extLst>
            <a:ext uri="{FF2B5EF4-FFF2-40B4-BE49-F238E27FC236}">
              <a16:creationId xmlns:a16="http://schemas.microsoft.com/office/drawing/2014/main" id="{E5DCF64D-0499-8B6D-C8C4-662E0A657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891540</xdr:colOff>
      <xdr:row>1</xdr:row>
      <xdr:rowOff>160020</xdr:rowOff>
    </xdr:from>
    <xdr:to>
      <xdr:col>12</xdr:col>
      <xdr:colOff>388620</xdr:colOff>
      <xdr:row>16</xdr:row>
      <xdr:rowOff>160020</xdr:rowOff>
    </xdr:to>
    <xdr:graphicFrame macro="">
      <xdr:nvGraphicFramePr>
        <xdr:cNvPr id="2" name="Chart 1">
          <a:extLst>
            <a:ext uri="{FF2B5EF4-FFF2-40B4-BE49-F238E27FC236}">
              <a16:creationId xmlns:a16="http://schemas.microsoft.com/office/drawing/2014/main" id="{BEDBB05F-4D90-474D-8284-6187449A0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891540</xdr:colOff>
      <xdr:row>1</xdr:row>
      <xdr:rowOff>160020</xdr:rowOff>
    </xdr:from>
    <xdr:to>
      <xdr:col>12</xdr:col>
      <xdr:colOff>388620</xdr:colOff>
      <xdr:row>16</xdr:row>
      <xdr:rowOff>160020</xdr:rowOff>
    </xdr:to>
    <xdr:graphicFrame macro="">
      <xdr:nvGraphicFramePr>
        <xdr:cNvPr id="2" name="Chart 1">
          <a:extLst>
            <a:ext uri="{FF2B5EF4-FFF2-40B4-BE49-F238E27FC236}">
              <a16:creationId xmlns:a16="http://schemas.microsoft.com/office/drawing/2014/main" id="{B6B9C15B-5EAF-4663-8CA8-787256B0D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853440</xdr:colOff>
      <xdr:row>2</xdr:row>
      <xdr:rowOff>156210</xdr:rowOff>
    </xdr:from>
    <xdr:to>
      <xdr:col>10</xdr:col>
      <xdr:colOff>358140</xdr:colOff>
      <xdr:row>17</xdr:row>
      <xdr:rowOff>156210</xdr:rowOff>
    </xdr:to>
    <xdr:graphicFrame macro="">
      <xdr:nvGraphicFramePr>
        <xdr:cNvPr id="3" name="Chart 2">
          <a:extLst>
            <a:ext uri="{FF2B5EF4-FFF2-40B4-BE49-F238E27FC236}">
              <a16:creationId xmlns:a16="http://schemas.microsoft.com/office/drawing/2014/main" id="{FFF15CB3-ED8B-9E50-43FD-0BC6DFC3F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60960</xdr:colOff>
      <xdr:row>6</xdr:row>
      <xdr:rowOff>38100</xdr:rowOff>
    </xdr:from>
    <xdr:to>
      <xdr:col>7</xdr:col>
      <xdr:colOff>60960</xdr:colOff>
      <xdr:row>20</xdr:row>
      <xdr:rowOff>59055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7B304813-3570-DF3E-BE56-26E8D9E6259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632960" y="11353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45721</xdr:rowOff>
    </xdr:from>
    <xdr:to>
      <xdr:col>19</xdr:col>
      <xdr:colOff>487947</xdr:colOff>
      <xdr:row>4</xdr:row>
      <xdr:rowOff>13369</xdr:rowOff>
    </xdr:to>
    <xdr:sp macro="" textlink="">
      <xdr:nvSpPr>
        <xdr:cNvPr id="2" name="Rectangle: Rounded Corners 1">
          <a:extLst>
            <a:ext uri="{FF2B5EF4-FFF2-40B4-BE49-F238E27FC236}">
              <a16:creationId xmlns:a16="http://schemas.microsoft.com/office/drawing/2014/main" id="{1AD58A4C-7DCC-3DDD-81D2-6C8FA20F0204}"/>
            </a:ext>
          </a:extLst>
        </xdr:cNvPr>
        <xdr:cNvSpPr/>
      </xdr:nvSpPr>
      <xdr:spPr>
        <a:xfrm>
          <a:off x="0" y="45721"/>
          <a:ext cx="12044947" cy="689543"/>
        </a:xfrm>
        <a:prstGeom prst="roundRect">
          <a:avLst/>
        </a:prstGeom>
        <a:solidFill>
          <a:schemeClr val="accent1">
            <a:lumMod val="7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800" b="1">
              <a:solidFill>
                <a:schemeClr val="accent4"/>
              </a:solidFill>
              <a:effectLst/>
              <a:latin typeface="+mn-lt"/>
              <a:ea typeface="+mn-ea"/>
              <a:cs typeface="+mn-cs"/>
            </a:rPr>
            <a:t>                                   </a:t>
          </a:r>
          <a:r>
            <a:rPr lang="en-IN" sz="2800" b="1">
              <a:solidFill>
                <a:schemeClr val="accent4"/>
              </a:solidFill>
              <a:effectLst/>
              <a:latin typeface="Action Force" panose="00000400000000000000" pitchFamily="2" charset="0"/>
              <a:ea typeface="+mn-ea"/>
              <a:cs typeface="+mn-cs"/>
            </a:rPr>
            <a:t>SALES</a:t>
          </a:r>
          <a:r>
            <a:rPr lang="en-IN" sz="2800" b="1" baseline="0">
              <a:solidFill>
                <a:schemeClr val="accent4"/>
              </a:solidFill>
              <a:effectLst/>
              <a:latin typeface="Action Force" panose="00000400000000000000" pitchFamily="2" charset="0"/>
              <a:ea typeface="+mn-ea"/>
              <a:cs typeface="+mn-cs"/>
            </a:rPr>
            <a:t> PERFORMANCE</a:t>
          </a:r>
          <a:r>
            <a:rPr lang="en-IN" sz="2800" b="1">
              <a:solidFill>
                <a:schemeClr val="accent4"/>
              </a:solidFill>
              <a:effectLst/>
              <a:latin typeface="Action Force" panose="00000400000000000000" pitchFamily="2" charset="0"/>
              <a:ea typeface="+mn-ea"/>
              <a:cs typeface="+mn-cs"/>
            </a:rPr>
            <a:t> ANALYSIS DASHBOARD</a:t>
          </a:r>
          <a:endParaRPr lang="en-IN" sz="2800">
            <a:solidFill>
              <a:schemeClr val="accent4"/>
            </a:solidFill>
            <a:latin typeface="Action Force" panose="00000400000000000000" pitchFamily="2" charset="0"/>
          </a:endParaRPr>
        </a:p>
      </xdr:txBody>
    </xdr:sp>
    <xdr:clientData/>
  </xdr:twoCellAnchor>
  <xdr:twoCellAnchor>
    <xdr:from>
      <xdr:col>3</xdr:col>
      <xdr:colOff>100264</xdr:colOff>
      <xdr:row>4</xdr:row>
      <xdr:rowOff>127000</xdr:rowOff>
    </xdr:from>
    <xdr:to>
      <xdr:col>5</xdr:col>
      <xdr:colOff>562225</xdr:colOff>
      <xdr:row>8</xdr:row>
      <xdr:rowOff>69486</xdr:rowOff>
    </xdr:to>
    <xdr:grpSp>
      <xdr:nvGrpSpPr>
        <xdr:cNvPr id="3" name="Group 2">
          <a:extLst>
            <a:ext uri="{FF2B5EF4-FFF2-40B4-BE49-F238E27FC236}">
              <a16:creationId xmlns:a16="http://schemas.microsoft.com/office/drawing/2014/main" id="{AF3BF440-2CDD-42A1-93E1-AF1B2692177C}"/>
            </a:ext>
          </a:extLst>
        </xdr:cNvPr>
        <xdr:cNvGrpSpPr/>
      </xdr:nvGrpSpPr>
      <xdr:grpSpPr>
        <a:xfrm>
          <a:off x="1929064" y="847436"/>
          <a:ext cx="1681161" cy="662923"/>
          <a:chOff x="457201" y="731520"/>
          <a:chExt cx="1885950" cy="672465"/>
        </a:xfrm>
      </xdr:grpSpPr>
      <xdr:sp macro="" textlink="">
        <xdr:nvSpPr>
          <xdr:cNvPr id="4" name="Rectangle: Rounded Corners 3">
            <a:extLst>
              <a:ext uri="{FF2B5EF4-FFF2-40B4-BE49-F238E27FC236}">
                <a16:creationId xmlns:a16="http://schemas.microsoft.com/office/drawing/2014/main" id="{DF2699B1-4644-E059-B361-896A7843749C}"/>
              </a:ext>
            </a:extLst>
          </xdr:cNvPr>
          <xdr:cNvSpPr/>
        </xdr:nvSpPr>
        <xdr:spPr>
          <a:xfrm>
            <a:off x="457201" y="731520"/>
            <a:ext cx="1885950" cy="67246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7D2F40B3-FCEC-F58E-BC03-0D9B7BE48A88}"/>
              </a:ext>
            </a:extLst>
          </xdr:cNvPr>
          <xdr:cNvSpPr/>
        </xdr:nvSpPr>
        <xdr:spPr>
          <a:xfrm>
            <a:off x="525780" y="800100"/>
            <a:ext cx="518160" cy="535305"/>
          </a:xfrm>
          <a:prstGeom prst="roundRect">
            <a:avLst/>
          </a:prstGeom>
          <a:solidFill>
            <a:schemeClr val="accent2"/>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D652609C-528D-910E-5722-8CB9E989D083}"/>
              </a:ext>
            </a:extLst>
          </xdr:cNvPr>
          <xdr:cNvSpPr txBox="1"/>
        </xdr:nvSpPr>
        <xdr:spPr>
          <a:xfrm>
            <a:off x="1158240" y="815340"/>
            <a:ext cx="1082040" cy="158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mn-lt"/>
                <a:cs typeface="Times New Roman" panose="02020603050405020304" pitchFamily="18" charset="0"/>
              </a:rPr>
              <a:t>TOTAL SALES</a:t>
            </a:r>
          </a:p>
        </xdr:txBody>
      </xdr:sp>
      <xdr:sp macro="" textlink="">
        <xdr:nvSpPr>
          <xdr:cNvPr id="7" name="TextBox 6">
            <a:extLst>
              <a:ext uri="{FF2B5EF4-FFF2-40B4-BE49-F238E27FC236}">
                <a16:creationId xmlns:a16="http://schemas.microsoft.com/office/drawing/2014/main" id="{14498867-EDF5-355C-0CBB-B7B73816E570}"/>
              </a:ext>
            </a:extLst>
          </xdr:cNvPr>
          <xdr:cNvSpPr txBox="1"/>
        </xdr:nvSpPr>
        <xdr:spPr>
          <a:xfrm>
            <a:off x="1128713" y="1000125"/>
            <a:ext cx="1204912"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000000"/>
                </a:solidFill>
                <a:latin typeface="Aptos Narrow"/>
              </a:rPr>
              <a:t> </a:t>
            </a:r>
            <a:r>
              <a:rPr lang="en-IN" sz="1100" b="1" i="0" u="none" strike="noStrike">
                <a:solidFill>
                  <a:schemeClr val="dk1"/>
                </a:solidFill>
                <a:effectLst/>
                <a:latin typeface="+mn-lt"/>
                <a:ea typeface="+mn-ea"/>
                <a:cs typeface="+mn-cs"/>
              </a:rPr>
              <a:t> ₹ 504,462 </a:t>
            </a:r>
            <a:endParaRPr lang="en-IN" sz="1100" b="1"/>
          </a:p>
        </xdr:txBody>
      </xdr:sp>
    </xdr:grpSp>
    <xdr:clientData/>
  </xdr:twoCellAnchor>
  <xdr:twoCellAnchor>
    <xdr:from>
      <xdr:col>7</xdr:col>
      <xdr:colOff>441024</xdr:colOff>
      <xdr:row>4</xdr:row>
      <xdr:rowOff>115102</xdr:rowOff>
    </xdr:from>
    <xdr:to>
      <xdr:col>10</xdr:col>
      <xdr:colOff>294723</xdr:colOff>
      <xdr:row>8</xdr:row>
      <xdr:rowOff>56047</xdr:rowOff>
    </xdr:to>
    <xdr:grpSp>
      <xdr:nvGrpSpPr>
        <xdr:cNvPr id="13" name="Group 12">
          <a:extLst>
            <a:ext uri="{FF2B5EF4-FFF2-40B4-BE49-F238E27FC236}">
              <a16:creationId xmlns:a16="http://schemas.microsoft.com/office/drawing/2014/main" id="{48FC7C7C-A03F-42AD-8F1B-51CBA293F5D6}"/>
            </a:ext>
          </a:extLst>
        </xdr:cNvPr>
        <xdr:cNvGrpSpPr/>
      </xdr:nvGrpSpPr>
      <xdr:grpSpPr>
        <a:xfrm>
          <a:off x="4708224" y="835538"/>
          <a:ext cx="1682499" cy="661382"/>
          <a:chOff x="465749" y="739140"/>
          <a:chExt cx="1885950" cy="672465"/>
        </a:xfrm>
      </xdr:grpSpPr>
      <xdr:sp macro="" textlink="">
        <xdr:nvSpPr>
          <xdr:cNvPr id="14" name="Rectangle: Rounded Corners 13">
            <a:extLst>
              <a:ext uri="{FF2B5EF4-FFF2-40B4-BE49-F238E27FC236}">
                <a16:creationId xmlns:a16="http://schemas.microsoft.com/office/drawing/2014/main" id="{61567A2F-5FAD-4D1D-45CA-183E5793F103}"/>
              </a:ext>
            </a:extLst>
          </xdr:cNvPr>
          <xdr:cNvSpPr/>
        </xdr:nvSpPr>
        <xdr:spPr>
          <a:xfrm>
            <a:off x="465749" y="739140"/>
            <a:ext cx="1885950" cy="67246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B5DADB46-3FC5-80FF-3A4E-85793A81727B}"/>
              </a:ext>
            </a:extLst>
          </xdr:cNvPr>
          <xdr:cNvSpPr/>
        </xdr:nvSpPr>
        <xdr:spPr>
          <a:xfrm>
            <a:off x="525780" y="800100"/>
            <a:ext cx="518160" cy="535305"/>
          </a:xfrm>
          <a:prstGeom prst="roundRect">
            <a:avLst/>
          </a:prstGeom>
          <a:solidFill>
            <a:schemeClr val="accent2"/>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83393F07-05FF-E0CE-20F7-F67B57DF8839}"/>
              </a:ext>
            </a:extLst>
          </xdr:cNvPr>
          <xdr:cNvSpPr txBox="1"/>
        </xdr:nvSpPr>
        <xdr:spPr>
          <a:xfrm>
            <a:off x="1158240" y="815340"/>
            <a:ext cx="1082040" cy="158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mn-lt"/>
                <a:cs typeface="Times New Roman" panose="02020603050405020304" pitchFamily="18" charset="0"/>
              </a:rPr>
              <a:t>PROFIT</a:t>
            </a:r>
          </a:p>
        </xdr:txBody>
      </xdr:sp>
      <xdr:sp macro="" textlink="">
        <xdr:nvSpPr>
          <xdr:cNvPr id="17" name="TextBox 16">
            <a:extLst>
              <a:ext uri="{FF2B5EF4-FFF2-40B4-BE49-F238E27FC236}">
                <a16:creationId xmlns:a16="http://schemas.microsoft.com/office/drawing/2014/main" id="{74089BBF-541C-34F9-95D1-249B585A9C5E}"/>
              </a:ext>
            </a:extLst>
          </xdr:cNvPr>
          <xdr:cNvSpPr txBox="1"/>
        </xdr:nvSpPr>
        <xdr:spPr>
          <a:xfrm>
            <a:off x="1128713" y="1000125"/>
            <a:ext cx="1204912"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71BBD8-9064-4D14-909F-74031FCE0C1F}" type="TxLink">
              <a:rPr lang="en-US" sz="1100" b="1" i="0" u="none" strike="noStrike">
                <a:solidFill>
                  <a:srgbClr val="000000"/>
                </a:solidFill>
                <a:latin typeface="Aptos Narrow"/>
              </a:rPr>
              <a:pPr algn="ctr"/>
              <a:t> ₹ 1,29,44,500 </a:t>
            </a:fld>
            <a:endParaRPr lang="en-IN" sz="1100" b="1"/>
          </a:p>
        </xdr:txBody>
      </xdr:sp>
    </xdr:grpSp>
    <xdr:clientData/>
  </xdr:twoCellAnchor>
  <xdr:twoCellAnchor>
    <xdr:from>
      <xdr:col>12</xdr:col>
      <xdr:colOff>195447</xdr:colOff>
      <xdr:row>4</xdr:row>
      <xdr:rowOff>120314</xdr:rowOff>
    </xdr:from>
    <xdr:to>
      <xdr:col>15</xdr:col>
      <xdr:colOff>49146</xdr:colOff>
      <xdr:row>8</xdr:row>
      <xdr:rowOff>63666</xdr:rowOff>
    </xdr:to>
    <xdr:grpSp>
      <xdr:nvGrpSpPr>
        <xdr:cNvPr id="18" name="Group 17">
          <a:extLst>
            <a:ext uri="{FF2B5EF4-FFF2-40B4-BE49-F238E27FC236}">
              <a16:creationId xmlns:a16="http://schemas.microsoft.com/office/drawing/2014/main" id="{CC6ED6BB-E83B-4A54-88E7-9F73BB11F12D}"/>
            </a:ext>
          </a:extLst>
        </xdr:cNvPr>
        <xdr:cNvGrpSpPr/>
      </xdr:nvGrpSpPr>
      <xdr:grpSpPr>
        <a:xfrm>
          <a:off x="7510647" y="840750"/>
          <a:ext cx="1682499" cy="663789"/>
          <a:chOff x="457201" y="731520"/>
          <a:chExt cx="1885950" cy="672465"/>
        </a:xfrm>
      </xdr:grpSpPr>
      <xdr:sp macro="" textlink="">
        <xdr:nvSpPr>
          <xdr:cNvPr id="19" name="Rectangle: Rounded Corners 18">
            <a:extLst>
              <a:ext uri="{FF2B5EF4-FFF2-40B4-BE49-F238E27FC236}">
                <a16:creationId xmlns:a16="http://schemas.microsoft.com/office/drawing/2014/main" id="{1F582E8D-ECE6-FE38-B950-149BE4D104AA}"/>
              </a:ext>
            </a:extLst>
          </xdr:cNvPr>
          <xdr:cNvSpPr/>
        </xdr:nvSpPr>
        <xdr:spPr>
          <a:xfrm>
            <a:off x="457201" y="731520"/>
            <a:ext cx="1885950" cy="67246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3F6D2E43-02C6-FFF9-F5A5-BB6A473EE048}"/>
              </a:ext>
            </a:extLst>
          </xdr:cNvPr>
          <xdr:cNvSpPr/>
        </xdr:nvSpPr>
        <xdr:spPr>
          <a:xfrm>
            <a:off x="525780" y="800100"/>
            <a:ext cx="518160" cy="535305"/>
          </a:xfrm>
          <a:prstGeom prst="roundRect">
            <a:avLst/>
          </a:prstGeom>
          <a:solidFill>
            <a:schemeClr val="accent2"/>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8CB83DFF-276C-5175-2C55-BAD5A9054DE5}"/>
              </a:ext>
            </a:extLst>
          </xdr:cNvPr>
          <xdr:cNvSpPr txBox="1"/>
        </xdr:nvSpPr>
        <xdr:spPr>
          <a:xfrm>
            <a:off x="1158240" y="815340"/>
            <a:ext cx="1082040" cy="158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mn-lt"/>
                <a:cs typeface="Times New Roman" panose="02020603050405020304" pitchFamily="18" charset="0"/>
              </a:rPr>
              <a:t>AVG PROFIT</a:t>
            </a:r>
          </a:p>
        </xdr:txBody>
      </xdr:sp>
      <xdr:sp macro="" textlink="">
        <xdr:nvSpPr>
          <xdr:cNvPr id="22" name="TextBox 21">
            <a:extLst>
              <a:ext uri="{FF2B5EF4-FFF2-40B4-BE49-F238E27FC236}">
                <a16:creationId xmlns:a16="http://schemas.microsoft.com/office/drawing/2014/main" id="{3057C29D-E605-91D4-1922-D2C516CF58B7}"/>
              </a:ext>
            </a:extLst>
          </xdr:cNvPr>
          <xdr:cNvSpPr txBox="1"/>
        </xdr:nvSpPr>
        <xdr:spPr>
          <a:xfrm>
            <a:off x="1128713" y="1000125"/>
            <a:ext cx="1204912"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71BBD8-9064-4D14-909F-74031FCE0C1F}" type="TxLink">
              <a:rPr lang="en-US" sz="1100" b="1" i="0" u="none" strike="noStrike">
                <a:solidFill>
                  <a:srgbClr val="000000"/>
                </a:solidFill>
                <a:latin typeface="Aptos Narrow"/>
              </a:rPr>
              <a:pPr algn="ctr"/>
              <a:t> ₹ 1,29,44,500 </a:t>
            </a:fld>
            <a:endParaRPr lang="en-IN" sz="1100" b="1"/>
          </a:p>
        </xdr:txBody>
      </xdr:sp>
    </xdr:grpSp>
    <xdr:clientData/>
  </xdr:twoCellAnchor>
  <xdr:twoCellAnchor>
    <xdr:from>
      <xdr:col>16</xdr:col>
      <xdr:colOff>236488</xdr:colOff>
      <xdr:row>4</xdr:row>
      <xdr:rowOff>113229</xdr:rowOff>
    </xdr:from>
    <xdr:to>
      <xdr:col>19</xdr:col>
      <xdr:colOff>201853</xdr:colOff>
      <xdr:row>8</xdr:row>
      <xdr:rowOff>54174</xdr:rowOff>
    </xdr:to>
    <xdr:grpSp>
      <xdr:nvGrpSpPr>
        <xdr:cNvPr id="24" name="Group 23">
          <a:extLst>
            <a:ext uri="{FF2B5EF4-FFF2-40B4-BE49-F238E27FC236}">
              <a16:creationId xmlns:a16="http://schemas.microsoft.com/office/drawing/2014/main" id="{6BCC08F8-143F-4287-9626-42EEC2D394BE}"/>
            </a:ext>
          </a:extLst>
        </xdr:cNvPr>
        <xdr:cNvGrpSpPr/>
      </xdr:nvGrpSpPr>
      <xdr:grpSpPr>
        <a:xfrm>
          <a:off x="9990088" y="833665"/>
          <a:ext cx="1794165" cy="661382"/>
          <a:chOff x="457201" y="731520"/>
          <a:chExt cx="1885950" cy="672465"/>
        </a:xfrm>
      </xdr:grpSpPr>
      <xdr:sp macro="" textlink="">
        <xdr:nvSpPr>
          <xdr:cNvPr id="25" name="Rectangle: Rounded Corners 24">
            <a:extLst>
              <a:ext uri="{FF2B5EF4-FFF2-40B4-BE49-F238E27FC236}">
                <a16:creationId xmlns:a16="http://schemas.microsoft.com/office/drawing/2014/main" id="{6DFA2762-F7D1-DDBE-BF08-BE2137B10EE0}"/>
              </a:ext>
            </a:extLst>
          </xdr:cNvPr>
          <xdr:cNvSpPr/>
        </xdr:nvSpPr>
        <xdr:spPr>
          <a:xfrm>
            <a:off x="457201" y="731520"/>
            <a:ext cx="1885950" cy="67246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A1797897-65CC-9A85-16EF-8B4E91080A25}"/>
              </a:ext>
            </a:extLst>
          </xdr:cNvPr>
          <xdr:cNvSpPr/>
        </xdr:nvSpPr>
        <xdr:spPr>
          <a:xfrm>
            <a:off x="525780" y="800100"/>
            <a:ext cx="518160" cy="535305"/>
          </a:xfrm>
          <a:prstGeom prst="roundRect">
            <a:avLst/>
          </a:prstGeom>
          <a:solidFill>
            <a:schemeClr val="accent2"/>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27" name="TextBox 26">
            <a:extLst>
              <a:ext uri="{FF2B5EF4-FFF2-40B4-BE49-F238E27FC236}">
                <a16:creationId xmlns:a16="http://schemas.microsoft.com/office/drawing/2014/main" id="{35D9D16F-4250-58A7-70B2-AAFF33FE0C6F}"/>
              </a:ext>
            </a:extLst>
          </xdr:cNvPr>
          <xdr:cNvSpPr txBox="1"/>
        </xdr:nvSpPr>
        <xdr:spPr>
          <a:xfrm>
            <a:off x="1158240" y="815340"/>
            <a:ext cx="1082040" cy="1581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latin typeface="+mn-lt"/>
                <a:cs typeface="Times New Roman" panose="02020603050405020304" pitchFamily="18" charset="0"/>
              </a:rPr>
              <a:t>TOTAL ORDERS</a:t>
            </a:r>
            <a:endParaRPr lang="en-IN" sz="1100" b="1">
              <a:latin typeface="+mn-lt"/>
              <a:cs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E3C4E83A-2539-22E0-7B31-D43D9C027600}"/>
              </a:ext>
            </a:extLst>
          </xdr:cNvPr>
          <xdr:cNvSpPr txBox="1"/>
        </xdr:nvSpPr>
        <xdr:spPr>
          <a:xfrm>
            <a:off x="1128713" y="1000125"/>
            <a:ext cx="1204912"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71BBD8-9064-4D14-909F-74031FCE0C1F}" type="TxLink">
              <a:rPr lang="en-US" sz="1100" b="1" i="0" u="none" strike="noStrike">
                <a:solidFill>
                  <a:srgbClr val="000000"/>
                </a:solidFill>
                <a:latin typeface="Aptos Narrow"/>
              </a:rPr>
              <a:pPr algn="ctr"/>
              <a:t> ₹ 1,29,44,500 </a:t>
            </a:fld>
            <a:endParaRPr lang="en-IN" sz="1100" b="1"/>
          </a:p>
        </xdr:txBody>
      </xdr:sp>
    </xdr:grpSp>
    <xdr:clientData/>
  </xdr:twoCellAnchor>
  <xdr:twoCellAnchor editAs="oneCell">
    <xdr:from>
      <xdr:col>0</xdr:col>
      <xdr:colOff>0</xdr:colOff>
      <xdr:row>17</xdr:row>
      <xdr:rowOff>53473</xdr:rowOff>
    </xdr:from>
    <xdr:to>
      <xdr:col>2</xdr:col>
      <xdr:colOff>260684</xdr:colOff>
      <xdr:row>24</xdr:row>
      <xdr:rowOff>26737</xdr:rowOff>
    </xdr:to>
    <mc:AlternateContent xmlns:mc="http://schemas.openxmlformats.org/markup-compatibility/2006" xmlns:a14="http://schemas.microsoft.com/office/drawing/2010/main">
      <mc:Choice Requires="a14">
        <xdr:graphicFrame macro="">
          <xdr:nvGraphicFramePr>
            <xdr:cNvPr id="29" name="Region 2">
              <a:extLst>
                <a:ext uri="{FF2B5EF4-FFF2-40B4-BE49-F238E27FC236}">
                  <a16:creationId xmlns:a16="http://schemas.microsoft.com/office/drawing/2014/main" id="{DA83DB54-B09C-4ED1-AEE1-9FB58A4C3A4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3115328"/>
              <a:ext cx="1479884" cy="1234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153737</xdr:rowOff>
    </xdr:from>
    <xdr:to>
      <xdr:col>2</xdr:col>
      <xdr:colOff>260684</xdr:colOff>
      <xdr:row>17</xdr:row>
      <xdr:rowOff>6684</xdr:rowOff>
    </xdr:to>
    <mc:AlternateContent xmlns:mc="http://schemas.openxmlformats.org/markup-compatibility/2006" xmlns:a14="http://schemas.microsoft.com/office/drawing/2010/main">
      <mc:Choice Requires="a14">
        <xdr:graphicFrame macro="">
          <xdr:nvGraphicFramePr>
            <xdr:cNvPr id="30" name="Product Name 1">
              <a:extLst>
                <a:ext uri="{FF2B5EF4-FFF2-40B4-BE49-F238E27FC236}">
                  <a16:creationId xmlns:a16="http://schemas.microsoft.com/office/drawing/2014/main" id="{B9E1D918-1567-4064-A1AB-B2BFEDC341FF}"/>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0" y="1774719"/>
              <a:ext cx="1479884" cy="129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24</xdr:row>
      <xdr:rowOff>86895</xdr:rowOff>
    </xdr:from>
    <xdr:to>
      <xdr:col>2</xdr:col>
      <xdr:colOff>247317</xdr:colOff>
      <xdr:row>31</xdr:row>
      <xdr:rowOff>153737</xdr:rowOff>
    </xdr:to>
    <mc:AlternateContent xmlns:mc="http://schemas.openxmlformats.org/markup-compatibility/2006" xmlns:a14="http://schemas.microsoft.com/office/drawing/2010/main">
      <mc:Choice Requires="a14">
        <xdr:graphicFrame macro="">
          <xdr:nvGraphicFramePr>
            <xdr:cNvPr id="31" name="Product Category 2">
              <a:extLst>
                <a:ext uri="{FF2B5EF4-FFF2-40B4-BE49-F238E27FC236}">
                  <a16:creationId xmlns:a16="http://schemas.microsoft.com/office/drawing/2014/main" id="{EB0D4FC8-4C3A-4300-A66C-D8FA6DDB81C9}"/>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 y="4409513"/>
              <a:ext cx="1466516" cy="1327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356403</xdr:colOff>
      <xdr:row>9</xdr:row>
      <xdr:rowOff>24598</xdr:rowOff>
    </xdr:from>
    <xdr:to>
      <xdr:col>8</xdr:col>
      <xdr:colOff>280737</xdr:colOff>
      <xdr:row>19</xdr:row>
      <xdr:rowOff>133684</xdr:rowOff>
    </xdr:to>
    <xdr:graphicFrame macro="">
      <xdr:nvGraphicFramePr>
        <xdr:cNvPr id="32" name="Chart 31">
          <a:extLst>
            <a:ext uri="{FF2B5EF4-FFF2-40B4-BE49-F238E27FC236}">
              <a16:creationId xmlns:a16="http://schemas.microsoft.com/office/drawing/2014/main" id="{353F4FAC-D2FE-4AC9-98C1-FD3054D2F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347579</xdr:colOff>
      <xdr:row>20</xdr:row>
      <xdr:rowOff>6684</xdr:rowOff>
    </xdr:from>
    <xdr:to>
      <xdr:col>8</xdr:col>
      <xdr:colOff>274053</xdr:colOff>
      <xdr:row>31</xdr:row>
      <xdr:rowOff>73528</xdr:rowOff>
    </xdr:to>
    <xdr:graphicFrame macro="">
      <xdr:nvGraphicFramePr>
        <xdr:cNvPr id="35" name="Chart 34">
          <a:extLst>
            <a:ext uri="{FF2B5EF4-FFF2-40B4-BE49-F238E27FC236}">
              <a16:creationId xmlns:a16="http://schemas.microsoft.com/office/drawing/2014/main" id="{FA11161A-F98D-404B-AC94-EE9198B0C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347580</xdr:colOff>
      <xdr:row>9</xdr:row>
      <xdr:rowOff>26738</xdr:rowOff>
    </xdr:from>
    <xdr:to>
      <xdr:col>14</xdr:col>
      <xdr:colOff>100265</xdr:colOff>
      <xdr:row>19</xdr:row>
      <xdr:rowOff>133684</xdr:rowOff>
    </xdr:to>
    <xdr:graphicFrame macro="">
      <xdr:nvGraphicFramePr>
        <xdr:cNvPr id="36" name="Chart 35">
          <a:extLst>
            <a:ext uri="{FF2B5EF4-FFF2-40B4-BE49-F238E27FC236}">
              <a16:creationId xmlns:a16="http://schemas.microsoft.com/office/drawing/2014/main" id="{7A421E1C-D687-42F3-87AF-7F437B9EF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159086</xdr:colOff>
      <xdr:row>9</xdr:row>
      <xdr:rowOff>6685</xdr:rowOff>
    </xdr:from>
    <xdr:to>
      <xdr:col>19</xdr:col>
      <xdr:colOff>501316</xdr:colOff>
      <xdr:row>19</xdr:row>
      <xdr:rowOff>120316</xdr:rowOff>
    </xdr:to>
    <xdr:graphicFrame macro="">
      <xdr:nvGraphicFramePr>
        <xdr:cNvPr id="37" name="Chart 36">
          <a:extLst>
            <a:ext uri="{FF2B5EF4-FFF2-40B4-BE49-F238E27FC236}">
              <a16:creationId xmlns:a16="http://schemas.microsoft.com/office/drawing/2014/main" id="{4C44AB46-8560-494A-AC98-151A3AC72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320842</xdr:colOff>
      <xdr:row>5</xdr:row>
      <xdr:rowOff>70342</xdr:rowOff>
    </xdr:from>
    <xdr:to>
      <xdr:col>17</xdr:col>
      <xdr:colOff>155902</xdr:colOff>
      <xdr:row>7</xdr:row>
      <xdr:rowOff>147051</xdr:rowOff>
    </xdr:to>
    <xdr:pic>
      <xdr:nvPicPr>
        <xdr:cNvPr id="10" name="Graphic 9" descr="Bar graph with upward trend with solid fill">
          <a:extLst>
            <a:ext uri="{FF2B5EF4-FFF2-40B4-BE49-F238E27FC236}">
              <a16:creationId xmlns:a16="http://schemas.microsoft.com/office/drawing/2014/main" id="{2418699A-20FF-AD0D-EAF4-0CEA6C3812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053053" y="972710"/>
          <a:ext cx="443323" cy="437657"/>
        </a:xfrm>
        <a:prstGeom prst="rect">
          <a:avLst/>
        </a:prstGeom>
      </xdr:spPr>
    </xdr:pic>
    <xdr:clientData/>
  </xdr:twoCellAnchor>
  <xdr:twoCellAnchor editAs="oneCell">
    <xdr:from>
      <xdr:col>12</xdr:col>
      <xdr:colOff>193606</xdr:colOff>
      <xdr:row>4</xdr:row>
      <xdr:rowOff>179284</xdr:rowOff>
    </xdr:from>
    <xdr:to>
      <xdr:col>13</xdr:col>
      <xdr:colOff>140368</xdr:colOff>
      <xdr:row>8</xdr:row>
      <xdr:rowOff>7411</xdr:rowOff>
    </xdr:to>
    <xdr:pic>
      <xdr:nvPicPr>
        <xdr:cNvPr id="12" name="Graphic 11" descr="Body builder with solid fill">
          <a:extLst>
            <a:ext uri="{FF2B5EF4-FFF2-40B4-BE49-F238E27FC236}">
              <a16:creationId xmlns:a16="http://schemas.microsoft.com/office/drawing/2014/main" id="{6191F4A1-A0E4-A2FC-D431-6BC8D51BF3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492764" y="901179"/>
          <a:ext cx="555025" cy="550021"/>
        </a:xfrm>
        <a:prstGeom prst="rect">
          <a:avLst/>
        </a:prstGeom>
      </xdr:spPr>
    </xdr:pic>
    <xdr:clientData/>
  </xdr:twoCellAnchor>
  <xdr:twoCellAnchor editAs="oneCell">
    <xdr:from>
      <xdr:col>7</xdr:col>
      <xdr:colOff>477289</xdr:colOff>
      <xdr:row>5</xdr:row>
      <xdr:rowOff>34222</xdr:rowOff>
    </xdr:from>
    <xdr:to>
      <xdr:col>8</xdr:col>
      <xdr:colOff>327525</xdr:colOff>
      <xdr:row>7</xdr:row>
      <xdr:rowOff>127639</xdr:rowOff>
    </xdr:to>
    <xdr:pic>
      <xdr:nvPicPr>
        <xdr:cNvPr id="38" name="Graphic 37" descr="Bullseye with solid fill">
          <a:extLst>
            <a:ext uri="{FF2B5EF4-FFF2-40B4-BE49-F238E27FC236}">
              <a16:creationId xmlns:a16="http://schemas.microsoft.com/office/drawing/2014/main" id="{5C324914-3E29-FEEF-0B5C-998BB7E571E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735131" y="936590"/>
          <a:ext cx="458499" cy="454365"/>
        </a:xfrm>
        <a:prstGeom prst="rect">
          <a:avLst/>
        </a:prstGeom>
      </xdr:spPr>
    </xdr:pic>
    <xdr:clientData/>
  </xdr:twoCellAnchor>
  <xdr:twoCellAnchor editAs="oneCell">
    <xdr:from>
      <xdr:col>3</xdr:col>
      <xdr:colOff>173789</xdr:colOff>
      <xdr:row>5</xdr:row>
      <xdr:rowOff>66843</xdr:rowOff>
    </xdr:from>
    <xdr:to>
      <xdr:col>3</xdr:col>
      <xdr:colOff>601578</xdr:colOff>
      <xdr:row>7</xdr:row>
      <xdr:rowOff>133684</xdr:rowOff>
    </xdr:to>
    <xdr:pic>
      <xdr:nvPicPr>
        <xdr:cNvPr id="40" name="Graphic 39" descr="Money with solid fill">
          <a:extLst>
            <a:ext uri="{FF2B5EF4-FFF2-40B4-BE49-F238E27FC236}">
              <a16:creationId xmlns:a16="http://schemas.microsoft.com/office/drawing/2014/main" id="{910769D7-8C12-9F72-CF77-414A6284672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998578" y="969211"/>
          <a:ext cx="427789" cy="427789"/>
        </a:xfrm>
        <a:prstGeom prst="rect">
          <a:avLst/>
        </a:prstGeom>
      </xdr:spPr>
    </xdr:pic>
    <xdr:clientData/>
  </xdr:twoCellAnchor>
  <xdr:twoCellAnchor>
    <xdr:from>
      <xdr:col>14</xdr:col>
      <xdr:colOff>173789</xdr:colOff>
      <xdr:row>20</xdr:row>
      <xdr:rowOff>20052</xdr:rowOff>
    </xdr:from>
    <xdr:to>
      <xdr:col>19</xdr:col>
      <xdr:colOff>508001</xdr:colOff>
      <xdr:row>31</xdr:row>
      <xdr:rowOff>133684</xdr:rowOff>
    </xdr:to>
    <xdr:graphicFrame macro="">
      <xdr:nvGraphicFramePr>
        <xdr:cNvPr id="41" name="Chart 40">
          <a:extLst>
            <a:ext uri="{FF2B5EF4-FFF2-40B4-BE49-F238E27FC236}">
              <a16:creationId xmlns:a16="http://schemas.microsoft.com/office/drawing/2014/main" id="{087D7CBA-432F-43B8-A7A0-4A7C6C4CC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340897</xdr:colOff>
      <xdr:row>20</xdr:row>
      <xdr:rowOff>20053</xdr:rowOff>
    </xdr:from>
    <xdr:to>
      <xdr:col>14</xdr:col>
      <xdr:colOff>127001</xdr:colOff>
      <xdr:row>31</xdr:row>
      <xdr:rowOff>86895</xdr:rowOff>
    </xdr:to>
    <xdr:graphicFrame macro="">
      <xdr:nvGraphicFramePr>
        <xdr:cNvPr id="42" name="Chart 41">
          <a:extLst>
            <a:ext uri="{FF2B5EF4-FFF2-40B4-BE49-F238E27FC236}">
              <a16:creationId xmlns:a16="http://schemas.microsoft.com/office/drawing/2014/main" id="{7337FD01-DD53-4880-8C5A-012F13800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4</xdr:row>
      <xdr:rowOff>100265</xdr:rowOff>
    </xdr:from>
    <xdr:to>
      <xdr:col>2</xdr:col>
      <xdr:colOff>287421</xdr:colOff>
      <xdr:row>9</xdr:row>
      <xdr:rowOff>106949</xdr:rowOff>
    </xdr:to>
    <mc:AlternateContent xmlns:mc="http://schemas.openxmlformats.org/markup-compatibility/2006" xmlns:a14="http://schemas.microsoft.com/office/drawing/2010/main">
      <mc:Choice Requires="a14">
        <xdr:graphicFrame macro="">
          <xdr:nvGraphicFramePr>
            <xdr:cNvPr id="43" name="Customer Type 1">
              <a:extLst>
                <a:ext uri="{FF2B5EF4-FFF2-40B4-BE49-F238E27FC236}">
                  <a16:creationId xmlns:a16="http://schemas.microsoft.com/office/drawing/2014/main" id="{364426C6-A3B0-4391-AC95-12B912001FD1}"/>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0" y="820701"/>
              <a:ext cx="1506621" cy="907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321759" backgroundQuery="1" createdVersion="8" refreshedVersion="8" minRefreshableVersion="3" recordCount="0" supportSubquery="1" supportAdvancedDrill="1" xr:uid="{F10953C8-DB75-413A-86E0-62061BD3E9DD}">
  <cacheSource type="external" connectionId="2"/>
  <cacheFields count="4">
    <cacheField name="[Measures].[Sum of Total Sales]" caption="Sum of Total Sales" numFmtId="0" hierarchy="23" level="32767"/>
    <cacheField name="[SalesData].[Region].[Region]" caption="Region" numFmtId="0" hierarchy="2" level="1">
      <sharedItems count="4">
        <s v="East"/>
        <s v="North"/>
        <s v="South"/>
        <s v="West"/>
      </sharedItems>
    </cacheField>
    <cacheField name="[Measures].[Sum of profitmargin]" caption="Sum of profitmargin" numFmtId="0" hierarchy="25" level="32767"/>
    <cacheField name="[SalesData].[Product Name].[Product Name]" caption="Product Name" numFmtId="0" hierarchy="5" level="1">
      <sharedItems containsSemiMixedTypes="0" containsNonDate="0" containsString="0"/>
    </cacheField>
  </cacheFields>
  <cacheHierarchies count="29">
    <cacheHierarchy uniqueName="[SalesData].[Order ID]" caption="Order ID" attribute="1" defaultMemberUniqueName="[SalesData].[Order ID].[All]" allUniqueName="[SalesData].[Order ID].[All]" dimensionUniqueName="[SalesData]" displayFolder="" count="2" memberValueDatatype="130" unbalanced="0"/>
    <cacheHierarchy uniqueName="[SalesData].[Date]" caption="Date" attribute="1" defaultMemberUniqueName="[SalesData].[Date].[All]" allUniqueName="[SalesData].[Date].[All]" dimensionUniqueName="[SalesData]" displayFolder="" count="2" memberValueDatatype="2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1"/>
      </fieldsUsage>
    </cacheHierarchy>
    <cacheHierarchy uniqueName="[SalesData].[Sales Representative]" caption="Sales Representative" attribute="1" defaultMemberUniqueName="[SalesData].[Sales Representative].[All]" allUniqueName="[SalesData].[Sales Representative].[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3"/>
      </fieldsUsage>
    </cacheHierarchy>
    <cacheHierarchy uniqueName="[SalesData].[Units Sold]" caption="Units Sold" attribute="1" defaultMemberUniqueName="[SalesData].[Units Sold].[All]" allUniqueName="[SalesData].[Units Sold].[All]" dimensionUniqueName="[SalesData]" displayFolder="" count="2" memberValueDatatype="20" unbalanced="0"/>
    <cacheHierarchy uniqueName="[SalesData].[Unit Price]" caption="Unit Price" attribute="1" defaultMemberUniqueName="[SalesData].[Unit Price].[All]" allUniqueName="[SalesData].[Unit Price].[All]" dimensionUniqueName="[SalesData]" displayFolder="" count="2" memberValueDatatype="20" unbalanced="0"/>
    <cacheHierarchy uniqueName="[SalesData].[Profit Margin (%)]" caption="Profit Margin (%)" attribute="1" defaultMemberUniqueName="[SalesData].[Profit Margin (%)].[All]" allUniqueName="[SalesData].[Profit Margin (%)].[All]" dimensionUniqueName="[SalesData]" displayFolder="" count="2"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2" memberValueDatatype="130" unbalanced="0"/>
    <cacheHierarchy uniqueName="[SalesData].[Delivery Status]" caption="Delivery Status" attribute="1" defaultMemberUniqueName="[SalesData].[Delivery Status].[All]" allUniqueName="[SalesData].[Delivery Status].[All]" dimensionUniqueName="[SalesData]" displayFolder="" count="2" memberValueDatatype="130" unbalanced="0"/>
    <cacheHierarchy uniqueName="[SalesData].[Total Sales]" caption="Total Sales" attribute="1" defaultMemberUniqueName="[SalesData].[Total Sales].[All]" allUniqueName="[SalesData].[Total Sales].[All]" dimensionUniqueName="[SalesData]" displayFolder="" count="2" memberValueDatatype="20" unbalanced="0"/>
    <cacheHierarchy uniqueName="[SalesData].[Profit]" caption="Profit" attribute="1" defaultMemberUniqueName="[SalesData].[Profit].[All]" allUniqueName="[SalesData].[Profit].[All]" dimensionUniqueName="[SalesData]" displayFolder="" count="2" memberValueDatatype="5"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2" memberValueDatatype="130" unbalanced="0"/>
    <cacheHierarchy uniqueName="[SalesData].[monthnum]" caption="monthnum" attribute="1" defaultMemberUniqueName="[SalesData].[monthnum].[All]" allUniqueName="[SalesData].[monthnum].[All]" dimensionUniqueName="[SalesData]" displayFolder="" count="2" memberValueDatatype="20" unbalanced="0"/>
    <cacheHierarchy uniqueName="[SalesData].[quarter]" caption="quarter" attribute="1" defaultMemberUniqueName="[SalesData].[quarter].[All]" allUniqueName="[SalesData].[quarter].[All]" dimensionUniqueName="[SalesData]" displayFolder="" count="2" memberValueDatatype="130" unbalanced="0"/>
    <cacheHierarchy uniqueName="[SalesData].[profitperunit]" caption="profitperunit" attribute="1" defaultMemberUniqueName="[SalesData].[profitperunit].[All]" allUniqueName="[SalesData].[profitperunit].[All]" dimensionUniqueName="[SalesData]" displayFolder="" count="2" memberValueDatatype="5" unbalanced="0"/>
    <cacheHierarchy uniqueName="[SalesData].[profitmargin]" caption="profitmargin" attribute="1" defaultMemberUniqueName="[SalesData].[profitmargin].[All]" allUniqueName="[SalesData].[profitmargin].[All]" dimensionUniqueName="[SalesData]" displayFolder="" count="2" memberValueDatatype="5" unbalanced="0"/>
    <cacheHierarchy uniqueName="[SalesData].[avgprofitperunit]" caption="avgprofitperunit" attribute="1" defaultMemberUniqueName="[SalesData].[avgprofitperunit].[All]" allUniqueName="[SalesData].[avgprofitperunit].[All]" dimensionUniqueName="[SalesData]" displayFolder="" count="2"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3796298" backgroundQuery="1" createdVersion="8" refreshedVersion="8" minRefreshableVersion="3" recordCount="0" supportSubquery="1" supportAdvancedDrill="1" xr:uid="{AC88FE9A-263A-4574-953D-4C854A02CF0F}">
  <cacheSource type="external" connectionId="2"/>
  <cacheFields count="4">
    <cacheField name="[SalesData].[Customer Type].[Customer Type]" caption="Customer Type" numFmtId="0" hierarchy="9" level="1">
      <sharedItems count="2">
        <s v="New"/>
        <s v="Returning"/>
      </sharedItems>
    </cacheField>
    <cacheField name="[Measures].[Sum of Total Sales]" caption="Sum of Total Sales" numFmtId="0" hierarchy="23" level="32767"/>
    <cacheField name="[Measures].[Sum of avgprofitperunit]" caption="Sum of avgprofitperunit" numFmtId="0" hierarchy="27" level="32767"/>
    <cacheField name="[SalesData].[Product Name].[Product Name]" caption="Product Name" numFmtId="0" hierarchy="5" level="1">
      <sharedItems containsSemiMixedTypes="0" containsNonDate="0" containsString="0"/>
    </cacheField>
  </cacheFields>
  <cacheHierarchies count="29">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Sales Representative]" caption="Sales Representative" attribute="1" defaultMemberUniqueName="[SalesData].[Sales Representative].[All]" allUniqueName="[SalesData].[Sales Representative].[All]" dimensionUniqueName="[SalesData]" displayFolder="" count="2"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3"/>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fieldsUsage count="2">
        <fieldUsage x="-1"/>
        <fieldUsage x="0"/>
      </fieldsUsage>
    </cacheHierarchy>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130" unbalanced="0"/>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0"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4606483" backgroundQuery="1" createdVersion="8" refreshedVersion="8" minRefreshableVersion="3" recordCount="0" supportSubquery="1" supportAdvancedDrill="1" xr:uid="{B67AB71B-E45F-4B45-A821-B577F86F6F74}">
  <cacheSource type="external" connectionId="2"/>
  <cacheFields count="4">
    <cacheField name="[SalesData].[Product Category].[Product Category]" caption="Product Category" numFmtId="0" hierarchy="4" level="1">
      <sharedItems count="5">
        <s v="Appliances"/>
        <s v="Clothing"/>
        <s v="Electronics"/>
        <s v="Furniture"/>
        <s v="Sports"/>
      </sharedItems>
    </cacheField>
    <cacheField name="[SalesData].[Product Name].[Product Name]" caption="Product Name" numFmtId="0" hierarchy="5" level="1">
      <sharedItems count="5">
        <s v="Football"/>
        <s v="Laptop"/>
        <s v="Sofa"/>
        <s v="T-Shirt"/>
        <s v="Washing Machine"/>
      </sharedItems>
    </cacheField>
    <cacheField name="[Measures].[Sum of Total Sales]" caption="Sum of Total Sales" numFmtId="0" hierarchy="23" level="32767"/>
    <cacheField name="[Measures].[Sum of Profit]" caption="Sum of Profit" numFmtId="0" hierarchy="24" level="32767"/>
  </cacheFields>
  <cacheHierarchies count="29">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Sales Representative]" caption="Sales Representative" attribute="1" defaultMemberUniqueName="[SalesData].[Sales Representative].[All]" allUniqueName="[SalesData].[Sales Representative].[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fieldsUsage count="2">
        <fieldUsage x="-1"/>
        <fieldUsage x="0"/>
      </fieldsUsage>
    </cacheHierarchy>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1"/>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130" unbalanced="0"/>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0"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4953706" backgroundQuery="1" createdVersion="8" refreshedVersion="8" minRefreshableVersion="3" recordCount="0" supportSubquery="1" supportAdvancedDrill="1" xr:uid="{04961A4C-4E1A-4E92-B762-FD6B299C5FBB}">
  <cacheSource type="external" connectionId="2"/>
  <cacheFields count="4">
    <cacheField name="[SalesData].[Region].[Region]" caption="Region" numFmtId="0" hierarchy="2" level="1">
      <sharedItems count="4">
        <s v="East"/>
        <s v="North"/>
        <s v="South"/>
        <s v="West"/>
      </sharedItems>
    </cacheField>
    <cacheField name="[Measures].[Sum of Total Sales]" caption="Sum of Total Sales" numFmtId="0" hierarchy="23" level="32767"/>
    <cacheField name="[Measures].[Sum of Profit]" caption="Sum of Profit" numFmtId="0" hierarchy="24" level="32767"/>
    <cacheField name="[SalesData].[Product Name].[Product Name]" caption="Product Name" numFmtId="0" hierarchy="5" level="1">
      <sharedItems containsSemiMixedTypes="0" containsNonDate="0" containsString="0"/>
    </cacheField>
  </cacheFields>
  <cacheHierarchies count="29">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fieldsUsage count="2">
        <fieldUsage x="-1"/>
        <fieldUsage x="0"/>
      </fieldsUsage>
    </cacheHierarchy>
    <cacheHierarchy uniqueName="[SalesData].[Sales Representative]" caption="Sales Representative" attribute="1" defaultMemberUniqueName="[SalesData].[Sales Representative].[All]" allUniqueName="[SalesData].[Sales Representative].[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3"/>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130" unbalanced="0"/>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0"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5532407" backgroundQuery="1" createdVersion="8" refreshedVersion="8" minRefreshableVersion="3" recordCount="0" supportSubquery="1" supportAdvancedDrill="1" xr:uid="{FA2A80EA-6E32-412E-80AF-81F52DCE242F}">
  <cacheSource type="external" connectionId="2"/>
  <cacheFields count="5">
    <cacheField name="[SalesData].[year].[year]" caption="year" numFmtId="0" hierarchy="14"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SalesData].[year].&amp;[2024]"/>
          </x15:cachedUniqueNames>
        </ext>
      </extLst>
    </cacheField>
    <cacheField name="[SalesData].[month].[month]" caption="month" numFmtId="0" hierarchy="15" level="1">
      <sharedItems count="12">
        <s v="Apr"/>
        <s v="Aug"/>
        <s v="Dec"/>
        <s v="Feb"/>
        <s v="Jan"/>
        <s v="Jul"/>
        <s v="Jun"/>
        <s v="Mar"/>
        <s v="May"/>
        <s v="Nov"/>
        <s v="Oct"/>
        <s v="Sep"/>
      </sharedItems>
    </cacheField>
    <cacheField name="[Measures].[Sum of Total Sales]" caption="Sum of Total Sales" numFmtId="0" hierarchy="23" level="32767"/>
    <cacheField name="[Measures].[Sum of Profit]" caption="Sum of Profit" numFmtId="0" hierarchy="24" level="32767"/>
    <cacheField name="[SalesData].[Product Name].[Product Name]" caption="Product Name" numFmtId="0" hierarchy="5" level="1">
      <sharedItems containsSemiMixedTypes="0" containsNonDate="0" containsString="0"/>
    </cacheField>
  </cacheFields>
  <cacheHierarchies count="29">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Sales Representative]" caption="Sales Representative" attribute="1" defaultMemberUniqueName="[SalesData].[Sales Representative].[All]" allUniqueName="[SalesData].[Sales Representative].[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4"/>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2" memberValueDatatype="20" unbalanced="0">
      <fieldsUsage count="2">
        <fieldUsage x="-1"/>
        <fieldUsage x="0"/>
      </fieldsUsage>
    </cacheHierarchy>
    <cacheHierarchy uniqueName="[SalesData].[month]" caption="month" attribute="1" defaultMemberUniqueName="[SalesData].[month].[All]" allUniqueName="[SalesData].[month].[All]" dimensionUniqueName="[SalesData]" displayFolder="" count="2" memberValueDatatype="130" unbalanced="0">
      <fieldsUsage count="2">
        <fieldUsage x="-1"/>
        <fieldUsage x="1"/>
      </fieldsUsage>
    </cacheHierarchy>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0"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oshdinesh" refreshedDate="45880.672336226853" backgroundQuery="1" createdVersion="8" refreshedVersion="8" minRefreshableVersion="3" recordCount="0" supportSubquery="1" supportAdvancedDrill="1" xr:uid="{35BA7325-DC74-47C1-B7C7-484C2354E6D7}">
  <cacheSource type="external" connectionId="2"/>
  <cacheFields count="4">
    <cacheField name="[SalesData].[Sales Representative].[Sales Representative]" caption="Sales Representative" numFmtId="0" hierarchy="3" level="1">
      <sharedItems count="5">
        <s v="Alice Brown"/>
        <s v="David Wilson"/>
        <s v="Jane Smith"/>
        <s v="John Doe"/>
        <s v="Michael Johnson"/>
      </sharedItems>
    </cacheField>
    <cacheField name="[Measures].[Sum of Total Sales]" caption="Sum of Total Sales" numFmtId="0" hierarchy="23" level="32767"/>
    <cacheField name="[Measures].[Sum of Profit]" caption="Sum of Profit" numFmtId="0" hierarchy="24" level="32767"/>
    <cacheField name="[SalesData].[Product Name].[Product Name]" caption="Product Name" numFmtId="0" hierarchy="5" level="1">
      <sharedItems containsSemiMixedTypes="0" containsNonDate="0" containsString="0"/>
    </cacheField>
  </cacheFields>
  <cacheHierarchies count="29">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Sales Representative]" caption="Sales Representative" attribute="1" defaultMemberUniqueName="[SalesData].[Sales Representative].[All]" allUniqueName="[SalesData].[Sales Representative].[All]" dimensionUniqueName="[SalesData]" displayFolder="" count="2" memberValueDatatype="130" unbalanced="0">
      <fieldsUsage count="2">
        <fieldUsage x="-1"/>
        <fieldUsage x="0"/>
      </fieldsUsage>
    </cacheHierarchy>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fieldsUsage count="2">
        <fieldUsage x="-1"/>
        <fieldUsage x="3"/>
      </fieldsUsage>
    </cacheHierarchy>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130" unbalanced="0"/>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0"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y uniqueName="[Measures].[Count of Region]" caption="Count of Region" measure="1" displayFolder="" measureGroup="SalesData"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 refreshedDate="45872.093598148145" backgroundQuery="1" createdVersion="3" refreshedVersion="8" minRefreshableVersion="3" recordCount="0" supportSubquery="1" supportAdvancedDrill="1" xr:uid="{B8FF36BB-4E1B-4582-8A47-2DDE317ABCA6}">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SalesData].[Order ID]" caption="Order ID" attribute="1" defaultMemberUniqueName="[SalesData].[Order ID].[All]" allUniqueName="[SalesData].[Order ID].[All]" dimensionUniqueName="[SalesData]" displayFolder="" count="0" memberValueDatatype="130" unbalanced="0"/>
    <cacheHierarchy uniqueName="[SalesData].[Date]" caption="Date" attribute="1" defaultMemberUniqueName="[SalesData].[Date].[All]" allUniqueName="[SalesData].[Date].[All]" dimensionUniqueName="[SalesData]" displayFolder="" count="0" memberValueDatatype="20" unbalanced="0"/>
    <cacheHierarchy uniqueName="[SalesData].[Region]" caption="Region" attribute="1" defaultMemberUniqueName="[SalesData].[Region].[All]" allUniqueName="[SalesData].[Region].[All]" dimensionUniqueName="[SalesData]" displayFolder="" count="2" memberValueDatatype="130" unbalanced="0"/>
    <cacheHierarchy uniqueName="[SalesData].[Sales Representative]" caption="Sales Representative" attribute="1" defaultMemberUniqueName="[SalesData].[Sales Representative].[All]" allUniqueName="[SalesData].[Sales Representative].[All]" dimensionUniqueName="[SalesData]" displayFolder="" count="0" memberValueDatatype="130" unbalanced="0"/>
    <cacheHierarchy uniqueName="[SalesData].[Product Category]" caption="Product Category" attribute="1" defaultMemberUniqueName="[SalesData].[Product Category].[All]" allUniqueName="[SalesData].[Product Category].[All]" dimensionUniqueName="[SalesData]" displayFolder="" count="2" memberValueDatatype="130" unbalanced="0"/>
    <cacheHierarchy uniqueName="[SalesData].[Product Name]" caption="Product Name" attribute="1" defaultMemberUniqueName="[SalesData].[Product Name].[All]" allUniqueName="[SalesData].[Product Name].[All]" dimensionUniqueName="[SalesData]" displayFolder="" count="2" memberValueDatatype="130" unbalanced="0"/>
    <cacheHierarchy uniqueName="[SalesData].[Units Sold]" caption="Units Sold" attribute="1" defaultMemberUniqueName="[SalesData].[Units Sold].[All]" allUniqueName="[SalesData].[Units Sold].[All]" dimensionUniqueName="[SalesData]" displayFolder="" count="0" memberValueDatatype="20" unbalanced="0"/>
    <cacheHierarchy uniqueName="[SalesData].[Unit Price]" caption="Unit Price" attribute="1" defaultMemberUniqueName="[SalesData].[Unit Price].[All]" allUniqueName="[SalesData].[Unit Price].[All]" dimensionUniqueName="[SalesData]" displayFolder="" count="0" memberValueDatatype="20" unbalanced="0"/>
    <cacheHierarchy uniqueName="[SalesData].[Profit Margin (%)]" caption="Profit Margin (%)" attribute="1" defaultMemberUniqueName="[SalesData].[Profit Margin (%)].[All]" allUniqueName="[SalesData].[Profit Margin (%)].[All]" dimensionUniqueName="[SalesData]" displayFolder="" count="0" memberValueDatatype="5" unbalanced="0"/>
    <cacheHierarchy uniqueName="[SalesData].[Customer Type]" caption="Customer Type" attribute="1" defaultMemberUniqueName="[SalesData].[Customer Type].[All]" allUniqueName="[SalesData].[Customer Type].[All]" dimensionUniqueName="[SalesData]" displayFolder="" count="2" memberValueDatatype="130" unbalanced="0"/>
    <cacheHierarchy uniqueName="[SalesData].[Payment Method]" caption="Payment Method" attribute="1" defaultMemberUniqueName="[SalesData].[Payment Method].[All]" allUniqueName="[SalesData].[Payment Method].[All]" dimensionUniqueName="[SalesData]" displayFolder="" count="0" memberValueDatatype="130" unbalanced="0"/>
    <cacheHierarchy uniqueName="[SalesData].[Delivery Status]" caption="Delivery Status" attribute="1" defaultMemberUniqueName="[SalesData].[Delivery Status].[All]" allUniqueName="[SalesData].[Delivery Status].[All]" dimensionUniqueName="[SalesData]" displayFolder="" count="0" memberValueDatatype="130" unbalanced="0"/>
    <cacheHierarchy uniqueName="[SalesData].[Total Sales]" caption="Total Sales" attribute="1" defaultMemberUniqueName="[SalesData].[Total Sales].[All]" allUniqueName="[SalesData].[Total Sales].[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130" unbalanced="0"/>
    <cacheHierarchy uniqueName="[SalesData].[monthnum]" caption="monthnum" attribute="1" defaultMemberUniqueName="[SalesData].[monthnum].[All]" allUniqueName="[SalesData].[monthnum].[All]" dimensionUniqueName="[SalesData]" displayFolder="" count="0" memberValueDatatype="20" unbalanced="0"/>
    <cacheHierarchy uniqueName="[SalesData].[quarter]" caption="quarter" attribute="1" defaultMemberUniqueName="[SalesData].[quarter].[All]" allUniqueName="[SalesData].[quarter].[All]" dimensionUniqueName="[SalesData]" displayFolder="" count="2" memberValueDatatype="130" unbalanced="0"/>
    <cacheHierarchy uniqueName="[SalesData].[profitperunit]" caption="profitperunit" attribute="1" defaultMemberUniqueName="[SalesData].[profitperunit].[All]" allUniqueName="[SalesData].[profitperunit].[All]" dimensionUniqueName="[SalesData]" displayFolder="" count="0" memberValueDatatype="5" unbalanced="0"/>
    <cacheHierarchy uniqueName="[SalesData].[profitmargin]" caption="profitmargin" attribute="1" defaultMemberUniqueName="[SalesData].[profitmargin].[All]" allUniqueName="[SalesData].[profitmargin].[All]" dimensionUniqueName="[SalesData]" displayFolder="" count="0" memberValueDatatype="5" unbalanced="0"/>
    <cacheHierarchy uniqueName="[SalesData].[avgprofitperunit]" caption="avgprofitperunit" attribute="1" defaultMemberUniqueName="[SalesData].[avgprofitperunit].[All]" allUniqueName="[SalesData].[avgprofitperunit].[All]" dimensionUniqueName="[SalesData]" displayFolder="" count="0" memberValueDatatype="5"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Total Sales]" caption="Sum of Total Sales" measure="1" displayFolder="" measureGroup="SalesData"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13"/>
        </ext>
      </extLst>
    </cacheHierarchy>
    <cacheHierarchy uniqueName="[Measures].[Sum of profitmargin]" caption="Sum of profitmargin" measure="1" displayFolder="" measureGroup="SalesData"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SalesData" count="0" hidden="1">
      <extLst>
        <ext xmlns:x15="http://schemas.microsoft.com/office/spreadsheetml/2010/11/main" uri="{B97F6D7D-B522-45F9-BDA1-12C45D357490}">
          <x15:cacheHierarchy aggregatedColumn="0"/>
        </ext>
      </extLst>
    </cacheHierarchy>
    <cacheHierarchy uniqueName="[Measures].[Sum of avgprofitperunit]" caption="Sum of avgprofitperunit" measure="1" displayFolder="" measureGroup="Sales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434242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E3A27-4413-42A6-9703-00ED0EE6DA76}"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1:C15" firstHeaderRow="0"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Total Sales" fld="2" baseField="0" baseItem="0"/>
    <dataField name="Sum of Profit" fld="3" baseField="1" baseItem="1" numFmtId="44"/>
  </dataFields>
  <formats count="5">
    <format dxfId="4">
      <pivotArea outline="0" fieldPosition="0">
        <references count="1">
          <reference field="4294967294" count="1">
            <x v="1"/>
          </reference>
        </references>
      </pivotArea>
    </format>
    <format dxfId="3">
      <pivotArea collapsedLevelsAreSubtotals="1" fieldPosition="0">
        <references count="3">
          <reference field="4294967294" count="1" selected="0">
            <x v="0"/>
          </reference>
          <reference field="0" count="0" selected="0"/>
          <reference field="1" count="0"/>
        </references>
      </pivotArea>
    </format>
    <format dxfId="2">
      <pivotArea field="0" grandRow="1" outline="0" collapsedLevelsAreSubtotals="1" axis="axisRow" fieldPosition="0">
        <references count="1">
          <reference field="4294967294" count="1" selected="0">
            <x v="0"/>
          </reference>
        </references>
      </pivotArea>
    </format>
    <format dxfId="1">
      <pivotArea collapsedLevelsAreSubtotals="1" fieldPosition="0">
        <references count="3">
          <reference field="4294967294" count="1" selected="0">
            <x v="1"/>
          </reference>
          <reference field="0" count="0" selected="0"/>
          <reference field="1" count="0"/>
        </references>
      </pivotArea>
    </format>
    <format dxfId="0">
      <pivotArea field="0" grandRow="1" outline="0" collapsedLevelsAreSubtotals="1" axis="axisRow" fieldPosition="0">
        <references count="1">
          <reference field="4294967294" count="1" selected="0">
            <x v="1"/>
          </reference>
        </references>
      </pivotArea>
    </format>
  </formats>
  <chartFormats count="4">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27" format="16"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1"/>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29A82-018A-4321-A95A-CF6F43F06D15}"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C32" firstHeaderRow="0"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efaultSubtotal="0" defaultAttributeDrillState="1">
      <items count="5">
        <item x="3"/>
        <item x="0"/>
        <item x="1"/>
        <item x="2"/>
        <item x="4"/>
      </items>
    </pivotField>
    <pivotField dataField="1" subtotalTop="0" showAll="0" defaultSubtotal="0"/>
    <pivotField dataField="1" subtotalTop="0" showAll="0" defaultSubtotal="0"/>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2"/>
  </colFields>
  <colItems count="2">
    <i>
      <x/>
    </i>
    <i i="1">
      <x v="1"/>
    </i>
  </colItems>
  <dataFields count="2">
    <dataField name="Sum of Total Sales" fld="2" baseField="0" baseItem="0"/>
    <dataField name="Sum of Profit" fld="3" baseField="0" baseItem="0"/>
  </dataFields>
  <chartFormats count="6">
    <chartFormat chart="15" format="14"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1"/>
          </reference>
        </references>
      </pivotArea>
    </chartFormat>
    <chartFormat chart="22" format="16" series="1">
      <pivotArea type="data" outline="0" fieldPosition="0">
        <references count="1">
          <reference field="4294967294" count="1" selected="0">
            <x v="0"/>
          </reference>
        </references>
      </pivotArea>
    </chartFormat>
    <chartFormat chart="22" format="17" series="1">
      <pivotArea type="data" outline="0" fieldPosition="0">
        <references count="1">
          <reference field="4294967294" count="1" selected="0">
            <x v="1"/>
          </reference>
        </references>
      </pivotArea>
    </chartFormat>
    <chartFormat chart="23" format="18" series="1">
      <pivotArea type="data" outline="0" fieldPosition="0">
        <references count="1">
          <reference field="4294967294" count="1" selected="0">
            <x v="0"/>
          </reference>
        </references>
      </pivotArea>
    </chartFormat>
    <chartFormat chart="23" format="19" series="1">
      <pivotArea type="data" outline="0" fieldPosition="0">
        <references count="1">
          <reference field="4294967294" count="1" selected="0">
            <x v="1"/>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3C744-2491-46F7-8609-01C5C64523B0}" name="Pivo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G7:I12"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Total Sales" fld="1" baseField="0" baseItem="0"/>
    <dataField name="Sum of Profit"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C619CB-DB64-4BC8-891E-D4C910B78073}"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C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 Sales" fld="1" baseField="0" baseItem="0"/>
    <dataField name="Sum of Profit" fld="2"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5" format="23" series="1">
      <pivotArea type="data" outline="0" fieldPosition="0">
        <references count="1">
          <reference field="4294967294" count="1" selected="0">
            <x v="0"/>
          </reference>
        </references>
      </pivotArea>
    </chartFormat>
    <chartFormat chart="15" format="24" series="1">
      <pivotArea type="data" outline="0" fieldPosition="0">
        <references count="1">
          <reference field="4294967294" count="1" selected="0">
            <x v="1"/>
          </reference>
        </references>
      </pivotArea>
    </chartFormat>
    <chartFormat chart="23" format="28" series="1">
      <pivotArea type="data" outline="0" fieldPosition="0">
        <references count="1">
          <reference field="4294967294" count="1" selected="0">
            <x v="0"/>
          </reference>
        </references>
      </pivotArea>
    </chartFormat>
    <chartFormat chart="23" format="29" series="1">
      <pivotArea type="data" outline="0" fieldPosition="0">
        <references count="1">
          <reference field="4294967294" count="1" selected="0">
            <x v="1"/>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634327-E30A-457B-B1F8-80D1CE9C0A1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Total Sales" fld="1" baseField="0" baseItem="0"/>
    <dataField name="Sum of avgprofitperunit" fld="2" baseField="0" baseItem="0"/>
  </dataFields>
  <chartFormats count="4">
    <chartFormat chart="24" format="29" series="1">
      <pivotArea type="data" outline="0" fieldPosition="0">
        <references count="1">
          <reference field="4294967294" count="1" selected="0">
            <x v="0"/>
          </reference>
        </references>
      </pivotArea>
    </chartFormat>
    <chartFormat chart="24" format="30" series="1">
      <pivotArea type="data" outline="0" fieldPosition="0">
        <references count="1">
          <reference field="4294967294" count="1" selected="0">
            <x v="1"/>
          </reference>
        </references>
      </pivotArea>
    </chartFormat>
    <chartFormat chart="26" format="33" series="1">
      <pivotArea type="data" outline="0" fieldPosition="0">
        <references count="1">
          <reference field="4294967294" count="1" selected="0">
            <x v="0"/>
          </reference>
        </references>
      </pivotArea>
    </chartFormat>
    <chartFormat chart="26" format="34" series="1">
      <pivotArea type="data" outline="0" fieldPosition="0">
        <references count="1">
          <reference field="4294967294" count="1" selected="0">
            <x v="1"/>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F48E47-61ED-43C9-AACF-F139B58713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2: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Sum of Total Sales" fld="0" baseField="0" baseItem="0"/>
    <dataField name="Sum of profitmargin" fld="2" baseField="0" baseItem="0"/>
  </dataFields>
  <chartFormats count="22">
    <chartFormat chart="2" format="1" series="1">
      <pivotArea type="data" outline="0" fieldPosition="0">
        <references count="1">
          <reference field="4294967294" count="1" selected="0">
            <x v="0"/>
          </reference>
        </references>
      </pivotArea>
    </chartFormat>
    <chartFormat chart="10" format="33"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7" format="12" series="1">
      <pivotArea type="data" outline="0" fieldPosition="0">
        <references count="1">
          <reference field="4294967294" count="1" selected="0">
            <x v="0"/>
          </reference>
        </references>
      </pivotArea>
    </chartFormat>
    <chartFormat chart="47" format="13">
      <pivotArea type="data" outline="0" fieldPosition="0">
        <references count="2">
          <reference field="4294967294" count="1" selected="0">
            <x v="0"/>
          </reference>
          <reference field="1" count="1" selected="0">
            <x v="0"/>
          </reference>
        </references>
      </pivotArea>
    </chartFormat>
    <chartFormat chart="47" format="14">
      <pivotArea type="data" outline="0" fieldPosition="0">
        <references count="2">
          <reference field="4294967294" count="1" selected="0">
            <x v="0"/>
          </reference>
          <reference field="1" count="1" selected="0">
            <x v="1"/>
          </reference>
        </references>
      </pivotArea>
    </chartFormat>
    <chartFormat chart="47" format="15">
      <pivotArea type="data" outline="0" fieldPosition="0">
        <references count="2">
          <reference field="4294967294" count="1" selected="0">
            <x v="0"/>
          </reference>
          <reference field="1" count="1" selected="0">
            <x v="2"/>
          </reference>
        </references>
      </pivotArea>
    </chartFormat>
    <chartFormat chart="47" format="16">
      <pivotArea type="data" outline="0" fieldPosition="0">
        <references count="2">
          <reference field="4294967294" count="1" selected="0">
            <x v="0"/>
          </reference>
          <reference field="1" count="1" selected="0">
            <x v="3"/>
          </reference>
        </references>
      </pivotArea>
    </chartFormat>
    <chartFormat chart="47" format="17" series="1">
      <pivotArea type="data" outline="0" fieldPosition="0">
        <references count="1">
          <reference field="4294967294" count="1" selected="0">
            <x v="1"/>
          </reference>
        </references>
      </pivotArea>
    </chartFormat>
    <chartFormat chart="47" format="18">
      <pivotArea type="data" outline="0" fieldPosition="0">
        <references count="2">
          <reference field="4294967294" count="1" selected="0">
            <x v="1"/>
          </reference>
          <reference field="1" count="1" selected="0">
            <x v="0"/>
          </reference>
        </references>
      </pivotArea>
    </chartFormat>
    <chartFormat chart="47" format="19">
      <pivotArea type="data" outline="0" fieldPosition="0">
        <references count="2">
          <reference field="4294967294" count="1" selected="0">
            <x v="1"/>
          </reference>
          <reference field="1" count="1" selected="0">
            <x v="1"/>
          </reference>
        </references>
      </pivotArea>
    </chartFormat>
    <chartFormat chart="47" format="20">
      <pivotArea type="data" outline="0" fieldPosition="0">
        <references count="2">
          <reference field="4294967294" count="1" selected="0">
            <x v="1"/>
          </reference>
          <reference field="1" count="1" selected="0">
            <x v="2"/>
          </reference>
        </references>
      </pivotArea>
    </chartFormat>
    <chartFormat chart="47" format="21">
      <pivotArea type="data" outline="0" fieldPosition="0">
        <references count="2">
          <reference field="4294967294" count="1" selected="0">
            <x v="1"/>
          </reference>
          <reference field="1" count="1" selected="0">
            <x v="3"/>
          </reference>
        </references>
      </pivotArea>
    </chartFormat>
    <chartFormat chart="40" format="2">
      <pivotArea type="data" outline="0" fieldPosition="0">
        <references count="2">
          <reference field="4294967294" count="1" selected="0">
            <x v="0"/>
          </reference>
          <reference field="1" count="1" selected="0">
            <x v="0"/>
          </reference>
        </references>
      </pivotArea>
    </chartFormat>
    <chartFormat chart="40" format="3">
      <pivotArea type="data" outline="0" fieldPosition="0">
        <references count="2">
          <reference field="4294967294" count="1" selected="0">
            <x v="0"/>
          </reference>
          <reference field="1" count="1" selected="0">
            <x v="1"/>
          </reference>
        </references>
      </pivotArea>
    </chartFormat>
    <chartFormat chart="40" format="4">
      <pivotArea type="data" outline="0" fieldPosition="0">
        <references count="2">
          <reference field="4294967294" count="1" selected="0">
            <x v="0"/>
          </reference>
          <reference field="1" count="1" selected="0">
            <x v="2"/>
          </reference>
        </references>
      </pivotArea>
    </chartFormat>
    <chartFormat chart="40" format="5">
      <pivotArea type="data" outline="0" fieldPosition="0">
        <references count="2">
          <reference field="4294967294" count="1" selected="0">
            <x v="0"/>
          </reference>
          <reference field="1" count="1" selected="0">
            <x v="3"/>
          </reference>
        </references>
      </pivotArea>
    </chartFormat>
    <chartFormat chart="40" format="6">
      <pivotArea type="data" outline="0" fieldPosition="0">
        <references count="2">
          <reference field="4294967294" count="1" selected="0">
            <x v="1"/>
          </reference>
          <reference field="1" count="1" selected="0">
            <x v="0"/>
          </reference>
        </references>
      </pivotArea>
    </chartFormat>
    <chartFormat chart="40" format="7">
      <pivotArea type="data" outline="0" fieldPosition="0">
        <references count="2">
          <reference field="4294967294" count="1" selected="0">
            <x v="1"/>
          </reference>
          <reference field="1" count="1" selected="0">
            <x v="1"/>
          </reference>
        </references>
      </pivotArea>
    </chartFormat>
    <chartFormat chart="40" format="8">
      <pivotArea type="data" outline="0" fieldPosition="0">
        <references count="2">
          <reference field="4294967294" count="1" selected="0">
            <x v="1"/>
          </reference>
          <reference field="1" count="1" selected="0">
            <x v="2"/>
          </reference>
        </references>
      </pivotArea>
    </chartFormat>
    <chartFormat chart="40" format="9">
      <pivotArea type="data" outline="0" fieldPosition="0">
        <references count="2">
          <reference field="4294967294" count="1" selected="0">
            <x v="1"/>
          </reference>
          <reference field="1" count="1" selected="0">
            <x v="3"/>
          </reference>
        </references>
      </pivotArea>
    </chartFormat>
  </chartFormats>
  <pivotHierarchies count="29">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erformance_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B9E18F-2E26-48F4-BB7A-93B2FE6BFDEB}" autoFormatId="16" applyNumberFormats="0" applyBorderFormats="0" applyFontFormats="0" applyPatternFormats="0" applyAlignmentFormats="0" applyWidthHeightFormats="0">
  <queryTableRefresh nextId="22" unboundColumnsRight="7">
    <queryTableFields count="21">
      <queryTableField id="1" name="Order ID" tableColumnId="1"/>
      <queryTableField id="2" name="Date" tableColumnId="2"/>
      <queryTableField id="3" name="Region" tableColumnId="3"/>
      <queryTableField id="4" name="Sales Representative" tableColumnId="4"/>
      <queryTableField id="5" name="Product Category" tableColumnId="5"/>
      <queryTableField id="6" name="Product Name" tableColumnId="6"/>
      <queryTableField id="7" name="Units Sold" tableColumnId="7"/>
      <queryTableField id="8" name="Unit Price" tableColumnId="8"/>
      <queryTableField id="9" name="Profit Margin (%)" tableColumnId="9"/>
      <queryTableField id="10" name="Customer Type" tableColumnId="10"/>
      <queryTableField id="11" name="Payment Method" tableColumnId="11"/>
      <queryTableField id="12" name="Delivery Status" tableColumnId="12"/>
      <queryTableField id="13" name="Total Sales" tableColumnId="13"/>
      <queryTableField id="14" name="Profit"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644E922E-D516-47D2-A3AB-D694C50507D6}" sourceName="[SalesData].[Product Category]">
  <pivotTables>
    <pivotTable tabId="13" name="PivotTable1"/>
    <pivotTable tabId="15" name="PivotTable13"/>
    <pivotTable tabId="4" name="PivotTable7"/>
    <pivotTable tabId="5" name="PivotTable12"/>
    <pivotTable tabId="3" name="PivotTable6"/>
    <pivotTable tabId="6" name="PivotTable13"/>
  </pivotTables>
  <data>
    <olap pivotCacheId="43424226">
      <levels count="2">
        <level uniqueName="[SalesData].[Product Category].[(All)]" sourceCaption="(All)" count="0"/>
        <level uniqueName="[SalesData].[Product Category].[Product Category]" sourceCaption="Product Category" count="5">
          <ranges>
            <range startItem="0">
              <i n="[SalesData].[Product Category].&amp;[Appliances]" c="Appliances"/>
              <i n="[SalesData].[Product Category].&amp;[Clothing]" c="Clothing"/>
              <i n="[SalesData].[Product Category].&amp;[Electronics]" c="Electronics"/>
              <i n="[SalesData].[Product Category].&amp;[Furniture]" c="Furniture"/>
              <i n="[SalesData].[Product Category].&amp;[Sports]" c="Sports"/>
            </range>
          </ranges>
        </level>
      </levels>
      <selections count="1">
        <selection n="[SalesData].[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81D66A0-2A97-4591-AC54-9F58445D9BF0}" sourceName="[SalesData].[Product Name]">
  <pivotTables>
    <pivotTable tabId="13" name="PivotTable1"/>
    <pivotTable tabId="15" name="PivotTable13"/>
    <pivotTable tabId="4" name="PivotTable7"/>
    <pivotTable tabId="5" name="PivotTable12"/>
    <pivotTable tabId="3" name="PivotTable6"/>
    <pivotTable tabId="6" name="PivotTable13"/>
  </pivotTables>
  <data>
    <olap pivotCacheId="43424226">
      <levels count="2">
        <level uniqueName="[SalesData].[Product Name].[(All)]" sourceCaption="(All)" count="0"/>
        <level uniqueName="[SalesData].[Product Name].[Product Name]" sourceCaption="Product Name" count="5">
          <ranges>
            <range startItem="0">
              <i n="[SalesData].[Product Name].&amp;[Football]" c="Football"/>
              <i n="[SalesData].[Product Name].&amp;[Laptop]" c="Laptop"/>
              <i n="[SalesData].[Product Name].&amp;[Sofa]" c="Sofa"/>
              <i n="[SalesData].[Product Name].&amp;[T-Shirt]" c="T-Shirt"/>
              <i n="[SalesData].[Product Name].&amp;[Washing Machine]" c="Washing Machine"/>
            </range>
          </ranges>
        </level>
      </levels>
      <selections count="1">
        <selection n="[SalesData].[Produc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DAF006-DF32-45DE-B24D-D8A09807A2FD}" sourceName="[SalesData].[Region]">
  <pivotTables>
    <pivotTable tabId="13" name="PivotTable1"/>
    <pivotTable tabId="15" name="PivotTable13"/>
    <pivotTable tabId="4" name="PivotTable7"/>
    <pivotTable tabId="5" name="PivotTable12"/>
    <pivotTable tabId="3" name="PivotTable6"/>
    <pivotTable tabId="6" name="PivotTable13"/>
  </pivotTables>
  <data>
    <olap pivotCacheId="43424226">
      <levels count="2">
        <level uniqueName="[SalesData].[Region].[(All)]" sourceCaption="(All)" count="0"/>
        <level uniqueName="[SalesData].[Region].[Region]" sourceCaption="Region" count="4">
          <ranges>
            <range startItem="0">
              <i n="[SalesData].[Region].&amp;[East]" c="East"/>
              <i n="[SalesData].[Region].&amp;[North]" c="North"/>
              <i n="[SalesData].[Region].&amp;[South]" c="South"/>
              <i n="[SalesData].[Region].&amp;[West]" c="West"/>
            </range>
          </ranges>
        </level>
      </levels>
      <selections count="1">
        <selection n="[SalesData].[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F0075EE-4A2C-4ABD-96F8-3CB3BDCE8C70}" sourceName="[SalesData].[Customer Type]">
  <pivotTables>
    <pivotTable tabId="13" name="PivotTable1"/>
    <pivotTable tabId="15" name="PivotTable13"/>
    <pivotTable tabId="4" name="PivotTable7"/>
    <pivotTable tabId="5" name="PivotTable12"/>
    <pivotTable tabId="3" name="PivotTable6"/>
    <pivotTable tabId="6" name="PivotTable13"/>
  </pivotTables>
  <data>
    <olap pivotCacheId="43424226">
      <levels count="2">
        <level uniqueName="[SalesData].[Customer Type].[(All)]" sourceCaption="(All)" count="0"/>
        <level uniqueName="[SalesData].[Customer Type].[Customer Type]" sourceCaption="Customer Type" count="2">
          <ranges>
            <range startItem="0">
              <i n="[SalesData].[Customer Type].&amp;[New]" c="New"/>
              <i n="[SalesData].[Customer Type].&amp;[Returning]" c="Returning"/>
            </range>
          </ranges>
        </level>
      </levels>
      <selections count="1">
        <selection n="[SalesData].[Customer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FE504436-F2B5-4496-BD93-40AFA8444909}" cache="Slicer_Customer_Type" caption="Customer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406F9C82-58E3-437C-BFDD-0DD8B89EF07F}" cache="Slicer_Product_Category1" caption="Product Category" level="1" rowHeight="247650"/>
  <slicer name="Product Name 1" xr10:uid="{84F223FC-E94B-4071-896E-2F9BA806D006}" cache="Slicer_Product_Name" caption="Product Name" level="1" rowHeight="247650"/>
  <slicer name="Region 2" xr10:uid="{06C450FD-4D3E-4B54-A45B-F72769A8BA8A}" cache="Slicer_Region" caption="Region" level="1" rowHeight="247650"/>
  <slicer name="Customer Type 1" xr10:uid="{AB94BD68-02F9-4F2F-B932-34CCDD197854}" cache="Slicer_Customer_Type" caption="Customer Typ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82D333-9F64-4A08-8CF0-E9D525D503E5}" name="SalesData" displayName="SalesData" ref="A1:U201" tableType="queryTable" totalsRowShown="0">
  <autoFilter ref="A1:U201" xr:uid="{9782D333-9F64-4A08-8CF0-E9D525D503E5}"/>
  <tableColumns count="21">
    <tableColumn id="1" xr3:uid="{9650C644-F55E-4438-AD8A-78769863B604}" uniqueName="1" name="Order ID" queryTableFieldId="1" dataDxfId="21"/>
    <tableColumn id="2" xr3:uid="{61165486-7DA8-447E-AAD0-7C690DD181C4}" uniqueName="2" name="Date" queryTableFieldId="2"/>
    <tableColumn id="3" xr3:uid="{E5EDB8E0-3121-400F-B0D1-930EF94BD749}" uniqueName="3" name="Region" queryTableFieldId="3" dataDxfId="20"/>
    <tableColumn id="4" xr3:uid="{4DA41E0C-9629-4CDF-853E-CF515AD966A2}" uniqueName="4" name="Sales Representative" queryTableFieldId="4" dataDxfId="19"/>
    <tableColumn id="5" xr3:uid="{1E809AB2-BFEE-4CA4-AC9B-98A7EDBC8642}" uniqueName="5" name="Product Category" queryTableFieldId="5" dataDxfId="18"/>
    <tableColumn id="6" xr3:uid="{F8402AC1-D641-400E-A1A3-D4E93CDEFE20}" uniqueName="6" name="Product Name" queryTableFieldId="6" dataDxfId="17"/>
    <tableColumn id="7" xr3:uid="{944F1141-2A1F-437F-8160-F2F05234BFD6}" uniqueName="7" name="Units Sold" queryTableFieldId="7"/>
    <tableColumn id="8" xr3:uid="{DA01B2EC-A550-4405-9205-8E06F7FB80E6}" uniqueName="8" name="Unit Price" queryTableFieldId="8"/>
    <tableColumn id="9" xr3:uid="{BFE2E160-5C74-43A7-9BC6-0E57A1B16F68}" uniqueName="9" name="Profit Margin (%)" queryTableFieldId="9"/>
    <tableColumn id="10" xr3:uid="{C85AD353-F8DC-4958-9731-C8557FD83437}" uniqueName="10" name="Customer Type" queryTableFieldId="10" dataDxfId="16"/>
    <tableColumn id="11" xr3:uid="{7E47B12C-5C19-42AC-A4FE-767A30189CF6}" uniqueName="11" name="Payment Method" queryTableFieldId="11" dataDxfId="15"/>
    <tableColumn id="12" xr3:uid="{146F96A6-17CD-44D0-B84F-63A2E2A2586D}" uniqueName="12" name="Delivery Status" queryTableFieldId="12" dataDxfId="14"/>
    <tableColumn id="13" xr3:uid="{95DE6AFC-72B2-4D99-AF04-F81D81B8E37B}" uniqueName="13" name="Total Sales" queryTableFieldId="13" dataDxfId="13"/>
    <tableColumn id="14" xr3:uid="{C02BCE6B-98EE-4AAD-961C-309384A3114D}" uniqueName="14" name="Profit" queryTableFieldId="14" dataDxfId="12"/>
    <tableColumn id="15" xr3:uid="{5D537E87-2694-4A91-AA64-278D9EE5B094}" uniqueName="15" name="year" queryTableFieldId="15" dataDxfId="11">
      <calculatedColumnFormula>YEAR(SalesData[[#This Row],[Date]])</calculatedColumnFormula>
    </tableColumn>
    <tableColumn id="16" xr3:uid="{F78E3944-FD73-4C7B-8BE8-795A824A1B56}" uniqueName="16" name="month" queryTableFieldId="16" dataDxfId="10">
      <calculatedColumnFormula>TEXT(SalesData[[#This Row],[Date]],"mmm")</calculatedColumnFormula>
    </tableColumn>
    <tableColumn id="17" xr3:uid="{1727C5D9-4593-4DFC-BE28-193DA8D373FA}" uniqueName="17" name="monthnum" queryTableFieldId="17" dataDxfId="9">
      <calculatedColumnFormula>MONTH(SalesData[[#This Row],[Date]])</calculatedColumnFormula>
    </tableColumn>
    <tableColumn id="18" xr3:uid="{7512EE75-A7EC-4B71-A02E-E6F8A708C473}" uniqueName="18" name="quarter" queryTableFieldId="18" dataDxfId="8">
      <calculatedColumnFormula>"Q"&amp;ROUNDUP(MONTH(SalesData[[#This Row],[Date]])/3,0)</calculatedColumnFormula>
    </tableColumn>
    <tableColumn id="19" xr3:uid="{B8EC7F74-65A9-49F3-881A-AD18900208AD}" uniqueName="19" name="profitperunit" queryTableFieldId="19" dataDxfId="7">
      <calculatedColumnFormula>SalesData[[#This Row],[Profit]]/SalesData[[#This Row],[Units Sold]]</calculatedColumnFormula>
    </tableColumn>
    <tableColumn id="20" xr3:uid="{7DDB4A1A-10C7-4039-B7C3-65FB78F2CCF3}" uniqueName="20" name="profitmargin" queryTableFieldId="20" dataDxfId="6">
      <calculatedColumnFormula>SalesData[[#This Row],[Profit]]/SalesData[[#This Row],[Total Sales]]</calculatedColumnFormula>
    </tableColumn>
    <tableColumn id="21" xr3:uid="{70A1BC6C-CEFC-4E11-91BB-66F91EBCD573}" uniqueName="21" name="avgprofitperunit" queryTableFieldId="21" dataDxfId="5">
      <calculatedColumnFormula>SalesData[[#This Row],[Profit]]/SUM(SalesData[[#This Row],[Units Sold]])</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CC16-F94E-4F1D-BE53-B570710DABA5}">
  <dimension ref="A1:AC201"/>
  <sheetViews>
    <sheetView topLeftCell="K1" workbookViewId="0">
      <selection activeCell="W9" sqref="W9"/>
    </sheetView>
  </sheetViews>
  <sheetFormatPr defaultRowHeight="14.4" x14ac:dyDescent="0.3"/>
  <cols>
    <col min="1" max="1" width="10.109375" bestFit="1" customWidth="1"/>
    <col min="2" max="2" width="7.109375" bestFit="1" customWidth="1"/>
    <col min="3" max="3" width="8.77734375" bestFit="1" customWidth="1"/>
    <col min="4" max="4" width="20.88671875" bestFit="1" customWidth="1"/>
    <col min="5" max="5" width="17.5546875" bestFit="1" customWidth="1"/>
    <col min="6" max="6" width="15.21875" bestFit="1" customWidth="1"/>
    <col min="7" max="7" width="11.6640625" bestFit="1" customWidth="1"/>
    <col min="8" max="8" width="11.33203125" bestFit="1" customWidth="1"/>
    <col min="9" max="9" width="17" bestFit="1" customWidth="1"/>
    <col min="10" max="10" width="15.6640625" bestFit="1" customWidth="1"/>
    <col min="11" max="11" width="17.21875" bestFit="1" customWidth="1"/>
    <col min="12" max="12" width="15.77734375" bestFit="1" customWidth="1"/>
    <col min="13" max="13" width="12.21875" bestFit="1" customWidth="1"/>
    <col min="14" max="14" width="12" bestFit="1" customWidth="1"/>
    <col min="23" max="23" width="18.109375" bestFit="1" customWidth="1"/>
    <col min="25" max="25" width="12.4414062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241</v>
      </c>
      <c r="P1" t="s">
        <v>242</v>
      </c>
      <c r="Q1" t="s">
        <v>243</v>
      </c>
      <c r="R1" t="s">
        <v>244</v>
      </c>
      <c r="S1" t="s">
        <v>245</v>
      </c>
      <c r="T1" t="s">
        <v>246</v>
      </c>
      <c r="U1" t="s">
        <v>247</v>
      </c>
    </row>
    <row r="2" spans="1:29" x14ac:dyDescent="0.3">
      <c r="A2" t="s">
        <v>14</v>
      </c>
      <c r="B2">
        <v>45533</v>
      </c>
      <c r="C2" t="s">
        <v>15</v>
      </c>
      <c r="D2" t="s">
        <v>16</v>
      </c>
      <c r="E2" t="s">
        <v>17</v>
      </c>
      <c r="F2" t="s">
        <v>18</v>
      </c>
      <c r="G2">
        <v>6</v>
      </c>
      <c r="H2">
        <v>14</v>
      </c>
      <c r="I2" s="6">
        <v>29.650528011223731</v>
      </c>
      <c r="J2" t="s">
        <v>19</v>
      </c>
      <c r="K2" t="s">
        <v>20</v>
      </c>
      <c r="L2" t="s">
        <v>21</v>
      </c>
      <c r="M2" s="8">
        <v>84</v>
      </c>
      <c r="N2" s="8">
        <v>24.906443529427939</v>
      </c>
      <c r="O2">
        <f>YEAR(SalesData[[#This Row],[Date]])</f>
        <v>2024</v>
      </c>
      <c r="P2" t="str">
        <f>TEXT(SalesData[[#This Row],[Date]],"mmm")</f>
        <v>Aug</v>
      </c>
      <c r="Q2">
        <f>MONTH(SalesData[[#This Row],[Date]])</f>
        <v>8</v>
      </c>
      <c r="R2" t="str">
        <f>"Q"&amp;ROUNDUP(MONTH(SalesData[[#This Row],[Date]])/3,0)</f>
        <v>Q3</v>
      </c>
      <c r="S2" s="8">
        <f>SalesData[[#This Row],[Profit]]/SalesData[[#This Row],[Units Sold]]</f>
        <v>4.1510739215713235</v>
      </c>
      <c r="T2" s="8">
        <f>SalesData[[#This Row],[Profit]]/SalesData[[#This Row],[Total Sales]]</f>
        <v>0.29650528011223737</v>
      </c>
      <c r="U2" s="8">
        <f>SalesData[[#This Row],[Profit]]/SUM(SalesData[[#This Row],[Units Sold]])</f>
        <v>4.1510739215713235</v>
      </c>
    </row>
    <row r="3" spans="1:29" x14ac:dyDescent="0.3">
      <c r="A3" t="s">
        <v>22</v>
      </c>
      <c r="B3">
        <v>45433</v>
      </c>
      <c r="C3" t="s">
        <v>23</v>
      </c>
      <c r="D3" t="s">
        <v>16</v>
      </c>
      <c r="E3" t="s">
        <v>24</v>
      </c>
      <c r="F3" t="s">
        <v>25</v>
      </c>
      <c r="G3">
        <v>16</v>
      </c>
      <c r="H3">
        <v>193</v>
      </c>
      <c r="I3">
        <v>28.470883010689882</v>
      </c>
      <c r="J3" t="s">
        <v>26</v>
      </c>
      <c r="K3" t="s">
        <v>27</v>
      </c>
      <c r="L3" t="s">
        <v>21</v>
      </c>
      <c r="M3" s="8">
        <v>3088</v>
      </c>
      <c r="N3" s="8">
        <v>879.18086737010356</v>
      </c>
      <c r="O3">
        <f>YEAR(SalesData[[#This Row],[Date]])</f>
        <v>2024</v>
      </c>
      <c r="P3" t="str">
        <f>TEXT(SalesData[[#This Row],[Date]],"mmm")</f>
        <v>May</v>
      </c>
      <c r="Q3">
        <f>MONTH(SalesData[[#This Row],[Date]])</f>
        <v>5</v>
      </c>
      <c r="R3" t="str">
        <f>"Q"&amp;ROUNDUP(MONTH(SalesData[[#This Row],[Date]])/3,0)</f>
        <v>Q2</v>
      </c>
      <c r="S3" s="8">
        <f>SalesData[[#This Row],[Profit]]/SalesData[[#This Row],[Units Sold]]</f>
        <v>54.948804210631472</v>
      </c>
      <c r="T3" s="8">
        <f>SalesData[[#This Row],[Profit]]/SalesData[[#This Row],[Total Sales]]</f>
        <v>0.28470883010689885</v>
      </c>
      <c r="U3" s="8">
        <f>SalesData[[#This Row],[Profit]]/SUM(SalesData[[#This Row],[Units Sold]])</f>
        <v>54.948804210631472</v>
      </c>
    </row>
    <row r="4" spans="1:29" x14ac:dyDescent="0.3">
      <c r="A4" t="s">
        <v>28</v>
      </c>
      <c r="B4">
        <v>45425</v>
      </c>
      <c r="C4" t="s">
        <v>29</v>
      </c>
      <c r="D4" t="s">
        <v>30</v>
      </c>
      <c r="E4" t="s">
        <v>31</v>
      </c>
      <c r="F4" t="s">
        <v>32</v>
      </c>
      <c r="G4">
        <v>9</v>
      </c>
      <c r="H4">
        <v>157</v>
      </c>
      <c r="I4">
        <v>22.649278088894452</v>
      </c>
      <c r="J4" t="s">
        <v>26</v>
      </c>
      <c r="K4" t="s">
        <v>20</v>
      </c>
      <c r="L4" t="s">
        <v>33</v>
      </c>
      <c r="M4" s="8">
        <v>1413</v>
      </c>
      <c r="N4" s="8">
        <v>320.03429939607861</v>
      </c>
      <c r="O4">
        <f>YEAR(SalesData[[#This Row],[Date]])</f>
        <v>2024</v>
      </c>
      <c r="P4" t="str">
        <f>TEXT(SalesData[[#This Row],[Date]],"mmm")</f>
        <v>May</v>
      </c>
      <c r="Q4">
        <f>MONTH(SalesData[[#This Row],[Date]])</f>
        <v>5</v>
      </c>
      <c r="R4" t="str">
        <f>"Q"&amp;ROUNDUP(MONTH(SalesData[[#This Row],[Date]])/3,0)</f>
        <v>Q2</v>
      </c>
      <c r="S4" s="8">
        <f>SalesData[[#This Row],[Profit]]/SalesData[[#This Row],[Units Sold]]</f>
        <v>35.559366599564292</v>
      </c>
      <c r="T4" s="8">
        <f>SalesData[[#This Row],[Profit]]/SalesData[[#This Row],[Total Sales]]</f>
        <v>0.22649278088894453</v>
      </c>
      <c r="U4" s="8">
        <f>SalesData[[#This Row],[Profit]]/SUM(SalesData[[#This Row],[Units Sold]])</f>
        <v>35.559366599564292</v>
      </c>
    </row>
    <row r="5" spans="1:29" x14ac:dyDescent="0.3">
      <c r="A5" t="s">
        <v>34</v>
      </c>
      <c r="B5">
        <v>45293</v>
      </c>
      <c r="C5" t="s">
        <v>35</v>
      </c>
      <c r="D5" t="s">
        <v>36</v>
      </c>
      <c r="E5" t="s">
        <v>31</v>
      </c>
      <c r="F5" t="s">
        <v>25</v>
      </c>
      <c r="G5">
        <v>4</v>
      </c>
      <c r="H5">
        <v>143</v>
      </c>
      <c r="I5">
        <v>5.4383304978492593</v>
      </c>
      <c r="J5" t="s">
        <v>26</v>
      </c>
      <c r="K5" t="s">
        <v>27</v>
      </c>
      <c r="L5" t="s">
        <v>37</v>
      </c>
      <c r="M5" s="8">
        <v>572</v>
      </c>
      <c r="N5" s="8">
        <v>31.107250447697758</v>
      </c>
      <c r="O5">
        <f>YEAR(SalesData[[#This Row],[Date]])</f>
        <v>2024</v>
      </c>
      <c r="P5" t="str">
        <f>TEXT(SalesData[[#This Row],[Date]],"mmm")</f>
        <v>Jan</v>
      </c>
      <c r="Q5">
        <f>MONTH(SalesData[[#This Row],[Date]])</f>
        <v>1</v>
      </c>
      <c r="R5" t="str">
        <f>"Q"&amp;ROUNDUP(MONTH(SalesData[[#This Row],[Date]])/3,0)</f>
        <v>Q1</v>
      </c>
      <c r="S5" s="8">
        <f>SalesData[[#This Row],[Profit]]/SalesData[[#This Row],[Units Sold]]</f>
        <v>7.7768126119244396</v>
      </c>
      <c r="T5" s="8">
        <f>SalesData[[#This Row],[Profit]]/SalesData[[#This Row],[Total Sales]]</f>
        <v>5.4383304978492586E-2</v>
      </c>
      <c r="U5" s="8">
        <f>SalesData[[#This Row],[Profit]]/SUM(SalesData[[#This Row],[Units Sold]])</f>
        <v>7.7768126119244396</v>
      </c>
    </row>
    <row r="6" spans="1:29" x14ac:dyDescent="0.3">
      <c r="A6" t="s">
        <v>38</v>
      </c>
      <c r="B6">
        <v>45411</v>
      </c>
      <c r="C6" t="s">
        <v>35</v>
      </c>
      <c r="D6" t="s">
        <v>39</v>
      </c>
      <c r="E6" t="s">
        <v>31</v>
      </c>
      <c r="F6" t="s">
        <v>40</v>
      </c>
      <c r="G6">
        <v>17</v>
      </c>
      <c r="H6">
        <v>468</v>
      </c>
      <c r="I6">
        <v>15.414556626939509</v>
      </c>
      <c r="J6" t="s">
        <v>26</v>
      </c>
      <c r="K6" t="s">
        <v>27</v>
      </c>
      <c r="L6" t="s">
        <v>33</v>
      </c>
      <c r="M6" s="8">
        <v>7956</v>
      </c>
      <c r="N6" s="8">
        <v>1226.382125239307</v>
      </c>
      <c r="O6">
        <f>YEAR(SalesData[[#This Row],[Date]])</f>
        <v>2024</v>
      </c>
      <c r="P6" t="str">
        <f>TEXT(SalesData[[#This Row],[Date]],"mmm")</f>
        <v>Apr</v>
      </c>
      <c r="Q6">
        <f>MONTH(SalesData[[#This Row],[Date]])</f>
        <v>4</v>
      </c>
      <c r="R6" t="str">
        <f>"Q"&amp;ROUNDUP(MONTH(SalesData[[#This Row],[Date]])/3,0)</f>
        <v>Q2</v>
      </c>
      <c r="S6" s="8">
        <f>SalesData[[#This Row],[Profit]]/SalesData[[#This Row],[Units Sold]]</f>
        <v>72.140125014076887</v>
      </c>
      <c r="T6" s="8">
        <f>SalesData[[#This Row],[Profit]]/SalesData[[#This Row],[Total Sales]]</f>
        <v>0.15414556626939505</v>
      </c>
      <c r="U6" s="8">
        <f>SalesData[[#This Row],[Profit]]/SUM(SalesData[[#This Row],[Units Sold]])</f>
        <v>72.140125014076887</v>
      </c>
      <c r="W6" s="5" t="s">
        <v>12</v>
      </c>
      <c r="Y6" s="5" t="s">
        <v>248</v>
      </c>
      <c r="AA6" s="5" t="s">
        <v>268</v>
      </c>
      <c r="AC6" s="5" t="s">
        <v>249</v>
      </c>
    </row>
    <row r="7" spans="1:29" x14ac:dyDescent="0.3">
      <c r="A7" t="s">
        <v>41</v>
      </c>
      <c r="B7">
        <v>45301</v>
      </c>
      <c r="C7" t="s">
        <v>23</v>
      </c>
      <c r="D7" t="s">
        <v>36</v>
      </c>
      <c r="E7" t="s">
        <v>42</v>
      </c>
      <c r="F7" t="s">
        <v>40</v>
      </c>
      <c r="G7">
        <v>4</v>
      </c>
      <c r="H7">
        <v>160</v>
      </c>
      <c r="I7">
        <v>25.58923442623529</v>
      </c>
      <c r="J7" t="s">
        <v>26</v>
      </c>
      <c r="K7" t="s">
        <v>20</v>
      </c>
      <c r="L7" t="s">
        <v>33</v>
      </c>
      <c r="M7" s="8">
        <v>640</v>
      </c>
      <c r="N7" s="8">
        <v>163.77110032790591</v>
      </c>
      <c r="O7">
        <f>YEAR(SalesData[[#This Row],[Date]])</f>
        <v>2024</v>
      </c>
      <c r="P7" t="str">
        <f>TEXT(SalesData[[#This Row],[Date]],"mmm")</f>
        <v>Jan</v>
      </c>
      <c r="Q7">
        <f>MONTH(SalesData[[#This Row],[Date]])</f>
        <v>1</v>
      </c>
      <c r="R7" t="str">
        <f>"Q"&amp;ROUNDUP(MONTH(SalesData[[#This Row],[Date]])/3,0)</f>
        <v>Q1</v>
      </c>
      <c r="S7" s="8">
        <f>SalesData[[#This Row],[Profit]]/SalesData[[#This Row],[Units Sold]]</f>
        <v>40.942775081976478</v>
      </c>
      <c r="T7" s="8">
        <f>SalesData[[#This Row],[Profit]]/SalesData[[#This Row],[Total Sales]]</f>
        <v>0.25589234426235297</v>
      </c>
      <c r="U7" s="8">
        <f>SalesData[[#This Row],[Profit]]/SUM(SalesData[[#This Row],[Units Sold]])</f>
        <v>40.942775081976478</v>
      </c>
      <c r="W7" s="9">
        <f>SUM(SalesData[Total Sales])</f>
        <v>504462</v>
      </c>
      <c r="Y7" s="9">
        <f>SUM(SalesData[Profit])</f>
        <v>88074.852039286779</v>
      </c>
      <c r="AA7" s="1">
        <f>AVERAGE(SalesData[profitmargin])</f>
        <v>0.17747386758556669</v>
      </c>
      <c r="AC7" s="1">
        <f>COUNTA(SalesData[Order ID])</f>
        <v>200</v>
      </c>
    </row>
    <row r="8" spans="1:29" x14ac:dyDescent="0.3">
      <c r="A8" t="s">
        <v>43</v>
      </c>
      <c r="B8">
        <v>45468</v>
      </c>
      <c r="C8" t="s">
        <v>35</v>
      </c>
      <c r="D8" t="s">
        <v>36</v>
      </c>
      <c r="E8" t="s">
        <v>44</v>
      </c>
      <c r="F8" t="s">
        <v>32</v>
      </c>
      <c r="G8">
        <v>17</v>
      </c>
      <c r="H8">
        <v>452</v>
      </c>
      <c r="I8">
        <v>11.69112512693115</v>
      </c>
      <c r="J8" t="s">
        <v>26</v>
      </c>
      <c r="K8" t="s">
        <v>20</v>
      </c>
      <c r="L8" t="s">
        <v>37</v>
      </c>
      <c r="M8" s="8">
        <v>7684</v>
      </c>
      <c r="N8" s="8">
        <v>898.34605475338992</v>
      </c>
      <c r="O8">
        <f>YEAR(SalesData[[#This Row],[Date]])</f>
        <v>2024</v>
      </c>
      <c r="P8" t="str">
        <f>TEXT(SalesData[[#This Row],[Date]],"mmm")</f>
        <v>Jun</v>
      </c>
      <c r="Q8">
        <f>MONTH(SalesData[[#This Row],[Date]])</f>
        <v>6</v>
      </c>
      <c r="R8" t="str">
        <f>"Q"&amp;ROUNDUP(MONTH(SalesData[[#This Row],[Date]])/3,0)</f>
        <v>Q2</v>
      </c>
      <c r="S8" s="8">
        <f>SalesData[[#This Row],[Profit]]/SalesData[[#This Row],[Units Sold]]</f>
        <v>52.843885573728819</v>
      </c>
      <c r="T8" s="8">
        <f>SalesData[[#This Row],[Profit]]/SalesData[[#This Row],[Total Sales]]</f>
        <v>0.11691125126931155</v>
      </c>
      <c r="U8" s="8">
        <f>SalesData[[#This Row],[Profit]]/SUM(SalesData[[#This Row],[Units Sold]])</f>
        <v>52.843885573728819</v>
      </c>
      <c r="W8" s="1"/>
      <c r="Y8" s="1"/>
      <c r="AA8" s="1"/>
    </row>
    <row r="9" spans="1:29" x14ac:dyDescent="0.3">
      <c r="A9" t="s">
        <v>45</v>
      </c>
      <c r="B9">
        <v>45379</v>
      </c>
      <c r="C9" t="s">
        <v>23</v>
      </c>
      <c r="D9" t="s">
        <v>16</v>
      </c>
      <c r="E9" t="s">
        <v>24</v>
      </c>
      <c r="F9" t="s">
        <v>32</v>
      </c>
      <c r="G9">
        <v>16</v>
      </c>
      <c r="H9">
        <v>441</v>
      </c>
      <c r="I9">
        <v>21.97076408836519</v>
      </c>
      <c r="J9" t="s">
        <v>19</v>
      </c>
      <c r="K9" t="s">
        <v>20</v>
      </c>
      <c r="L9" t="s">
        <v>33</v>
      </c>
      <c r="M9" s="8">
        <v>7056</v>
      </c>
      <c r="N9" s="8">
        <v>1550.2571140750481</v>
      </c>
      <c r="O9">
        <f>YEAR(SalesData[[#This Row],[Date]])</f>
        <v>2024</v>
      </c>
      <c r="P9" t="str">
        <f>TEXT(SalesData[[#This Row],[Date]],"mmm")</f>
        <v>Mar</v>
      </c>
      <c r="Q9">
        <f>MONTH(SalesData[[#This Row],[Date]])</f>
        <v>3</v>
      </c>
      <c r="R9" t="str">
        <f>"Q"&amp;ROUNDUP(MONTH(SalesData[[#This Row],[Date]])/3,0)</f>
        <v>Q1</v>
      </c>
      <c r="S9" s="8">
        <f>SalesData[[#This Row],[Profit]]/SalesData[[#This Row],[Units Sold]]</f>
        <v>96.891069629690506</v>
      </c>
      <c r="T9" s="8">
        <f>SalesData[[#This Row],[Profit]]/SalesData[[#This Row],[Total Sales]]</f>
        <v>0.21970764088365194</v>
      </c>
      <c r="U9" s="8">
        <f>SalesData[[#This Row],[Profit]]/SUM(SalesData[[#This Row],[Units Sold]])</f>
        <v>96.891069629690506</v>
      </c>
    </row>
    <row r="10" spans="1:29" x14ac:dyDescent="0.3">
      <c r="A10" t="s">
        <v>46</v>
      </c>
      <c r="B10">
        <v>45622</v>
      </c>
      <c r="C10" t="s">
        <v>29</v>
      </c>
      <c r="D10" t="s">
        <v>36</v>
      </c>
      <c r="E10" t="s">
        <v>17</v>
      </c>
      <c r="F10" t="s">
        <v>40</v>
      </c>
      <c r="G10">
        <v>15</v>
      </c>
      <c r="H10">
        <v>188</v>
      </c>
      <c r="I10">
        <v>12.675274206550441</v>
      </c>
      <c r="J10" t="s">
        <v>19</v>
      </c>
      <c r="K10" t="s">
        <v>47</v>
      </c>
      <c r="L10" t="s">
        <v>33</v>
      </c>
      <c r="M10" s="8">
        <v>2820</v>
      </c>
      <c r="N10" s="8">
        <v>357.44273262472228</v>
      </c>
      <c r="O10">
        <f>YEAR(SalesData[[#This Row],[Date]])</f>
        <v>2024</v>
      </c>
      <c r="P10" t="str">
        <f>TEXT(SalesData[[#This Row],[Date]],"mmm")</f>
        <v>Nov</v>
      </c>
      <c r="Q10">
        <f>MONTH(SalesData[[#This Row],[Date]])</f>
        <v>11</v>
      </c>
      <c r="R10" t="str">
        <f>"Q"&amp;ROUNDUP(MONTH(SalesData[[#This Row],[Date]])/3,0)</f>
        <v>Q4</v>
      </c>
      <c r="S10" s="8">
        <f>SalesData[[#This Row],[Profit]]/SalesData[[#This Row],[Units Sold]]</f>
        <v>23.82951550831482</v>
      </c>
      <c r="T10" s="8">
        <f>SalesData[[#This Row],[Profit]]/SalesData[[#This Row],[Total Sales]]</f>
        <v>0.12675274206550435</v>
      </c>
      <c r="U10" s="8">
        <f>SalesData[[#This Row],[Profit]]/SUM(SalesData[[#This Row],[Units Sold]])</f>
        <v>23.82951550831482</v>
      </c>
    </row>
    <row r="11" spans="1:29" x14ac:dyDescent="0.3">
      <c r="A11" t="s">
        <v>48</v>
      </c>
      <c r="B11">
        <v>45569</v>
      </c>
      <c r="C11" t="s">
        <v>23</v>
      </c>
      <c r="D11" t="s">
        <v>49</v>
      </c>
      <c r="E11" t="s">
        <v>31</v>
      </c>
      <c r="F11" t="s">
        <v>50</v>
      </c>
      <c r="G11">
        <v>9</v>
      </c>
      <c r="H11">
        <v>300</v>
      </c>
      <c r="I11">
        <v>20.619990487287609</v>
      </c>
      <c r="J11" t="s">
        <v>19</v>
      </c>
      <c r="K11" t="s">
        <v>47</v>
      </c>
      <c r="L11" t="s">
        <v>21</v>
      </c>
      <c r="M11" s="8">
        <v>2700</v>
      </c>
      <c r="N11" s="8">
        <v>556.73974315676548</v>
      </c>
      <c r="O11">
        <f>YEAR(SalesData[[#This Row],[Date]])</f>
        <v>2024</v>
      </c>
      <c r="P11" t="str">
        <f>TEXT(SalesData[[#This Row],[Date]],"mmm")</f>
        <v>Oct</v>
      </c>
      <c r="Q11">
        <f>MONTH(SalesData[[#This Row],[Date]])</f>
        <v>10</v>
      </c>
      <c r="R11" t="str">
        <f>"Q"&amp;ROUNDUP(MONTH(SalesData[[#This Row],[Date]])/3,0)</f>
        <v>Q4</v>
      </c>
      <c r="S11" s="8">
        <f>SalesData[[#This Row],[Profit]]/SalesData[[#This Row],[Units Sold]]</f>
        <v>61.859971461862834</v>
      </c>
      <c r="T11" s="8">
        <f>SalesData[[#This Row],[Profit]]/SalesData[[#This Row],[Total Sales]]</f>
        <v>0.20619990487287609</v>
      </c>
      <c r="U11" s="8">
        <f>SalesData[[#This Row],[Profit]]/SUM(SalesData[[#This Row],[Units Sold]])</f>
        <v>61.859971461862834</v>
      </c>
    </row>
    <row r="12" spans="1:29" x14ac:dyDescent="0.3">
      <c r="A12" t="s">
        <v>51</v>
      </c>
      <c r="B12">
        <v>45504</v>
      </c>
      <c r="C12" t="s">
        <v>35</v>
      </c>
      <c r="D12" t="s">
        <v>39</v>
      </c>
      <c r="E12" t="s">
        <v>31</v>
      </c>
      <c r="F12" t="s">
        <v>50</v>
      </c>
      <c r="G12">
        <v>17</v>
      </c>
      <c r="H12">
        <v>182</v>
      </c>
      <c r="I12">
        <v>11.56809407633771</v>
      </c>
      <c r="J12" t="s">
        <v>26</v>
      </c>
      <c r="K12" t="s">
        <v>47</v>
      </c>
      <c r="L12" t="s">
        <v>33</v>
      </c>
      <c r="M12" s="8">
        <v>3094</v>
      </c>
      <c r="N12" s="8">
        <v>357.91683072188869</v>
      </c>
      <c r="O12">
        <f>YEAR(SalesData[[#This Row],[Date]])</f>
        <v>2024</v>
      </c>
      <c r="P12" t="str">
        <f>TEXT(SalesData[[#This Row],[Date]],"mmm")</f>
        <v>Jul</v>
      </c>
      <c r="Q12">
        <f>MONTH(SalesData[[#This Row],[Date]])</f>
        <v>7</v>
      </c>
      <c r="R12" t="str">
        <f>"Q"&amp;ROUNDUP(MONTH(SalesData[[#This Row],[Date]])/3,0)</f>
        <v>Q3</v>
      </c>
      <c r="S12" s="8">
        <f>SalesData[[#This Row],[Profit]]/SalesData[[#This Row],[Units Sold]]</f>
        <v>21.053931218934629</v>
      </c>
      <c r="T12" s="8">
        <f>SalesData[[#This Row],[Profit]]/SalesData[[#This Row],[Total Sales]]</f>
        <v>0.11568094076337708</v>
      </c>
      <c r="U12" s="8">
        <f>SalesData[[#This Row],[Profit]]/SUM(SalesData[[#This Row],[Units Sold]])</f>
        <v>21.053931218934629</v>
      </c>
    </row>
    <row r="13" spans="1:29" x14ac:dyDescent="0.3">
      <c r="A13" t="s">
        <v>52</v>
      </c>
      <c r="B13">
        <v>45483</v>
      </c>
      <c r="C13" t="s">
        <v>29</v>
      </c>
      <c r="D13" t="s">
        <v>36</v>
      </c>
      <c r="E13" t="s">
        <v>44</v>
      </c>
      <c r="F13" t="s">
        <v>18</v>
      </c>
      <c r="G13">
        <v>10</v>
      </c>
      <c r="H13">
        <v>80</v>
      </c>
      <c r="I13">
        <v>15.345878360229561</v>
      </c>
      <c r="J13" t="s">
        <v>26</v>
      </c>
      <c r="K13" t="s">
        <v>27</v>
      </c>
      <c r="L13" t="s">
        <v>37</v>
      </c>
      <c r="M13" s="8">
        <v>800</v>
      </c>
      <c r="N13" s="8">
        <v>122.7670268818365</v>
      </c>
      <c r="O13">
        <f>YEAR(SalesData[[#This Row],[Date]])</f>
        <v>2024</v>
      </c>
      <c r="P13" t="str">
        <f>TEXT(SalesData[[#This Row],[Date]],"mmm")</f>
        <v>Jul</v>
      </c>
      <c r="Q13">
        <f>MONTH(SalesData[[#This Row],[Date]])</f>
        <v>7</v>
      </c>
      <c r="R13" t="str">
        <f>"Q"&amp;ROUNDUP(MONTH(SalesData[[#This Row],[Date]])/3,0)</f>
        <v>Q3</v>
      </c>
      <c r="S13" s="8">
        <f>SalesData[[#This Row],[Profit]]/SalesData[[#This Row],[Units Sold]]</f>
        <v>12.276702688183651</v>
      </c>
      <c r="T13" s="8">
        <f>SalesData[[#This Row],[Profit]]/SalesData[[#This Row],[Total Sales]]</f>
        <v>0.15345878360229562</v>
      </c>
      <c r="U13" s="8">
        <f>SalesData[[#This Row],[Profit]]/SUM(SalesData[[#This Row],[Units Sold]])</f>
        <v>12.276702688183651</v>
      </c>
    </row>
    <row r="14" spans="1:29" x14ac:dyDescent="0.3">
      <c r="A14" t="s">
        <v>53</v>
      </c>
      <c r="B14">
        <v>45553</v>
      </c>
      <c r="C14" t="s">
        <v>23</v>
      </c>
      <c r="D14" t="s">
        <v>30</v>
      </c>
      <c r="E14" t="s">
        <v>42</v>
      </c>
      <c r="F14" t="s">
        <v>50</v>
      </c>
      <c r="G14">
        <v>9</v>
      </c>
      <c r="H14">
        <v>465</v>
      </c>
      <c r="I14">
        <v>7.0254649646459146</v>
      </c>
      <c r="J14" t="s">
        <v>19</v>
      </c>
      <c r="K14" t="s">
        <v>47</v>
      </c>
      <c r="L14" t="s">
        <v>21</v>
      </c>
      <c r="M14" s="8">
        <v>4185</v>
      </c>
      <c r="N14" s="8">
        <v>294.0157087704315</v>
      </c>
      <c r="O14">
        <f>YEAR(SalesData[[#This Row],[Date]])</f>
        <v>2024</v>
      </c>
      <c r="P14" t="str">
        <f>TEXT(SalesData[[#This Row],[Date]],"mmm")</f>
        <v>Sep</v>
      </c>
      <c r="Q14">
        <f>MONTH(SalesData[[#This Row],[Date]])</f>
        <v>9</v>
      </c>
      <c r="R14" t="str">
        <f>"Q"&amp;ROUNDUP(MONTH(SalesData[[#This Row],[Date]])/3,0)</f>
        <v>Q3</v>
      </c>
      <c r="S14" s="8">
        <f>SalesData[[#This Row],[Profit]]/SalesData[[#This Row],[Units Sold]]</f>
        <v>32.668412085603499</v>
      </c>
      <c r="T14" s="8">
        <f>SalesData[[#This Row],[Profit]]/SalesData[[#This Row],[Total Sales]]</f>
        <v>7.0254649646459139E-2</v>
      </c>
      <c r="U14" s="8">
        <f>SalesData[[#This Row],[Profit]]/SUM(SalesData[[#This Row],[Units Sold]])</f>
        <v>32.668412085603499</v>
      </c>
    </row>
    <row r="15" spans="1:29" x14ac:dyDescent="0.3">
      <c r="A15" t="s">
        <v>54</v>
      </c>
      <c r="B15">
        <v>45416</v>
      </c>
      <c r="C15" t="s">
        <v>35</v>
      </c>
      <c r="D15" t="s">
        <v>30</v>
      </c>
      <c r="E15" t="s">
        <v>42</v>
      </c>
      <c r="F15" t="s">
        <v>25</v>
      </c>
      <c r="G15">
        <v>9</v>
      </c>
      <c r="H15">
        <v>43</v>
      </c>
      <c r="I15">
        <v>6.9284847641765079</v>
      </c>
      <c r="J15" t="s">
        <v>26</v>
      </c>
      <c r="K15" t="s">
        <v>20</v>
      </c>
      <c r="L15" t="s">
        <v>21</v>
      </c>
      <c r="M15" s="8">
        <v>387</v>
      </c>
      <c r="N15" s="8">
        <v>26.81323603736309</v>
      </c>
      <c r="O15">
        <f>YEAR(SalesData[[#This Row],[Date]])</f>
        <v>2024</v>
      </c>
      <c r="P15" t="str">
        <f>TEXT(SalesData[[#This Row],[Date]],"mmm")</f>
        <v>May</v>
      </c>
      <c r="Q15">
        <f>MONTH(SalesData[[#This Row],[Date]])</f>
        <v>5</v>
      </c>
      <c r="R15" t="str">
        <f>"Q"&amp;ROUNDUP(MONTH(SalesData[[#This Row],[Date]])/3,0)</f>
        <v>Q2</v>
      </c>
      <c r="S15" s="8">
        <f>SalesData[[#This Row],[Profit]]/SalesData[[#This Row],[Units Sold]]</f>
        <v>2.9792484485958988</v>
      </c>
      <c r="T15" s="8">
        <f>SalesData[[#This Row],[Profit]]/SalesData[[#This Row],[Total Sales]]</f>
        <v>6.9284847641765096E-2</v>
      </c>
      <c r="U15" s="8">
        <f>SalesData[[#This Row],[Profit]]/SUM(SalesData[[#This Row],[Units Sold]])</f>
        <v>2.9792484485958988</v>
      </c>
    </row>
    <row r="16" spans="1:29" x14ac:dyDescent="0.3">
      <c r="A16" t="s">
        <v>55</v>
      </c>
      <c r="B16">
        <v>45547</v>
      </c>
      <c r="C16" t="s">
        <v>35</v>
      </c>
      <c r="D16" t="s">
        <v>36</v>
      </c>
      <c r="E16" t="s">
        <v>44</v>
      </c>
      <c r="F16" t="s">
        <v>32</v>
      </c>
      <c r="G16">
        <v>17</v>
      </c>
      <c r="H16">
        <v>419</v>
      </c>
      <c r="I16">
        <v>10.3791000314986</v>
      </c>
      <c r="J16" t="s">
        <v>26</v>
      </c>
      <c r="K16" t="s">
        <v>27</v>
      </c>
      <c r="L16" t="s">
        <v>21</v>
      </c>
      <c r="M16" s="8">
        <v>7123</v>
      </c>
      <c r="N16" s="8">
        <v>739.30329524364538</v>
      </c>
      <c r="O16">
        <f>YEAR(SalesData[[#This Row],[Date]])</f>
        <v>2024</v>
      </c>
      <c r="P16" t="str">
        <f>TEXT(SalesData[[#This Row],[Date]],"mmm")</f>
        <v>Sep</v>
      </c>
      <c r="Q16">
        <f>MONTH(SalesData[[#This Row],[Date]])</f>
        <v>9</v>
      </c>
      <c r="R16" t="str">
        <f>"Q"&amp;ROUNDUP(MONTH(SalesData[[#This Row],[Date]])/3,0)</f>
        <v>Q3</v>
      </c>
      <c r="S16" s="8">
        <f>SalesData[[#This Row],[Profit]]/SalesData[[#This Row],[Units Sold]]</f>
        <v>43.488429131979139</v>
      </c>
      <c r="T16" s="8">
        <f>SalesData[[#This Row],[Profit]]/SalesData[[#This Row],[Total Sales]]</f>
        <v>0.10379100031498602</v>
      </c>
      <c r="U16" s="8">
        <f>SalesData[[#This Row],[Profit]]/SUM(SalesData[[#This Row],[Units Sold]])</f>
        <v>43.488429131979139</v>
      </c>
    </row>
    <row r="17" spans="1:21" x14ac:dyDescent="0.3">
      <c r="A17" t="s">
        <v>56</v>
      </c>
      <c r="B17">
        <v>45562</v>
      </c>
      <c r="C17" t="s">
        <v>35</v>
      </c>
      <c r="D17" t="s">
        <v>39</v>
      </c>
      <c r="E17" t="s">
        <v>44</v>
      </c>
      <c r="F17" t="s">
        <v>40</v>
      </c>
      <c r="G17">
        <v>14</v>
      </c>
      <c r="H17">
        <v>234</v>
      </c>
      <c r="I17">
        <v>13.94135171622943</v>
      </c>
      <c r="J17" t="s">
        <v>26</v>
      </c>
      <c r="K17" t="s">
        <v>47</v>
      </c>
      <c r="L17" t="s">
        <v>33</v>
      </c>
      <c r="M17" s="8">
        <v>3276</v>
      </c>
      <c r="N17" s="8">
        <v>456.71868222367613</v>
      </c>
      <c r="O17">
        <f>YEAR(SalesData[[#This Row],[Date]])</f>
        <v>2024</v>
      </c>
      <c r="P17" t="str">
        <f>TEXT(SalesData[[#This Row],[Date]],"mmm")</f>
        <v>Sep</v>
      </c>
      <c r="Q17">
        <f>MONTH(SalesData[[#This Row],[Date]])</f>
        <v>9</v>
      </c>
      <c r="R17" t="str">
        <f>"Q"&amp;ROUNDUP(MONTH(SalesData[[#This Row],[Date]])/3,0)</f>
        <v>Q3</v>
      </c>
      <c r="S17" s="8">
        <f>SalesData[[#This Row],[Profit]]/SalesData[[#This Row],[Units Sold]]</f>
        <v>32.622763015976865</v>
      </c>
      <c r="T17" s="8">
        <f>SalesData[[#This Row],[Profit]]/SalesData[[#This Row],[Total Sales]]</f>
        <v>0.1394135171622943</v>
      </c>
      <c r="U17" s="8">
        <f>SalesData[[#This Row],[Profit]]/SUM(SalesData[[#This Row],[Units Sold]])</f>
        <v>32.622763015976865</v>
      </c>
    </row>
    <row r="18" spans="1:21" x14ac:dyDescent="0.3">
      <c r="A18" t="s">
        <v>57</v>
      </c>
      <c r="B18">
        <v>45312</v>
      </c>
      <c r="C18" t="s">
        <v>29</v>
      </c>
      <c r="D18" t="s">
        <v>49</v>
      </c>
      <c r="E18" t="s">
        <v>31</v>
      </c>
      <c r="F18" t="s">
        <v>50</v>
      </c>
      <c r="G18">
        <v>7</v>
      </c>
      <c r="H18">
        <v>192</v>
      </c>
      <c r="I18">
        <v>14.31489268548669</v>
      </c>
      <c r="J18" t="s">
        <v>26</v>
      </c>
      <c r="K18" t="s">
        <v>27</v>
      </c>
      <c r="L18" t="s">
        <v>33</v>
      </c>
      <c r="M18" s="8">
        <v>1344</v>
      </c>
      <c r="N18" s="8">
        <v>192.39215769294111</v>
      </c>
      <c r="O18">
        <f>YEAR(SalesData[[#This Row],[Date]])</f>
        <v>2024</v>
      </c>
      <c r="P18" t="str">
        <f>TEXT(SalesData[[#This Row],[Date]],"mmm")</f>
        <v>Jan</v>
      </c>
      <c r="Q18">
        <f>MONTH(SalesData[[#This Row],[Date]])</f>
        <v>1</v>
      </c>
      <c r="R18" t="str">
        <f>"Q"&amp;ROUNDUP(MONTH(SalesData[[#This Row],[Date]])/3,0)</f>
        <v>Q1</v>
      </c>
      <c r="S18" s="8">
        <f>SalesData[[#This Row],[Profit]]/SalesData[[#This Row],[Units Sold]]</f>
        <v>27.484593956134443</v>
      </c>
      <c r="T18" s="8">
        <f>SalesData[[#This Row],[Profit]]/SalesData[[#This Row],[Total Sales]]</f>
        <v>0.14314892685486691</v>
      </c>
      <c r="U18" s="8">
        <f>SalesData[[#This Row],[Profit]]/SUM(SalesData[[#This Row],[Units Sold]])</f>
        <v>27.484593956134443</v>
      </c>
    </row>
    <row r="19" spans="1:21" x14ac:dyDescent="0.3">
      <c r="A19" t="s">
        <v>58</v>
      </c>
      <c r="B19">
        <v>45300</v>
      </c>
      <c r="C19" t="s">
        <v>23</v>
      </c>
      <c r="D19" t="s">
        <v>30</v>
      </c>
      <c r="E19" t="s">
        <v>44</v>
      </c>
      <c r="F19" t="s">
        <v>25</v>
      </c>
      <c r="G19">
        <v>12</v>
      </c>
      <c r="H19">
        <v>282</v>
      </c>
      <c r="I19">
        <v>8.4769556913975919</v>
      </c>
      <c r="J19" t="s">
        <v>26</v>
      </c>
      <c r="K19" t="s">
        <v>20</v>
      </c>
      <c r="L19" t="s">
        <v>33</v>
      </c>
      <c r="M19" s="8">
        <v>3384</v>
      </c>
      <c r="N19" s="8">
        <v>286.86018059689451</v>
      </c>
      <c r="O19">
        <f>YEAR(SalesData[[#This Row],[Date]])</f>
        <v>2024</v>
      </c>
      <c r="P19" t="str">
        <f>TEXT(SalesData[[#This Row],[Date]],"mmm")</f>
        <v>Jan</v>
      </c>
      <c r="Q19">
        <f>MONTH(SalesData[[#This Row],[Date]])</f>
        <v>1</v>
      </c>
      <c r="R19" t="str">
        <f>"Q"&amp;ROUNDUP(MONTH(SalesData[[#This Row],[Date]])/3,0)</f>
        <v>Q1</v>
      </c>
      <c r="S19" s="8">
        <f>SalesData[[#This Row],[Profit]]/SalesData[[#This Row],[Units Sold]]</f>
        <v>23.905015049741209</v>
      </c>
      <c r="T19" s="8">
        <f>SalesData[[#This Row],[Profit]]/SalesData[[#This Row],[Total Sales]]</f>
        <v>8.4769556913975919E-2</v>
      </c>
      <c r="U19" s="8">
        <f>SalesData[[#This Row],[Profit]]/SUM(SalesData[[#This Row],[Units Sold]])</f>
        <v>23.905015049741209</v>
      </c>
    </row>
    <row r="20" spans="1:21" x14ac:dyDescent="0.3">
      <c r="A20" t="s">
        <v>59</v>
      </c>
      <c r="B20">
        <v>45343</v>
      </c>
      <c r="C20" t="s">
        <v>23</v>
      </c>
      <c r="D20" t="s">
        <v>39</v>
      </c>
      <c r="E20" t="s">
        <v>24</v>
      </c>
      <c r="F20" t="s">
        <v>50</v>
      </c>
      <c r="G20">
        <v>2</v>
      </c>
      <c r="H20">
        <v>118</v>
      </c>
      <c r="I20">
        <v>27.534993070388829</v>
      </c>
      <c r="J20" t="s">
        <v>19</v>
      </c>
      <c r="K20" t="s">
        <v>47</v>
      </c>
      <c r="L20" t="s">
        <v>37</v>
      </c>
      <c r="M20" s="8">
        <v>236</v>
      </c>
      <c r="N20" s="8">
        <v>64.982583646117646</v>
      </c>
      <c r="O20">
        <f>YEAR(SalesData[[#This Row],[Date]])</f>
        <v>2024</v>
      </c>
      <c r="P20" t="str">
        <f>TEXT(SalesData[[#This Row],[Date]],"mmm")</f>
        <v>Feb</v>
      </c>
      <c r="Q20">
        <f>MONTH(SalesData[[#This Row],[Date]])</f>
        <v>2</v>
      </c>
      <c r="R20" t="str">
        <f>"Q"&amp;ROUNDUP(MONTH(SalesData[[#This Row],[Date]])/3,0)</f>
        <v>Q1</v>
      </c>
      <c r="S20" s="8">
        <f>SalesData[[#This Row],[Profit]]/SalesData[[#This Row],[Units Sold]]</f>
        <v>32.491291823058823</v>
      </c>
      <c r="T20" s="8">
        <f>SalesData[[#This Row],[Profit]]/SalesData[[#This Row],[Total Sales]]</f>
        <v>0.27534993070388836</v>
      </c>
      <c r="U20" s="8">
        <f>SalesData[[#This Row],[Profit]]/SUM(SalesData[[#This Row],[Units Sold]])</f>
        <v>32.491291823058823</v>
      </c>
    </row>
    <row r="21" spans="1:21" x14ac:dyDescent="0.3">
      <c r="A21" t="s">
        <v>60</v>
      </c>
      <c r="B21">
        <v>45553</v>
      </c>
      <c r="C21" t="s">
        <v>35</v>
      </c>
      <c r="D21" t="s">
        <v>16</v>
      </c>
      <c r="E21" t="s">
        <v>17</v>
      </c>
      <c r="F21" t="s">
        <v>25</v>
      </c>
      <c r="G21">
        <v>18</v>
      </c>
      <c r="H21">
        <v>378</v>
      </c>
      <c r="I21">
        <v>10.82885864037617</v>
      </c>
      <c r="J21" t="s">
        <v>26</v>
      </c>
      <c r="K21" t="s">
        <v>20</v>
      </c>
      <c r="L21" t="s">
        <v>21</v>
      </c>
      <c r="M21" s="8">
        <v>6804</v>
      </c>
      <c r="N21" s="8">
        <v>736.79554189119472</v>
      </c>
      <c r="O21">
        <f>YEAR(SalesData[[#This Row],[Date]])</f>
        <v>2024</v>
      </c>
      <c r="P21" t="str">
        <f>TEXT(SalesData[[#This Row],[Date]],"mmm")</f>
        <v>Sep</v>
      </c>
      <c r="Q21">
        <f>MONTH(SalesData[[#This Row],[Date]])</f>
        <v>9</v>
      </c>
      <c r="R21" t="str">
        <f>"Q"&amp;ROUNDUP(MONTH(SalesData[[#This Row],[Date]])/3,0)</f>
        <v>Q3</v>
      </c>
      <c r="S21" s="8">
        <f>SalesData[[#This Row],[Profit]]/SalesData[[#This Row],[Units Sold]]</f>
        <v>40.933085660621927</v>
      </c>
      <c r="T21" s="8">
        <f>SalesData[[#This Row],[Profit]]/SalesData[[#This Row],[Total Sales]]</f>
        <v>0.10828858640376171</v>
      </c>
      <c r="U21" s="8">
        <f>SalesData[[#This Row],[Profit]]/SUM(SalesData[[#This Row],[Units Sold]])</f>
        <v>40.933085660621927</v>
      </c>
    </row>
    <row r="22" spans="1:21" x14ac:dyDescent="0.3">
      <c r="A22" t="s">
        <v>61</v>
      </c>
      <c r="B22">
        <v>45463</v>
      </c>
      <c r="C22" t="s">
        <v>23</v>
      </c>
      <c r="D22" t="s">
        <v>36</v>
      </c>
      <c r="E22" t="s">
        <v>31</v>
      </c>
      <c r="F22" t="s">
        <v>18</v>
      </c>
      <c r="G22">
        <v>4</v>
      </c>
      <c r="H22">
        <v>434</v>
      </c>
      <c r="I22">
        <v>5.5164169300235031</v>
      </c>
      <c r="J22" t="s">
        <v>26</v>
      </c>
      <c r="K22" t="s">
        <v>47</v>
      </c>
      <c r="L22" t="s">
        <v>37</v>
      </c>
      <c r="M22" s="8">
        <v>1736</v>
      </c>
      <c r="N22" s="8">
        <v>95.76499790520802</v>
      </c>
      <c r="O22">
        <f>YEAR(SalesData[[#This Row],[Date]])</f>
        <v>2024</v>
      </c>
      <c r="P22" t="str">
        <f>TEXT(SalesData[[#This Row],[Date]],"mmm")</f>
        <v>Jun</v>
      </c>
      <c r="Q22">
        <f>MONTH(SalesData[[#This Row],[Date]])</f>
        <v>6</v>
      </c>
      <c r="R22" t="str">
        <f>"Q"&amp;ROUNDUP(MONTH(SalesData[[#This Row],[Date]])/3,0)</f>
        <v>Q2</v>
      </c>
      <c r="S22" s="8">
        <f>SalesData[[#This Row],[Profit]]/SalesData[[#This Row],[Units Sold]]</f>
        <v>23.941249476302005</v>
      </c>
      <c r="T22" s="8">
        <f>SalesData[[#This Row],[Profit]]/SalesData[[#This Row],[Total Sales]]</f>
        <v>5.5164169300235037E-2</v>
      </c>
      <c r="U22" s="8">
        <f>SalesData[[#This Row],[Profit]]/SUM(SalesData[[#This Row],[Units Sold]])</f>
        <v>23.941249476302005</v>
      </c>
    </row>
    <row r="23" spans="1:21" x14ac:dyDescent="0.3">
      <c r="A23" t="s">
        <v>62</v>
      </c>
      <c r="B23">
        <v>45414</v>
      </c>
      <c r="C23" t="s">
        <v>23</v>
      </c>
      <c r="D23" t="s">
        <v>39</v>
      </c>
      <c r="E23" t="s">
        <v>42</v>
      </c>
      <c r="F23" t="s">
        <v>18</v>
      </c>
      <c r="G23">
        <v>16</v>
      </c>
      <c r="H23">
        <v>173</v>
      </c>
      <c r="I23">
        <v>15.35165282635092</v>
      </c>
      <c r="J23" t="s">
        <v>19</v>
      </c>
      <c r="K23" t="s">
        <v>47</v>
      </c>
      <c r="L23" t="s">
        <v>21</v>
      </c>
      <c r="M23" s="8">
        <v>2768</v>
      </c>
      <c r="N23" s="8">
        <v>424.93375023339343</v>
      </c>
      <c r="O23">
        <f>YEAR(SalesData[[#This Row],[Date]])</f>
        <v>2024</v>
      </c>
      <c r="P23" t="str">
        <f>TEXT(SalesData[[#This Row],[Date]],"mmm")</f>
        <v>May</v>
      </c>
      <c r="Q23">
        <f>MONTH(SalesData[[#This Row],[Date]])</f>
        <v>5</v>
      </c>
      <c r="R23" t="str">
        <f>"Q"&amp;ROUNDUP(MONTH(SalesData[[#This Row],[Date]])/3,0)</f>
        <v>Q2</v>
      </c>
      <c r="S23" s="8">
        <f>SalesData[[#This Row],[Profit]]/SalesData[[#This Row],[Units Sold]]</f>
        <v>26.558359389587089</v>
      </c>
      <c r="T23" s="8">
        <f>SalesData[[#This Row],[Profit]]/SalesData[[#This Row],[Total Sales]]</f>
        <v>0.15351652826350917</v>
      </c>
      <c r="U23" s="8">
        <f>SalesData[[#This Row],[Profit]]/SUM(SalesData[[#This Row],[Units Sold]])</f>
        <v>26.558359389587089</v>
      </c>
    </row>
    <row r="24" spans="1:21" x14ac:dyDescent="0.3">
      <c r="A24" t="s">
        <v>63</v>
      </c>
      <c r="B24">
        <v>45524</v>
      </c>
      <c r="C24" t="s">
        <v>29</v>
      </c>
      <c r="D24" t="s">
        <v>16</v>
      </c>
      <c r="E24" t="s">
        <v>42</v>
      </c>
      <c r="F24" t="s">
        <v>40</v>
      </c>
      <c r="G24">
        <v>17</v>
      </c>
      <c r="H24">
        <v>371</v>
      </c>
      <c r="I24">
        <v>6.0905326159990683</v>
      </c>
      <c r="J24" t="s">
        <v>26</v>
      </c>
      <c r="K24" t="s">
        <v>20</v>
      </c>
      <c r="L24" t="s">
        <v>21</v>
      </c>
      <c r="M24" s="8">
        <v>6307</v>
      </c>
      <c r="N24" s="8">
        <v>384.12989209106132</v>
      </c>
      <c r="O24">
        <f>YEAR(SalesData[[#This Row],[Date]])</f>
        <v>2024</v>
      </c>
      <c r="P24" t="str">
        <f>TEXT(SalesData[[#This Row],[Date]],"mmm")</f>
        <v>Aug</v>
      </c>
      <c r="Q24">
        <f>MONTH(SalesData[[#This Row],[Date]])</f>
        <v>8</v>
      </c>
      <c r="R24" t="str">
        <f>"Q"&amp;ROUNDUP(MONTH(SalesData[[#This Row],[Date]])/3,0)</f>
        <v>Q3</v>
      </c>
      <c r="S24" s="8">
        <f>SalesData[[#This Row],[Profit]]/SalesData[[#This Row],[Units Sold]]</f>
        <v>22.595876005356548</v>
      </c>
      <c r="T24" s="8">
        <f>SalesData[[#This Row],[Profit]]/SalesData[[#This Row],[Total Sales]]</f>
        <v>6.0905326159990697E-2</v>
      </c>
      <c r="U24" s="8">
        <f>SalesData[[#This Row],[Profit]]/SUM(SalesData[[#This Row],[Units Sold]])</f>
        <v>22.595876005356548</v>
      </c>
    </row>
    <row r="25" spans="1:21" x14ac:dyDescent="0.3">
      <c r="A25" t="s">
        <v>64</v>
      </c>
      <c r="B25">
        <v>45639</v>
      </c>
      <c r="C25" t="s">
        <v>35</v>
      </c>
      <c r="D25" t="s">
        <v>49</v>
      </c>
      <c r="E25" t="s">
        <v>24</v>
      </c>
      <c r="F25" t="s">
        <v>32</v>
      </c>
      <c r="G25">
        <v>14</v>
      </c>
      <c r="H25">
        <v>445</v>
      </c>
      <c r="I25">
        <v>17.079361973949489</v>
      </c>
      <c r="J25" t="s">
        <v>19</v>
      </c>
      <c r="K25" t="s">
        <v>20</v>
      </c>
      <c r="L25" t="s">
        <v>21</v>
      </c>
      <c r="M25" s="8">
        <v>6230</v>
      </c>
      <c r="N25" s="8">
        <v>1064.044250977053</v>
      </c>
      <c r="O25">
        <f>YEAR(SalesData[[#This Row],[Date]])</f>
        <v>2024</v>
      </c>
      <c r="P25" t="str">
        <f>TEXT(SalesData[[#This Row],[Date]],"mmm")</f>
        <v>Dec</v>
      </c>
      <c r="Q25">
        <f>MONTH(SalesData[[#This Row],[Date]])</f>
        <v>12</v>
      </c>
      <c r="R25" t="str">
        <f>"Q"&amp;ROUNDUP(MONTH(SalesData[[#This Row],[Date]])/3,0)</f>
        <v>Q4</v>
      </c>
      <c r="S25" s="8">
        <f>SalesData[[#This Row],[Profit]]/SalesData[[#This Row],[Units Sold]]</f>
        <v>76.00316078407522</v>
      </c>
      <c r="T25" s="8">
        <f>SalesData[[#This Row],[Profit]]/SalesData[[#This Row],[Total Sales]]</f>
        <v>0.17079361973949486</v>
      </c>
      <c r="U25" s="8">
        <f>SalesData[[#This Row],[Profit]]/SUM(SalesData[[#This Row],[Units Sold]])</f>
        <v>76.00316078407522</v>
      </c>
    </row>
    <row r="26" spans="1:21" x14ac:dyDescent="0.3">
      <c r="A26" t="s">
        <v>65</v>
      </c>
      <c r="B26">
        <v>45335</v>
      </c>
      <c r="C26" t="s">
        <v>29</v>
      </c>
      <c r="D26" t="s">
        <v>16</v>
      </c>
      <c r="E26" t="s">
        <v>44</v>
      </c>
      <c r="F26" t="s">
        <v>50</v>
      </c>
      <c r="G26">
        <v>20</v>
      </c>
      <c r="H26">
        <v>121</v>
      </c>
      <c r="I26">
        <v>25.506934971433338</v>
      </c>
      <c r="J26" t="s">
        <v>19</v>
      </c>
      <c r="K26" t="s">
        <v>20</v>
      </c>
      <c r="L26" t="s">
        <v>37</v>
      </c>
      <c r="M26" s="8">
        <v>2420</v>
      </c>
      <c r="N26" s="8">
        <v>617.26782630868684</v>
      </c>
      <c r="O26">
        <f>YEAR(SalesData[[#This Row],[Date]])</f>
        <v>2024</v>
      </c>
      <c r="P26" t="str">
        <f>TEXT(SalesData[[#This Row],[Date]],"mmm")</f>
        <v>Feb</v>
      </c>
      <c r="Q26">
        <f>MONTH(SalesData[[#This Row],[Date]])</f>
        <v>2</v>
      </c>
      <c r="R26" t="str">
        <f>"Q"&amp;ROUNDUP(MONTH(SalesData[[#This Row],[Date]])/3,0)</f>
        <v>Q1</v>
      </c>
      <c r="S26" s="8">
        <f>SalesData[[#This Row],[Profit]]/SalesData[[#This Row],[Units Sold]]</f>
        <v>30.863391315434342</v>
      </c>
      <c r="T26" s="8">
        <f>SalesData[[#This Row],[Profit]]/SalesData[[#This Row],[Total Sales]]</f>
        <v>0.25506934971433343</v>
      </c>
      <c r="U26" s="8">
        <f>SalesData[[#This Row],[Profit]]/SUM(SalesData[[#This Row],[Units Sold]])</f>
        <v>30.863391315434342</v>
      </c>
    </row>
    <row r="27" spans="1:21" x14ac:dyDescent="0.3">
      <c r="A27" t="s">
        <v>66</v>
      </c>
      <c r="B27">
        <v>45569</v>
      </c>
      <c r="C27" t="s">
        <v>23</v>
      </c>
      <c r="D27" t="s">
        <v>39</v>
      </c>
      <c r="E27" t="s">
        <v>31</v>
      </c>
      <c r="F27" t="s">
        <v>40</v>
      </c>
      <c r="G27">
        <v>9</v>
      </c>
      <c r="H27">
        <v>287</v>
      </c>
      <c r="I27">
        <v>21.084894906602589</v>
      </c>
      <c r="J27" t="s">
        <v>26</v>
      </c>
      <c r="K27" t="s">
        <v>27</v>
      </c>
      <c r="L27" t="s">
        <v>33</v>
      </c>
      <c r="M27" s="8">
        <v>2583</v>
      </c>
      <c r="N27" s="8">
        <v>544.62283543754484</v>
      </c>
      <c r="O27">
        <f>YEAR(SalesData[[#This Row],[Date]])</f>
        <v>2024</v>
      </c>
      <c r="P27" t="str">
        <f>TEXT(SalesData[[#This Row],[Date]],"mmm")</f>
        <v>Oct</v>
      </c>
      <c r="Q27">
        <f>MONTH(SalesData[[#This Row],[Date]])</f>
        <v>10</v>
      </c>
      <c r="R27" t="str">
        <f>"Q"&amp;ROUNDUP(MONTH(SalesData[[#This Row],[Date]])/3,0)</f>
        <v>Q4</v>
      </c>
      <c r="S27" s="8">
        <f>SalesData[[#This Row],[Profit]]/SalesData[[#This Row],[Units Sold]]</f>
        <v>60.513648381949423</v>
      </c>
      <c r="T27" s="8">
        <f>SalesData[[#This Row],[Profit]]/SalesData[[#This Row],[Total Sales]]</f>
        <v>0.21084894906602589</v>
      </c>
      <c r="U27" s="8">
        <f>SalesData[[#This Row],[Profit]]/SUM(SalesData[[#This Row],[Units Sold]])</f>
        <v>60.513648381949423</v>
      </c>
    </row>
    <row r="28" spans="1:21" x14ac:dyDescent="0.3">
      <c r="A28" t="s">
        <v>67</v>
      </c>
      <c r="B28">
        <v>45418</v>
      </c>
      <c r="C28" t="s">
        <v>15</v>
      </c>
      <c r="D28" t="s">
        <v>30</v>
      </c>
      <c r="E28" t="s">
        <v>31</v>
      </c>
      <c r="F28" t="s">
        <v>18</v>
      </c>
      <c r="G28">
        <v>16</v>
      </c>
      <c r="H28">
        <v>318</v>
      </c>
      <c r="I28">
        <v>13.496191723722569</v>
      </c>
      <c r="J28" t="s">
        <v>19</v>
      </c>
      <c r="K28" t="s">
        <v>20</v>
      </c>
      <c r="L28" t="s">
        <v>37</v>
      </c>
      <c r="M28" s="8">
        <v>5088</v>
      </c>
      <c r="N28" s="8">
        <v>686.68623490300422</v>
      </c>
      <c r="O28">
        <f>YEAR(SalesData[[#This Row],[Date]])</f>
        <v>2024</v>
      </c>
      <c r="P28" t="str">
        <f>TEXT(SalesData[[#This Row],[Date]],"mmm")</f>
        <v>May</v>
      </c>
      <c r="Q28">
        <f>MONTH(SalesData[[#This Row],[Date]])</f>
        <v>5</v>
      </c>
      <c r="R28" t="str">
        <f>"Q"&amp;ROUNDUP(MONTH(SalesData[[#This Row],[Date]])/3,0)</f>
        <v>Q2</v>
      </c>
      <c r="S28" s="8">
        <f>SalesData[[#This Row],[Profit]]/SalesData[[#This Row],[Units Sold]]</f>
        <v>42.917889681437764</v>
      </c>
      <c r="T28" s="8">
        <f>SalesData[[#This Row],[Profit]]/SalesData[[#This Row],[Total Sales]]</f>
        <v>0.13496191723722567</v>
      </c>
      <c r="U28" s="8">
        <f>SalesData[[#This Row],[Profit]]/SUM(SalesData[[#This Row],[Units Sold]])</f>
        <v>42.917889681437764</v>
      </c>
    </row>
    <row r="29" spans="1:21" x14ac:dyDescent="0.3">
      <c r="A29" t="s">
        <v>68</v>
      </c>
      <c r="B29">
        <v>45559</v>
      </c>
      <c r="C29" t="s">
        <v>15</v>
      </c>
      <c r="D29" t="s">
        <v>16</v>
      </c>
      <c r="E29" t="s">
        <v>44</v>
      </c>
      <c r="F29" t="s">
        <v>18</v>
      </c>
      <c r="G29">
        <v>14</v>
      </c>
      <c r="H29">
        <v>374</v>
      </c>
      <c r="I29">
        <v>14.83508589972754</v>
      </c>
      <c r="J29" t="s">
        <v>26</v>
      </c>
      <c r="K29" t="s">
        <v>47</v>
      </c>
      <c r="L29" t="s">
        <v>37</v>
      </c>
      <c r="M29" s="8">
        <v>5236</v>
      </c>
      <c r="N29" s="8">
        <v>776.76509770973382</v>
      </c>
      <c r="O29">
        <f>YEAR(SalesData[[#This Row],[Date]])</f>
        <v>2024</v>
      </c>
      <c r="P29" t="str">
        <f>TEXT(SalesData[[#This Row],[Date]],"mmm")</f>
        <v>Sep</v>
      </c>
      <c r="Q29">
        <f>MONTH(SalesData[[#This Row],[Date]])</f>
        <v>9</v>
      </c>
      <c r="R29" t="str">
        <f>"Q"&amp;ROUNDUP(MONTH(SalesData[[#This Row],[Date]])/3,0)</f>
        <v>Q3</v>
      </c>
      <c r="S29" s="8">
        <f>SalesData[[#This Row],[Profit]]/SalesData[[#This Row],[Units Sold]]</f>
        <v>55.48322126498099</v>
      </c>
      <c r="T29" s="8">
        <f>SalesData[[#This Row],[Profit]]/SalesData[[#This Row],[Total Sales]]</f>
        <v>0.14835085899727538</v>
      </c>
      <c r="U29" s="8">
        <f>SalesData[[#This Row],[Profit]]/SUM(SalesData[[#This Row],[Units Sold]])</f>
        <v>55.48322126498099</v>
      </c>
    </row>
    <row r="30" spans="1:21" x14ac:dyDescent="0.3">
      <c r="A30" t="s">
        <v>69</v>
      </c>
      <c r="B30">
        <v>45495</v>
      </c>
      <c r="C30" t="s">
        <v>23</v>
      </c>
      <c r="D30" t="s">
        <v>30</v>
      </c>
      <c r="E30" t="s">
        <v>24</v>
      </c>
      <c r="F30" t="s">
        <v>18</v>
      </c>
      <c r="G30">
        <v>19</v>
      </c>
      <c r="H30">
        <v>448</v>
      </c>
      <c r="I30">
        <v>21.44486291117725</v>
      </c>
      <c r="J30" t="s">
        <v>26</v>
      </c>
      <c r="K30" t="s">
        <v>20</v>
      </c>
      <c r="L30" t="s">
        <v>21</v>
      </c>
      <c r="M30" s="8">
        <v>8512</v>
      </c>
      <c r="N30" s="8">
        <v>1825.386730999408</v>
      </c>
      <c r="O30">
        <f>YEAR(SalesData[[#This Row],[Date]])</f>
        <v>2024</v>
      </c>
      <c r="P30" t="str">
        <f>TEXT(SalesData[[#This Row],[Date]],"mmm")</f>
        <v>Jul</v>
      </c>
      <c r="Q30">
        <f>MONTH(SalesData[[#This Row],[Date]])</f>
        <v>7</v>
      </c>
      <c r="R30" t="str">
        <f>"Q"&amp;ROUNDUP(MONTH(SalesData[[#This Row],[Date]])/3,0)</f>
        <v>Q3</v>
      </c>
      <c r="S30" s="8">
        <f>SalesData[[#This Row],[Profit]]/SalesData[[#This Row],[Units Sold]]</f>
        <v>96.072985842074104</v>
      </c>
      <c r="T30" s="8">
        <f>SalesData[[#This Row],[Profit]]/SalesData[[#This Row],[Total Sales]]</f>
        <v>0.21444862911177257</v>
      </c>
      <c r="U30" s="8">
        <f>SalesData[[#This Row],[Profit]]/SUM(SalesData[[#This Row],[Units Sold]])</f>
        <v>96.072985842074104</v>
      </c>
    </row>
    <row r="31" spans="1:21" x14ac:dyDescent="0.3">
      <c r="A31" t="s">
        <v>70</v>
      </c>
      <c r="B31">
        <v>45300</v>
      </c>
      <c r="C31" t="s">
        <v>23</v>
      </c>
      <c r="D31" t="s">
        <v>16</v>
      </c>
      <c r="E31" t="s">
        <v>42</v>
      </c>
      <c r="F31" t="s">
        <v>50</v>
      </c>
      <c r="G31">
        <v>4</v>
      </c>
      <c r="H31">
        <v>133</v>
      </c>
      <c r="I31">
        <v>24.604655633034</v>
      </c>
      <c r="J31" t="s">
        <v>19</v>
      </c>
      <c r="K31" t="s">
        <v>47</v>
      </c>
      <c r="L31" t="s">
        <v>33</v>
      </c>
      <c r="M31" s="8">
        <v>532</v>
      </c>
      <c r="N31" s="8">
        <v>130.89676796774091</v>
      </c>
      <c r="O31">
        <f>YEAR(SalesData[[#This Row],[Date]])</f>
        <v>2024</v>
      </c>
      <c r="P31" t="str">
        <f>TEXT(SalesData[[#This Row],[Date]],"mmm")</f>
        <v>Jan</v>
      </c>
      <c r="Q31">
        <f>MONTH(SalesData[[#This Row],[Date]])</f>
        <v>1</v>
      </c>
      <c r="R31" t="str">
        <f>"Q"&amp;ROUNDUP(MONTH(SalesData[[#This Row],[Date]])/3,0)</f>
        <v>Q1</v>
      </c>
      <c r="S31" s="8">
        <f>SalesData[[#This Row],[Profit]]/SalesData[[#This Row],[Units Sold]]</f>
        <v>32.724191991935228</v>
      </c>
      <c r="T31" s="8">
        <f>SalesData[[#This Row],[Profit]]/SalesData[[#This Row],[Total Sales]]</f>
        <v>0.24604655633034006</v>
      </c>
      <c r="U31" s="8">
        <f>SalesData[[#This Row],[Profit]]/SUM(SalesData[[#This Row],[Units Sold]])</f>
        <v>32.724191991935228</v>
      </c>
    </row>
    <row r="32" spans="1:21" x14ac:dyDescent="0.3">
      <c r="A32" t="s">
        <v>71</v>
      </c>
      <c r="B32">
        <v>45399</v>
      </c>
      <c r="C32" t="s">
        <v>35</v>
      </c>
      <c r="D32" t="s">
        <v>30</v>
      </c>
      <c r="E32" t="s">
        <v>42</v>
      </c>
      <c r="F32" t="s">
        <v>18</v>
      </c>
      <c r="G32">
        <v>8</v>
      </c>
      <c r="H32">
        <v>116</v>
      </c>
      <c r="I32">
        <v>12.97879342519008</v>
      </c>
      <c r="J32" t="s">
        <v>19</v>
      </c>
      <c r="K32" t="s">
        <v>27</v>
      </c>
      <c r="L32" t="s">
        <v>21</v>
      </c>
      <c r="M32" s="8">
        <v>928</v>
      </c>
      <c r="N32" s="8">
        <v>120.443202985764</v>
      </c>
      <c r="O32">
        <f>YEAR(SalesData[[#This Row],[Date]])</f>
        <v>2024</v>
      </c>
      <c r="P32" t="str">
        <f>TEXT(SalesData[[#This Row],[Date]],"mmm")</f>
        <v>Apr</v>
      </c>
      <c r="Q32">
        <f>MONTH(SalesData[[#This Row],[Date]])</f>
        <v>4</v>
      </c>
      <c r="R32" t="str">
        <f>"Q"&amp;ROUNDUP(MONTH(SalesData[[#This Row],[Date]])/3,0)</f>
        <v>Q2</v>
      </c>
      <c r="S32" s="8">
        <f>SalesData[[#This Row],[Profit]]/SalesData[[#This Row],[Units Sold]]</f>
        <v>15.0554003732205</v>
      </c>
      <c r="T32" s="8">
        <f>SalesData[[#This Row],[Profit]]/SalesData[[#This Row],[Total Sales]]</f>
        <v>0.12978793425190085</v>
      </c>
      <c r="U32" s="8">
        <f>SalesData[[#This Row],[Profit]]/SUM(SalesData[[#This Row],[Units Sold]])</f>
        <v>15.0554003732205</v>
      </c>
    </row>
    <row r="33" spans="1:21" x14ac:dyDescent="0.3">
      <c r="A33" t="s">
        <v>72</v>
      </c>
      <c r="B33">
        <v>45588</v>
      </c>
      <c r="C33" t="s">
        <v>29</v>
      </c>
      <c r="D33" t="s">
        <v>39</v>
      </c>
      <c r="E33" t="s">
        <v>42</v>
      </c>
      <c r="F33" t="s">
        <v>18</v>
      </c>
      <c r="G33">
        <v>2</v>
      </c>
      <c r="H33">
        <v>234</v>
      </c>
      <c r="I33">
        <v>18.131035161751939</v>
      </c>
      <c r="J33" t="s">
        <v>26</v>
      </c>
      <c r="K33" t="s">
        <v>20</v>
      </c>
      <c r="L33" t="s">
        <v>33</v>
      </c>
      <c r="M33" s="8">
        <v>468</v>
      </c>
      <c r="N33" s="8">
        <v>84.853244556999087</v>
      </c>
      <c r="O33">
        <f>YEAR(SalesData[[#This Row],[Date]])</f>
        <v>2024</v>
      </c>
      <c r="P33" t="str">
        <f>TEXT(SalesData[[#This Row],[Date]],"mmm")</f>
        <v>Oct</v>
      </c>
      <c r="Q33">
        <f>MONTH(SalesData[[#This Row],[Date]])</f>
        <v>10</v>
      </c>
      <c r="R33" t="str">
        <f>"Q"&amp;ROUNDUP(MONTH(SalesData[[#This Row],[Date]])/3,0)</f>
        <v>Q4</v>
      </c>
      <c r="S33" s="8">
        <f>SalesData[[#This Row],[Profit]]/SalesData[[#This Row],[Units Sold]]</f>
        <v>42.426622278499543</v>
      </c>
      <c r="T33" s="8">
        <f>SalesData[[#This Row],[Profit]]/SalesData[[#This Row],[Total Sales]]</f>
        <v>0.18131035161751941</v>
      </c>
      <c r="U33" s="8">
        <f>SalesData[[#This Row],[Profit]]/SUM(SalesData[[#This Row],[Units Sold]])</f>
        <v>42.426622278499543</v>
      </c>
    </row>
    <row r="34" spans="1:21" x14ac:dyDescent="0.3">
      <c r="A34" t="s">
        <v>73</v>
      </c>
      <c r="B34">
        <v>45441</v>
      </c>
      <c r="C34" t="s">
        <v>15</v>
      </c>
      <c r="D34" t="s">
        <v>36</v>
      </c>
      <c r="E34" t="s">
        <v>17</v>
      </c>
      <c r="F34" t="s">
        <v>18</v>
      </c>
      <c r="G34">
        <v>12</v>
      </c>
      <c r="H34">
        <v>127</v>
      </c>
      <c r="I34">
        <v>5.117604430769874</v>
      </c>
      <c r="J34" t="s">
        <v>19</v>
      </c>
      <c r="K34" t="s">
        <v>47</v>
      </c>
      <c r="L34" t="s">
        <v>33</v>
      </c>
      <c r="M34" s="8">
        <v>1524</v>
      </c>
      <c r="N34" s="8">
        <v>77.992291524932881</v>
      </c>
      <c r="O34">
        <f>YEAR(SalesData[[#This Row],[Date]])</f>
        <v>2024</v>
      </c>
      <c r="P34" t="str">
        <f>TEXT(SalesData[[#This Row],[Date]],"mmm")</f>
        <v>May</v>
      </c>
      <c r="Q34">
        <f>MONTH(SalesData[[#This Row],[Date]])</f>
        <v>5</v>
      </c>
      <c r="R34" t="str">
        <f>"Q"&amp;ROUNDUP(MONTH(SalesData[[#This Row],[Date]])/3,0)</f>
        <v>Q2</v>
      </c>
      <c r="S34" s="8">
        <f>SalesData[[#This Row],[Profit]]/SalesData[[#This Row],[Units Sold]]</f>
        <v>6.4993576270777398</v>
      </c>
      <c r="T34" s="8">
        <f>SalesData[[#This Row],[Profit]]/SalesData[[#This Row],[Total Sales]]</f>
        <v>5.1176044307698738E-2</v>
      </c>
      <c r="U34" s="8">
        <f>SalesData[[#This Row],[Profit]]/SUM(SalesData[[#This Row],[Units Sold]])</f>
        <v>6.4993576270777398</v>
      </c>
    </row>
    <row r="35" spans="1:21" x14ac:dyDescent="0.3">
      <c r="A35" t="s">
        <v>74</v>
      </c>
      <c r="B35">
        <v>45348</v>
      </c>
      <c r="C35" t="s">
        <v>29</v>
      </c>
      <c r="D35" t="s">
        <v>16</v>
      </c>
      <c r="E35" t="s">
        <v>42</v>
      </c>
      <c r="F35" t="s">
        <v>40</v>
      </c>
      <c r="G35">
        <v>15</v>
      </c>
      <c r="H35">
        <v>40</v>
      </c>
      <c r="I35">
        <v>25.547465025277059</v>
      </c>
      <c r="J35" t="s">
        <v>26</v>
      </c>
      <c r="K35" t="s">
        <v>20</v>
      </c>
      <c r="L35" t="s">
        <v>37</v>
      </c>
      <c r="M35" s="8">
        <v>600</v>
      </c>
      <c r="N35" s="8">
        <v>153.28479015166241</v>
      </c>
      <c r="O35">
        <f>YEAR(SalesData[[#This Row],[Date]])</f>
        <v>2024</v>
      </c>
      <c r="P35" t="str">
        <f>TEXT(SalesData[[#This Row],[Date]],"mmm")</f>
        <v>Feb</v>
      </c>
      <c r="Q35">
        <f>MONTH(SalesData[[#This Row],[Date]])</f>
        <v>2</v>
      </c>
      <c r="R35" t="str">
        <f>"Q"&amp;ROUNDUP(MONTH(SalesData[[#This Row],[Date]])/3,0)</f>
        <v>Q1</v>
      </c>
      <c r="S35" s="8">
        <f>SalesData[[#This Row],[Profit]]/SalesData[[#This Row],[Units Sold]]</f>
        <v>10.218986010110827</v>
      </c>
      <c r="T35" s="8">
        <f>SalesData[[#This Row],[Profit]]/SalesData[[#This Row],[Total Sales]]</f>
        <v>0.25547465025277066</v>
      </c>
      <c r="U35" s="8">
        <f>SalesData[[#This Row],[Profit]]/SUM(SalesData[[#This Row],[Units Sold]])</f>
        <v>10.218986010110827</v>
      </c>
    </row>
    <row r="36" spans="1:21" x14ac:dyDescent="0.3">
      <c r="A36" t="s">
        <v>75</v>
      </c>
      <c r="B36">
        <v>45472</v>
      </c>
      <c r="C36" t="s">
        <v>35</v>
      </c>
      <c r="D36" t="s">
        <v>36</v>
      </c>
      <c r="E36" t="s">
        <v>42</v>
      </c>
      <c r="F36" t="s">
        <v>18</v>
      </c>
      <c r="G36">
        <v>18</v>
      </c>
      <c r="H36">
        <v>272</v>
      </c>
      <c r="I36">
        <v>12.075750673928709</v>
      </c>
      <c r="J36" t="s">
        <v>19</v>
      </c>
      <c r="K36" t="s">
        <v>47</v>
      </c>
      <c r="L36" t="s">
        <v>21</v>
      </c>
      <c r="M36" s="8">
        <v>4896</v>
      </c>
      <c r="N36" s="8">
        <v>591.2287529955496</v>
      </c>
      <c r="O36">
        <f>YEAR(SalesData[[#This Row],[Date]])</f>
        <v>2024</v>
      </c>
      <c r="P36" t="str">
        <f>TEXT(SalesData[[#This Row],[Date]],"mmm")</f>
        <v>Jun</v>
      </c>
      <c r="Q36">
        <f>MONTH(SalesData[[#This Row],[Date]])</f>
        <v>6</v>
      </c>
      <c r="R36" t="str">
        <f>"Q"&amp;ROUNDUP(MONTH(SalesData[[#This Row],[Date]])/3,0)</f>
        <v>Q2</v>
      </c>
      <c r="S36" s="8">
        <f>SalesData[[#This Row],[Profit]]/SalesData[[#This Row],[Units Sold]]</f>
        <v>32.84604183308609</v>
      </c>
      <c r="T36" s="8">
        <f>SalesData[[#This Row],[Profit]]/SalesData[[#This Row],[Total Sales]]</f>
        <v>0.12075750673928709</v>
      </c>
      <c r="U36" s="8">
        <f>SalesData[[#This Row],[Profit]]/SUM(SalesData[[#This Row],[Units Sold]])</f>
        <v>32.84604183308609</v>
      </c>
    </row>
    <row r="37" spans="1:21" x14ac:dyDescent="0.3">
      <c r="A37" t="s">
        <v>76</v>
      </c>
      <c r="B37">
        <v>45399</v>
      </c>
      <c r="C37" t="s">
        <v>15</v>
      </c>
      <c r="D37" t="s">
        <v>36</v>
      </c>
      <c r="E37" t="s">
        <v>42</v>
      </c>
      <c r="F37" t="s">
        <v>18</v>
      </c>
      <c r="G37">
        <v>14</v>
      </c>
      <c r="H37">
        <v>187</v>
      </c>
      <c r="I37">
        <v>21.501236918556309</v>
      </c>
      <c r="J37" t="s">
        <v>19</v>
      </c>
      <c r="K37" t="s">
        <v>20</v>
      </c>
      <c r="L37" t="s">
        <v>37</v>
      </c>
      <c r="M37" s="8">
        <v>2618</v>
      </c>
      <c r="N37" s="8">
        <v>562.90238252780409</v>
      </c>
      <c r="O37">
        <f>YEAR(SalesData[[#This Row],[Date]])</f>
        <v>2024</v>
      </c>
      <c r="P37" t="str">
        <f>TEXT(SalesData[[#This Row],[Date]],"mmm")</f>
        <v>Apr</v>
      </c>
      <c r="Q37">
        <f>MONTH(SalesData[[#This Row],[Date]])</f>
        <v>4</v>
      </c>
      <c r="R37" t="str">
        <f>"Q"&amp;ROUNDUP(MONTH(SalesData[[#This Row],[Date]])/3,0)</f>
        <v>Q2</v>
      </c>
      <c r="S37" s="8">
        <f>SalesData[[#This Row],[Profit]]/SalesData[[#This Row],[Units Sold]]</f>
        <v>40.207313037700295</v>
      </c>
      <c r="T37" s="8">
        <f>SalesData[[#This Row],[Profit]]/SalesData[[#This Row],[Total Sales]]</f>
        <v>0.21501236918556307</v>
      </c>
      <c r="U37" s="8">
        <f>SalesData[[#This Row],[Profit]]/SUM(SalesData[[#This Row],[Units Sold]])</f>
        <v>40.207313037700295</v>
      </c>
    </row>
    <row r="38" spans="1:21" x14ac:dyDescent="0.3">
      <c r="A38" t="s">
        <v>77</v>
      </c>
      <c r="B38">
        <v>45310</v>
      </c>
      <c r="C38" t="s">
        <v>23</v>
      </c>
      <c r="D38" t="s">
        <v>39</v>
      </c>
      <c r="E38" t="s">
        <v>31</v>
      </c>
      <c r="F38" t="s">
        <v>32</v>
      </c>
      <c r="G38">
        <v>11</v>
      </c>
      <c r="H38">
        <v>481</v>
      </c>
      <c r="I38">
        <v>13.59690975247843</v>
      </c>
      <c r="J38" t="s">
        <v>19</v>
      </c>
      <c r="K38" t="s">
        <v>47</v>
      </c>
      <c r="L38" t="s">
        <v>33</v>
      </c>
      <c r="M38" s="8">
        <v>5291</v>
      </c>
      <c r="N38" s="8">
        <v>719.41249500363369</v>
      </c>
      <c r="O38">
        <f>YEAR(SalesData[[#This Row],[Date]])</f>
        <v>2024</v>
      </c>
      <c r="P38" t="str">
        <f>TEXT(SalesData[[#This Row],[Date]],"mmm")</f>
        <v>Jan</v>
      </c>
      <c r="Q38">
        <f>MONTH(SalesData[[#This Row],[Date]])</f>
        <v>1</v>
      </c>
      <c r="R38" t="str">
        <f>"Q"&amp;ROUNDUP(MONTH(SalesData[[#This Row],[Date]])/3,0)</f>
        <v>Q1</v>
      </c>
      <c r="S38" s="8">
        <f>SalesData[[#This Row],[Profit]]/SalesData[[#This Row],[Units Sold]]</f>
        <v>65.401135909421242</v>
      </c>
      <c r="T38" s="8">
        <f>SalesData[[#This Row],[Profit]]/SalesData[[#This Row],[Total Sales]]</f>
        <v>0.13596909752478428</v>
      </c>
      <c r="U38" s="8">
        <f>SalesData[[#This Row],[Profit]]/SUM(SalesData[[#This Row],[Units Sold]])</f>
        <v>65.401135909421242</v>
      </c>
    </row>
    <row r="39" spans="1:21" x14ac:dyDescent="0.3">
      <c r="A39" t="s">
        <v>78</v>
      </c>
      <c r="B39">
        <v>45394</v>
      </c>
      <c r="C39" t="s">
        <v>29</v>
      </c>
      <c r="D39" t="s">
        <v>39</v>
      </c>
      <c r="E39" t="s">
        <v>31</v>
      </c>
      <c r="F39" t="s">
        <v>40</v>
      </c>
      <c r="G39">
        <v>1</v>
      </c>
      <c r="H39">
        <v>22</v>
      </c>
      <c r="I39">
        <v>8.1484450348143689</v>
      </c>
      <c r="J39" t="s">
        <v>19</v>
      </c>
      <c r="K39" t="s">
        <v>47</v>
      </c>
      <c r="L39" t="s">
        <v>21</v>
      </c>
      <c r="M39" s="8">
        <v>22</v>
      </c>
      <c r="N39" s="8">
        <v>1.7926579076591611</v>
      </c>
      <c r="O39">
        <f>YEAR(SalesData[[#This Row],[Date]])</f>
        <v>2024</v>
      </c>
      <c r="P39" t="str">
        <f>TEXT(SalesData[[#This Row],[Date]],"mmm")</f>
        <v>Apr</v>
      </c>
      <c r="Q39">
        <f>MONTH(SalesData[[#This Row],[Date]])</f>
        <v>4</v>
      </c>
      <c r="R39" t="str">
        <f>"Q"&amp;ROUNDUP(MONTH(SalesData[[#This Row],[Date]])/3,0)</f>
        <v>Q2</v>
      </c>
      <c r="S39" s="8">
        <f>SalesData[[#This Row],[Profit]]/SalesData[[#This Row],[Units Sold]]</f>
        <v>1.7926579076591611</v>
      </c>
      <c r="T39" s="8">
        <f>SalesData[[#This Row],[Profit]]/SalesData[[#This Row],[Total Sales]]</f>
        <v>8.148445034814368E-2</v>
      </c>
      <c r="U39" s="8">
        <f>SalesData[[#This Row],[Profit]]/SUM(SalesData[[#This Row],[Units Sold]])</f>
        <v>1.7926579076591611</v>
      </c>
    </row>
    <row r="40" spans="1:21" x14ac:dyDescent="0.3">
      <c r="A40" t="s">
        <v>79</v>
      </c>
      <c r="B40">
        <v>45580</v>
      </c>
      <c r="C40" t="s">
        <v>23</v>
      </c>
      <c r="D40" t="s">
        <v>30</v>
      </c>
      <c r="E40" t="s">
        <v>24</v>
      </c>
      <c r="F40" t="s">
        <v>50</v>
      </c>
      <c r="G40">
        <v>9</v>
      </c>
      <c r="H40">
        <v>119</v>
      </c>
      <c r="I40">
        <v>27.040645030251149</v>
      </c>
      <c r="J40" t="s">
        <v>26</v>
      </c>
      <c r="K40" t="s">
        <v>20</v>
      </c>
      <c r="L40" t="s">
        <v>37</v>
      </c>
      <c r="M40" s="8">
        <v>1071</v>
      </c>
      <c r="N40" s="8">
        <v>289.60530827398969</v>
      </c>
      <c r="O40">
        <f>YEAR(SalesData[[#This Row],[Date]])</f>
        <v>2024</v>
      </c>
      <c r="P40" t="str">
        <f>TEXT(SalesData[[#This Row],[Date]],"mmm")</f>
        <v>Oct</v>
      </c>
      <c r="Q40">
        <f>MONTH(SalesData[[#This Row],[Date]])</f>
        <v>10</v>
      </c>
      <c r="R40" t="str">
        <f>"Q"&amp;ROUNDUP(MONTH(SalesData[[#This Row],[Date]])/3,0)</f>
        <v>Q4</v>
      </c>
      <c r="S40" s="8">
        <f>SalesData[[#This Row],[Profit]]/SalesData[[#This Row],[Units Sold]]</f>
        <v>32.178367585998856</v>
      </c>
      <c r="T40" s="8">
        <f>SalesData[[#This Row],[Profit]]/SalesData[[#This Row],[Total Sales]]</f>
        <v>0.27040645030251137</v>
      </c>
      <c r="U40" s="8">
        <f>SalesData[[#This Row],[Profit]]/SUM(SalesData[[#This Row],[Units Sold]])</f>
        <v>32.178367585998856</v>
      </c>
    </row>
    <row r="41" spans="1:21" x14ac:dyDescent="0.3">
      <c r="A41" t="s">
        <v>80</v>
      </c>
      <c r="B41">
        <v>45584</v>
      </c>
      <c r="C41" t="s">
        <v>23</v>
      </c>
      <c r="D41" t="s">
        <v>16</v>
      </c>
      <c r="E41" t="s">
        <v>31</v>
      </c>
      <c r="F41" t="s">
        <v>50</v>
      </c>
      <c r="G41">
        <v>6</v>
      </c>
      <c r="H41">
        <v>262</v>
      </c>
      <c r="I41">
        <v>22.567482268510851</v>
      </c>
      <c r="J41" t="s">
        <v>19</v>
      </c>
      <c r="K41" t="s">
        <v>20</v>
      </c>
      <c r="L41" t="s">
        <v>37</v>
      </c>
      <c r="M41" s="8">
        <v>1572</v>
      </c>
      <c r="N41" s="8">
        <v>354.76082126099061</v>
      </c>
      <c r="O41">
        <f>YEAR(SalesData[[#This Row],[Date]])</f>
        <v>2024</v>
      </c>
      <c r="P41" t="str">
        <f>TEXT(SalesData[[#This Row],[Date]],"mmm")</f>
        <v>Oct</v>
      </c>
      <c r="Q41">
        <f>MONTH(SalesData[[#This Row],[Date]])</f>
        <v>10</v>
      </c>
      <c r="R41" t="str">
        <f>"Q"&amp;ROUNDUP(MONTH(SalesData[[#This Row],[Date]])/3,0)</f>
        <v>Q4</v>
      </c>
      <c r="S41" s="8">
        <f>SalesData[[#This Row],[Profit]]/SalesData[[#This Row],[Units Sold]]</f>
        <v>59.126803543498433</v>
      </c>
      <c r="T41" s="8">
        <f>SalesData[[#This Row],[Profit]]/SalesData[[#This Row],[Total Sales]]</f>
        <v>0.22567482268510852</v>
      </c>
      <c r="U41" s="8">
        <f>SalesData[[#This Row],[Profit]]/SUM(SalesData[[#This Row],[Units Sold]])</f>
        <v>59.126803543498433</v>
      </c>
    </row>
    <row r="42" spans="1:21" x14ac:dyDescent="0.3">
      <c r="A42" t="s">
        <v>81</v>
      </c>
      <c r="B42">
        <v>45561</v>
      </c>
      <c r="C42" t="s">
        <v>23</v>
      </c>
      <c r="D42" t="s">
        <v>36</v>
      </c>
      <c r="E42" t="s">
        <v>24</v>
      </c>
      <c r="F42" t="s">
        <v>40</v>
      </c>
      <c r="G42">
        <v>15</v>
      </c>
      <c r="H42">
        <v>123</v>
      </c>
      <c r="I42">
        <v>18.849264426979321</v>
      </c>
      <c r="J42" t="s">
        <v>19</v>
      </c>
      <c r="K42" t="s">
        <v>47</v>
      </c>
      <c r="L42" t="s">
        <v>37</v>
      </c>
      <c r="M42" s="8">
        <v>1845</v>
      </c>
      <c r="N42" s="8">
        <v>347.76892867776837</v>
      </c>
      <c r="O42">
        <f>YEAR(SalesData[[#This Row],[Date]])</f>
        <v>2024</v>
      </c>
      <c r="P42" t="str">
        <f>TEXT(SalesData[[#This Row],[Date]],"mmm")</f>
        <v>Sep</v>
      </c>
      <c r="Q42">
        <f>MONTH(SalesData[[#This Row],[Date]])</f>
        <v>9</v>
      </c>
      <c r="R42" t="str">
        <f>"Q"&amp;ROUNDUP(MONTH(SalesData[[#This Row],[Date]])/3,0)</f>
        <v>Q3</v>
      </c>
      <c r="S42" s="8">
        <f>SalesData[[#This Row],[Profit]]/SalesData[[#This Row],[Units Sold]]</f>
        <v>23.184595245184557</v>
      </c>
      <c r="T42" s="8">
        <f>SalesData[[#This Row],[Profit]]/SalesData[[#This Row],[Total Sales]]</f>
        <v>0.18849264426979315</v>
      </c>
      <c r="U42" s="8">
        <f>SalesData[[#This Row],[Profit]]/SUM(SalesData[[#This Row],[Units Sold]])</f>
        <v>23.184595245184557</v>
      </c>
    </row>
    <row r="43" spans="1:21" x14ac:dyDescent="0.3">
      <c r="A43" t="s">
        <v>82</v>
      </c>
      <c r="B43">
        <v>45320</v>
      </c>
      <c r="C43" t="s">
        <v>29</v>
      </c>
      <c r="D43" t="s">
        <v>39</v>
      </c>
      <c r="E43" t="s">
        <v>44</v>
      </c>
      <c r="F43" t="s">
        <v>18</v>
      </c>
      <c r="G43">
        <v>12</v>
      </c>
      <c r="H43">
        <v>360</v>
      </c>
      <c r="I43">
        <v>21.579065522705449</v>
      </c>
      <c r="J43" t="s">
        <v>19</v>
      </c>
      <c r="K43" t="s">
        <v>27</v>
      </c>
      <c r="L43" t="s">
        <v>37</v>
      </c>
      <c r="M43" s="8">
        <v>4320</v>
      </c>
      <c r="N43" s="8">
        <v>932.21563058087531</v>
      </c>
      <c r="O43">
        <f>YEAR(SalesData[[#This Row],[Date]])</f>
        <v>2024</v>
      </c>
      <c r="P43" t="str">
        <f>TEXT(SalesData[[#This Row],[Date]],"mmm")</f>
        <v>Jan</v>
      </c>
      <c r="Q43">
        <f>MONTH(SalesData[[#This Row],[Date]])</f>
        <v>1</v>
      </c>
      <c r="R43" t="str">
        <f>"Q"&amp;ROUNDUP(MONTH(SalesData[[#This Row],[Date]])/3,0)</f>
        <v>Q1</v>
      </c>
      <c r="S43" s="8">
        <f>SalesData[[#This Row],[Profit]]/SalesData[[#This Row],[Units Sold]]</f>
        <v>77.684635881739609</v>
      </c>
      <c r="T43" s="8">
        <f>SalesData[[#This Row],[Profit]]/SalesData[[#This Row],[Total Sales]]</f>
        <v>0.21579065522705448</v>
      </c>
      <c r="U43" s="8">
        <f>SalesData[[#This Row],[Profit]]/SUM(SalesData[[#This Row],[Units Sold]])</f>
        <v>77.684635881739609</v>
      </c>
    </row>
    <row r="44" spans="1:21" x14ac:dyDescent="0.3">
      <c r="A44" t="s">
        <v>83</v>
      </c>
      <c r="B44">
        <v>45571</v>
      </c>
      <c r="C44" t="s">
        <v>29</v>
      </c>
      <c r="D44" t="s">
        <v>30</v>
      </c>
      <c r="E44" t="s">
        <v>42</v>
      </c>
      <c r="F44" t="s">
        <v>50</v>
      </c>
      <c r="G44">
        <v>20</v>
      </c>
      <c r="H44">
        <v>230</v>
      </c>
      <c r="I44">
        <v>25.884133036233809</v>
      </c>
      <c r="J44" t="s">
        <v>19</v>
      </c>
      <c r="K44" t="s">
        <v>27</v>
      </c>
      <c r="L44" t="s">
        <v>37</v>
      </c>
      <c r="M44" s="8">
        <v>4600</v>
      </c>
      <c r="N44" s="8">
        <v>1190.670119666755</v>
      </c>
      <c r="O44">
        <f>YEAR(SalesData[[#This Row],[Date]])</f>
        <v>2024</v>
      </c>
      <c r="P44" t="str">
        <f>TEXT(SalesData[[#This Row],[Date]],"mmm")</f>
        <v>Oct</v>
      </c>
      <c r="Q44">
        <f>MONTH(SalesData[[#This Row],[Date]])</f>
        <v>10</v>
      </c>
      <c r="R44" t="str">
        <f>"Q"&amp;ROUNDUP(MONTH(SalesData[[#This Row],[Date]])/3,0)</f>
        <v>Q4</v>
      </c>
      <c r="S44" s="8">
        <f>SalesData[[#This Row],[Profit]]/SalesData[[#This Row],[Units Sold]]</f>
        <v>59.533505983337747</v>
      </c>
      <c r="T44" s="8">
        <f>SalesData[[#This Row],[Profit]]/SalesData[[#This Row],[Total Sales]]</f>
        <v>0.25884133036233803</v>
      </c>
      <c r="U44" s="8">
        <f>SalesData[[#This Row],[Profit]]/SUM(SalesData[[#This Row],[Units Sold]])</f>
        <v>59.533505983337747</v>
      </c>
    </row>
    <row r="45" spans="1:21" x14ac:dyDescent="0.3">
      <c r="A45" t="s">
        <v>84</v>
      </c>
      <c r="B45">
        <v>45644</v>
      </c>
      <c r="C45" t="s">
        <v>23</v>
      </c>
      <c r="D45" t="s">
        <v>36</v>
      </c>
      <c r="E45" t="s">
        <v>17</v>
      </c>
      <c r="F45" t="s">
        <v>40</v>
      </c>
      <c r="G45">
        <v>14</v>
      </c>
      <c r="H45">
        <v>260</v>
      </c>
      <c r="I45">
        <v>27.24367799568833</v>
      </c>
      <c r="J45" t="s">
        <v>19</v>
      </c>
      <c r="K45" t="s">
        <v>27</v>
      </c>
      <c r="L45" t="s">
        <v>21</v>
      </c>
      <c r="M45" s="8">
        <v>3640</v>
      </c>
      <c r="N45" s="8">
        <v>991.6698790430554</v>
      </c>
      <c r="O45">
        <f>YEAR(SalesData[[#This Row],[Date]])</f>
        <v>2024</v>
      </c>
      <c r="P45" t="str">
        <f>TEXT(SalesData[[#This Row],[Date]],"mmm")</f>
        <v>Dec</v>
      </c>
      <c r="Q45">
        <f>MONTH(SalesData[[#This Row],[Date]])</f>
        <v>12</v>
      </c>
      <c r="R45" t="str">
        <f>"Q"&amp;ROUNDUP(MONTH(SalesData[[#This Row],[Date]])/3,0)</f>
        <v>Q4</v>
      </c>
      <c r="S45" s="8">
        <f>SalesData[[#This Row],[Profit]]/SalesData[[#This Row],[Units Sold]]</f>
        <v>70.833562788789678</v>
      </c>
      <c r="T45" s="8">
        <f>SalesData[[#This Row],[Profit]]/SalesData[[#This Row],[Total Sales]]</f>
        <v>0.27243677995688337</v>
      </c>
      <c r="U45" s="8">
        <f>SalesData[[#This Row],[Profit]]/SUM(SalesData[[#This Row],[Units Sold]])</f>
        <v>70.833562788789678</v>
      </c>
    </row>
    <row r="46" spans="1:21" x14ac:dyDescent="0.3">
      <c r="A46" t="s">
        <v>85</v>
      </c>
      <c r="B46">
        <v>45376</v>
      </c>
      <c r="C46" t="s">
        <v>29</v>
      </c>
      <c r="D46" t="s">
        <v>30</v>
      </c>
      <c r="E46" t="s">
        <v>42</v>
      </c>
      <c r="F46" t="s">
        <v>50</v>
      </c>
      <c r="G46">
        <v>16</v>
      </c>
      <c r="H46">
        <v>285</v>
      </c>
      <c r="I46">
        <v>22.33873529602976</v>
      </c>
      <c r="J46" t="s">
        <v>19</v>
      </c>
      <c r="K46" t="s">
        <v>27</v>
      </c>
      <c r="L46" t="s">
        <v>33</v>
      </c>
      <c r="M46" s="8">
        <v>4560</v>
      </c>
      <c r="N46" s="8">
        <v>1018.646329498957</v>
      </c>
      <c r="O46">
        <f>YEAR(SalesData[[#This Row],[Date]])</f>
        <v>2024</v>
      </c>
      <c r="P46" t="str">
        <f>TEXT(SalesData[[#This Row],[Date]],"mmm")</f>
        <v>Mar</v>
      </c>
      <c r="Q46">
        <f>MONTH(SalesData[[#This Row],[Date]])</f>
        <v>3</v>
      </c>
      <c r="R46" t="str">
        <f>"Q"&amp;ROUNDUP(MONTH(SalesData[[#This Row],[Date]])/3,0)</f>
        <v>Q1</v>
      </c>
      <c r="S46" s="8">
        <f>SalesData[[#This Row],[Profit]]/SalesData[[#This Row],[Units Sold]]</f>
        <v>63.665395593684813</v>
      </c>
      <c r="T46" s="8">
        <f>SalesData[[#This Row],[Profit]]/SalesData[[#This Row],[Total Sales]]</f>
        <v>0.2233873529602976</v>
      </c>
      <c r="U46" s="8">
        <f>SalesData[[#This Row],[Profit]]/SUM(SalesData[[#This Row],[Units Sold]])</f>
        <v>63.665395593684813</v>
      </c>
    </row>
    <row r="47" spans="1:21" x14ac:dyDescent="0.3">
      <c r="A47" t="s">
        <v>86</v>
      </c>
      <c r="B47">
        <v>45339</v>
      </c>
      <c r="C47" t="s">
        <v>35</v>
      </c>
      <c r="D47" t="s">
        <v>39</v>
      </c>
      <c r="E47" t="s">
        <v>24</v>
      </c>
      <c r="F47" t="s">
        <v>18</v>
      </c>
      <c r="G47">
        <v>8</v>
      </c>
      <c r="H47">
        <v>214</v>
      </c>
      <c r="I47">
        <v>13.885455760457541</v>
      </c>
      <c r="J47" t="s">
        <v>26</v>
      </c>
      <c r="K47" t="s">
        <v>27</v>
      </c>
      <c r="L47" t="s">
        <v>33</v>
      </c>
      <c r="M47" s="8">
        <v>1712</v>
      </c>
      <c r="N47" s="8">
        <v>237.7190026190332</v>
      </c>
      <c r="O47">
        <f>YEAR(SalesData[[#This Row],[Date]])</f>
        <v>2024</v>
      </c>
      <c r="P47" t="str">
        <f>TEXT(SalesData[[#This Row],[Date]],"mmm")</f>
        <v>Feb</v>
      </c>
      <c r="Q47">
        <f>MONTH(SalesData[[#This Row],[Date]])</f>
        <v>2</v>
      </c>
      <c r="R47" t="str">
        <f>"Q"&amp;ROUNDUP(MONTH(SalesData[[#This Row],[Date]])/3,0)</f>
        <v>Q1</v>
      </c>
      <c r="S47" s="8">
        <f>SalesData[[#This Row],[Profit]]/SalesData[[#This Row],[Units Sold]]</f>
        <v>29.714875327379151</v>
      </c>
      <c r="T47" s="8">
        <f>SalesData[[#This Row],[Profit]]/SalesData[[#This Row],[Total Sales]]</f>
        <v>0.13885455760457546</v>
      </c>
      <c r="U47" s="8">
        <f>SalesData[[#This Row],[Profit]]/SUM(SalesData[[#This Row],[Units Sold]])</f>
        <v>29.714875327379151</v>
      </c>
    </row>
    <row r="48" spans="1:21" x14ac:dyDescent="0.3">
      <c r="A48" t="s">
        <v>87</v>
      </c>
      <c r="B48">
        <v>45379</v>
      </c>
      <c r="C48" t="s">
        <v>23</v>
      </c>
      <c r="D48" t="s">
        <v>39</v>
      </c>
      <c r="E48" t="s">
        <v>44</v>
      </c>
      <c r="F48" t="s">
        <v>25</v>
      </c>
      <c r="G48">
        <v>20</v>
      </c>
      <c r="H48">
        <v>121</v>
      </c>
      <c r="I48">
        <v>27.80168154556922</v>
      </c>
      <c r="J48" t="s">
        <v>26</v>
      </c>
      <c r="K48" t="s">
        <v>27</v>
      </c>
      <c r="L48" t="s">
        <v>21</v>
      </c>
      <c r="M48" s="8">
        <v>2420</v>
      </c>
      <c r="N48" s="8">
        <v>672.8006934027751</v>
      </c>
      <c r="O48">
        <f>YEAR(SalesData[[#This Row],[Date]])</f>
        <v>2024</v>
      </c>
      <c r="P48" t="str">
        <f>TEXT(SalesData[[#This Row],[Date]],"mmm")</f>
        <v>Mar</v>
      </c>
      <c r="Q48">
        <f>MONTH(SalesData[[#This Row],[Date]])</f>
        <v>3</v>
      </c>
      <c r="R48" t="str">
        <f>"Q"&amp;ROUNDUP(MONTH(SalesData[[#This Row],[Date]])/3,0)</f>
        <v>Q1</v>
      </c>
      <c r="S48" s="8">
        <f>SalesData[[#This Row],[Profit]]/SalesData[[#This Row],[Units Sold]]</f>
        <v>33.640034670138753</v>
      </c>
      <c r="T48" s="8">
        <f>SalesData[[#This Row],[Profit]]/SalesData[[#This Row],[Total Sales]]</f>
        <v>0.27801681545569218</v>
      </c>
      <c r="U48" s="8">
        <f>SalesData[[#This Row],[Profit]]/SUM(SalesData[[#This Row],[Units Sold]])</f>
        <v>33.640034670138753</v>
      </c>
    </row>
    <row r="49" spans="1:21" x14ac:dyDescent="0.3">
      <c r="A49" t="s">
        <v>88</v>
      </c>
      <c r="B49">
        <v>45623</v>
      </c>
      <c r="C49" t="s">
        <v>29</v>
      </c>
      <c r="D49" t="s">
        <v>36</v>
      </c>
      <c r="E49" t="s">
        <v>24</v>
      </c>
      <c r="F49" t="s">
        <v>32</v>
      </c>
      <c r="G49">
        <v>7</v>
      </c>
      <c r="H49">
        <v>176</v>
      </c>
      <c r="I49">
        <v>13.789027717700391</v>
      </c>
      <c r="J49" t="s">
        <v>19</v>
      </c>
      <c r="K49" t="s">
        <v>20</v>
      </c>
      <c r="L49" t="s">
        <v>37</v>
      </c>
      <c r="M49" s="8">
        <v>1232</v>
      </c>
      <c r="N49" s="8">
        <v>169.8808214820688</v>
      </c>
      <c r="O49">
        <f>YEAR(SalesData[[#This Row],[Date]])</f>
        <v>2024</v>
      </c>
      <c r="P49" t="str">
        <f>TEXT(SalesData[[#This Row],[Date]],"mmm")</f>
        <v>Nov</v>
      </c>
      <c r="Q49">
        <f>MONTH(SalesData[[#This Row],[Date]])</f>
        <v>11</v>
      </c>
      <c r="R49" t="str">
        <f>"Q"&amp;ROUNDUP(MONTH(SalesData[[#This Row],[Date]])/3,0)</f>
        <v>Q4</v>
      </c>
      <c r="S49" s="8">
        <f>SalesData[[#This Row],[Profit]]/SalesData[[#This Row],[Units Sold]]</f>
        <v>24.268688783152687</v>
      </c>
      <c r="T49" s="8">
        <f>SalesData[[#This Row],[Profit]]/SalesData[[#This Row],[Total Sales]]</f>
        <v>0.13789027717700389</v>
      </c>
      <c r="U49" s="8">
        <f>SalesData[[#This Row],[Profit]]/SUM(SalesData[[#This Row],[Units Sold]])</f>
        <v>24.268688783152687</v>
      </c>
    </row>
    <row r="50" spans="1:21" x14ac:dyDescent="0.3">
      <c r="A50" t="s">
        <v>89</v>
      </c>
      <c r="B50">
        <v>45621</v>
      </c>
      <c r="C50" t="s">
        <v>29</v>
      </c>
      <c r="D50" t="s">
        <v>16</v>
      </c>
      <c r="E50" t="s">
        <v>17</v>
      </c>
      <c r="F50" t="s">
        <v>32</v>
      </c>
      <c r="G50">
        <v>11</v>
      </c>
      <c r="H50">
        <v>61</v>
      </c>
      <c r="I50">
        <v>7.017102778589166</v>
      </c>
      <c r="J50" t="s">
        <v>26</v>
      </c>
      <c r="K50" t="s">
        <v>27</v>
      </c>
      <c r="L50" t="s">
        <v>21</v>
      </c>
      <c r="M50" s="8">
        <v>671</v>
      </c>
      <c r="N50" s="8">
        <v>47.08475964433331</v>
      </c>
      <c r="O50">
        <f>YEAR(SalesData[[#This Row],[Date]])</f>
        <v>2024</v>
      </c>
      <c r="P50" t="str">
        <f>TEXT(SalesData[[#This Row],[Date]],"mmm")</f>
        <v>Nov</v>
      </c>
      <c r="Q50">
        <f>MONTH(SalesData[[#This Row],[Date]])</f>
        <v>11</v>
      </c>
      <c r="R50" t="str">
        <f>"Q"&amp;ROUNDUP(MONTH(SalesData[[#This Row],[Date]])/3,0)</f>
        <v>Q4</v>
      </c>
      <c r="S50" s="8">
        <f>SalesData[[#This Row],[Profit]]/SalesData[[#This Row],[Units Sold]]</f>
        <v>4.2804326949393916</v>
      </c>
      <c r="T50" s="8">
        <f>SalesData[[#This Row],[Profit]]/SalesData[[#This Row],[Total Sales]]</f>
        <v>7.0171027785891668E-2</v>
      </c>
      <c r="U50" s="8">
        <f>SalesData[[#This Row],[Profit]]/SUM(SalesData[[#This Row],[Units Sold]])</f>
        <v>4.2804326949393916</v>
      </c>
    </row>
    <row r="51" spans="1:21" x14ac:dyDescent="0.3">
      <c r="A51" t="s">
        <v>90</v>
      </c>
      <c r="B51">
        <v>45325</v>
      </c>
      <c r="C51" t="s">
        <v>29</v>
      </c>
      <c r="D51" t="s">
        <v>16</v>
      </c>
      <c r="E51" t="s">
        <v>24</v>
      </c>
      <c r="F51" t="s">
        <v>18</v>
      </c>
      <c r="G51">
        <v>3</v>
      </c>
      <c r="H51">
        <v>304</v>
      </c>
      <c r="I51">
        <v>16.24558408543837</v>
      </c>
      <c r="J51" t="s">
        <v>19</v>
      </c>
      <c r="K51" t="s">
        <v>20</v>
      </c>
      <c r="L51" t="s">
        <v>33</v>
      </c>
      <c r="M51" s="8">
        <v>912</v>
      </c>
      <c r="N51" s="8">
        <v>148.15972685919789</v>
      </c>
      <c r="O51">
        <f>YEAR(SalesData[[#This Row],[Date]])</f>
        <v>2024</v>
      </c>
      <c r="P51" t="str">
        <f>TEXT(SalesData[[#This Row],[Date]],"mmm")</f>
        <v>Feb</v>
      </c>
      <c r="Q51">
        <f>MONTH(SalesData[[#This Row],[Date]])</f>
        <v>2</v>
      </c>
      <c r="R51" t="str">
        <f>"Q"&amp;ROUNDUP(MONTH(SalesData[[#This Row],[Date]])/3,0)</f>
        <v>Q1</v>
      </c>
      <c r="S51" s="8">
        <f>SalesData[[#This Row],[Profit]]/SalesData[[#This Row],[Units Sold]]</f>
        <v>49.386575619732632</v>
      </c>
      <c r="T51" s="8">
        <f>SalesData[[#This Row],[Profit]]/SalesData[[#This Row],[Total Sales]]</f>
        <v>0.16245584085438364</v>
      </c>
      <c r="U51" s="8">
        <f>SalesData[[#This Row],[Profit]]/SUM(SalesData[[#This Row],[Units Sold]])</f>
        <v>49.386575619732632</v>
      </c>
    </row>
    <row r="52" spans="1:21" x14ac:dyDescent="0.3">
      <c r="A52" t="s">
        <v>91</v>
      </c>
      <c r="B52">
        <v>45514</v>
      </c>
      <c r="C52" t="s">
        <v>35</v>
      </c>
      <c r="D52" t="s">
        <v>16</v>
      </c>
      <c r="E52" t="s">
        <v>24</v>
      </c>
      <c r="F52" t="s">
        <v>50</v>
      </c>
      <c r="G52">
        <v>4</v>
      </c>
      <c r="H52">
        <v>43</v>
      </c>
      <c r="I52">
        <v>21.355368890826409</v>
      </c>
      <c r="J52" t="s">
        <v>26</v>
      </c>
      <c r="K52" t="s">
        <v>20</v>
      </c>
      <c r="L52" t="s">
        <v>21</v>
      </c>
      <c r="M52" s="8">
        <v>172</v>
      </c>
      <c r="N52" s="8">
        <v>36.731234492221432</v>
      </c>
      <c r="O52">
        <f>YEAR(SalesData[[#This Row],[Date]])</f>
        <v>2024</v>
      </c>
      <c r="P52" t="str">
        <f>TEXT(SalesData[[#This Row],[Date]],"mmm")</f>
        <v>Aug</v>
      </c>
      <c r="Q52">
        <f>MONTH(SalesData[[#This Row],[Date]])</f>
        <v>8</v>
      </c>
      <c r="R52" t="str">
        <f>"Q"&amp;ROUNDUP(MONTH(SalesData[[#This Row],[Date]])/3,0)</f>
        <v>Q3</v>
      </c>
      <c r="S52" s="8">
        <f>SalesData[[#This Row],[Profit]]/SalesData[[#This Row],[Units Sold]]</f>
        <v>9.1828086230553581</v>
      </c>
      <c r="T52" s="8">
        <f>SalesData[[#This Row],[Profit]]/SalesData[[#This Row],[Total Sales]]</f>
        <v>0.21355368890826415</v>
      </c>
      <c r="U52" s="8">
        <f>SalesData[[#This Row],[Profit]]/SUM(SalesData[[#This Row],[Units Sold]])</f>
        <v>9.1828086230553581</v>
      </c>
    </row>
    <row r="53" spans="1:21" x14ac:dyDescent="0.3">
      <c r="A53" t="s">
        <v>92</v>
      </c>
      <c r="B53">
        <v>45379</v>
      </c>
      <c r="C53" t="s">
        <v>35</v>
      </c>
      <c r="D53" t="s">
        <v>39</v>
      </c>
      <c r="E53" t="s">
        <v>42</v>
      </c>
      <c r="F53" t="s">
        <v>18</v>
      </c>
      <c r="G53">
        <v>7</v>
      </c>
      <c r="H53">
        <v>122</v>
      </c>
      <c r="I53">
        <v>7.5760431738744849</v>
      </c>
      <c r="J53" t="s">
        <v>19</v>
      </c>
      <c r="K53" t="s">
        <v>27</v>
      </c>
      <c r="L53" t="s">
        <v>37</v>
      </c>
      <c r="M53" s="8">
        <v>854</v>
      </c>
      <c r="N53" s="8">
        <v>64.6994087048881</v>
      </c>
      <c r="O53">
        <f>YEAR(SalesData[[#This Row],[Date]])</f>
        <v>2024</v>
      </c>
      <c r="P53" t="str">
        <f>TEXT(SalesData[[#This Row],[Date]],"mmm")</f>
        <v>Mar</v>
      </c>
      <c r="Q53">
        <f>MONTH(SalesData[[#This Row],[Date]])</f>
        <v>3</v>
      </c>
      <c r="R53" t="str">
        <f>"Q"&amp;ROUNDUP(MONTH(SalesData[[#This Row],[Date]])/3,0)</f>
        <v>Q1</v>
      </c>
      <c r="S53" s="8">
        <f>SalesData[[#This Row],[Profit]]/SalesData[[#This Row],[Units Sold]]</f>
        <v>9.2427726721268719</v>
      </c>
      <c r="T53" s="8">
        <f>SalesData[[#This Row],[Profit]]/SalesData[[#This Row],[Total Sales]]</f>
        <v>7.5760431738744846E-2</v>
      </c>
      <c r="U53" s="8">
        <f>SalesData[[#This Row],[Profit]]/SUM(SalesData[[#This Row],[Units Sold]])</f>
        <v>9.2427726721268719</v>
      </c>
    </row>
    <row r="54" spans="1:21" x14ac:dyDescent="0.3">
      <c r="A54" t="s">
        <v>93</v>
      </c>
      <c r="B54">
        <v>45540</v>
      </c>
      <c r="C54" t="s">
        <v>35</v>
      </c>
      <c r="D54" t="s">
        <v>16</v>
      </c>
      <c r="E54" t="s">
        <v>17</v>
      </c>
      <c r="F54" t="s">
        <v>18</v>
      </c>
      <c r="G54">
        <v>20</v>
      </c>
      <c r="H54">
        <v>422</v>
      </c>
      <c r="I54">
        <v>22.7559313531405</v>
      </c>
      <c r="J54" t="s">
        <v>19</v>
      </c>
      <c r="K54" t="s">
        <v>27</v>
      </c>
      <c r="L54" t="s">
        <v>21</v>
      </c>
      <c r="M54" s="8">
        <v>8440</v>
      </c>
      <c r="N54" s="8">
        <v>1920.600606205059</v>
      </c>
      <c r="O54">
        <f>YEAR(SalesData[[#This Row],[Date]])</f>
        <v>2024</v>
      </c>
      <c r="P54" t="str">
        <f>TEXT(SalesData[[#This Row],[Date]],"mmm")</f>
        <v>Sep</v>
      </c>
      <c r="Q54">
        <f>MONTH(SalesData[[#This Row],[Date]])</f>
        <v>9</v>
      </c>
      <c r="R54" t="str">
        <f>"Q"&amp;ROUNDUP(MONTH(SalesData[[#This Row],[Date]])/3,0)</f>
        <v>Q3</v>
      </c>
      <c r="S54" s="8">
        <f>SalesData[[#This Row],[Profit]]/SalesData[[#This Row],[Units Sold]]</f>
        <v>96.030030310252954</v>
      </c>
      <c r="T54" s="8">
        <f>SalesData[[#This Row],[Profit]]/SalesData[[#This Row],[Total Sales]]</f>
        <v>0.2275593135314051</v>
      </c>
      <c r="U54" s="8">
        <f>SalesData[[#This Row],[Profit]]/SUM(SalesData[[#This Row],[Units Sold]])</f>
        <v>96.030030310252954</v>
      </c>
    </row>
    <row r="55" spans="1:21" x14ac:dyDescent="0.3">
      <c r="A55" t="s">
        <v>94</v>
      </c>
      <c r="B55">
        <v>45540</v>
      </c>
      <c r="C55" t="s">
        <v>35</v>
      </c>
      <c r="D55" t="s">
        <v>36</v>
      </c>
      <c r="E55" t="s">
        <v>24</v>
      </c>
      <c r="F55" t="s">
        <v>40</v>
      </c>
      <c r="G55">
        <v>15</v>
      </c>
      <c r="H55">
        <v>364</v>
      </c>
      <c r="I55">
        <v>22.255274740138852</v>
      </c>
      <c r="J55" t="s">
        <v>19</v>
      </c>
      <c r="K55" t="s">
        <v>27</v>
      </c>
      <c r="L55" t="s">
        <v>33</v>
      </c>
      <c r="M55" s="8">
        <v>5460</v>
      </c>
      <c r="N55" s="8">
        <v>1215.1380008115809</v>
      </c>
      <c r="O55">
        <f>YEAR(SalesData[[#This Row],[Date]])</f>
        <v>2024</v>
      </c>
      <c r="P55" t="str">
        <f>TEXT(SalesData[[#This Row],[Date]],"mmm")</f>
        <v>Sep</v>
      </c>
      <c r="Q55">
        <f>MONTH(SalesData[[#This Row],[Date]])</f>
        <v>9</v>
      </c>
      <c r="R55" t="str">
        <f>"Q"&amp;ROUNDUP(MONTH(SalesData[[#This Row],[Date]])/3,0)</f>
        <v>Q3</v>
      </c>
      <c r="S55" s="8">
        <f>SalesData[[#This Row],[Profit]]/SalesData[[#This Row],[Units Sold]]</f>
        <v>81.009200054105392</v>
      </c>
      <c r="T55" s="8">
        <f>SalesData[[#This Row],[Profit]]/SalesData[[#This Row],[Total Sales]]</f>
        <v>0.22255274740138845</v>
      </c>
      <c r="U55" s="8">
        <f>SalesData[[#This Row],[Profit]]/SUM(SalesData[[#This Row],[Units Sold]])</f>
        <v>81.009200054105392</v>
      </c>
    </row>
    <row r="56" spans="1:21" x14ac:dyDescent="0.3">
      <c r="A56" t="s">
        <v>95</v>
      </c>
      <c r="B56">
        <v>45521</v>
      </c>
      <c r="C56" t="s">
        <v>15</v>
      </c>
      <c r="D56" t="s">
        <v>39</v>
      </c>
      <c r="E56" t="s">
        <v>44</v>
      </c>
      <c r="F56" t="s">
        <v>40</v>
      </c>
      <c r="G56">
        <v>12</v>
      </c>
      <c r="H56">
        <v>246</v>
      </c>
      <c r="I56">
        <v>16.97953653891852</v>
      </c>
      <c r="J56" t="s">
        <v>19</v>
      </c>
      <c r="K56" t="s">
        <v>20</v>
      </c>
      <c r="L56" t="s">
        <v>33</v>
      </c>
      <c r="M56" s="8">
        <v>2952</v>
      </c>
      <c r="N56" s="8">
        <v>501.2359186288748</v>
      </c>
      <c r="O56">
        <f>YEAR(SalesData[[#This Row],[Date]])</f>
        <v>2024</v>
      </c>
      <c r="P56" t="str">
        <f>TEXT(SalesData[[#This Row],[Date]],"mmm")</f>
        <v>Aug</v>
      </c>
      <c r="Q56">
        <f>MONTH(SalesData[[#This Row],[Date]])</f>
        <v>8</v>
      </c>
      <c r="R56" t="str">
        <f>"Q"&amp;ROUNDUP(MONTH(SalesData[[#This Row],[Date]])/3,0)</f>
        <v>Q3</v>
      </c>
      <c r="S56" s="8">
        <f>SalesData[[#This Row],[Profit]]/SalesData[[#This Row],[Units Sold]]</f>
        <v>41.769659885739564</v>
      </c>
      <c r="T56" s="8">
        <f>SalesData[[#This Row],[Profit]]/SalesData[[#This Row],[Total Sales]]</f>
        <v>0.16979536538918524</v>
      </c>
      <c r="U56" s="8">
        <f>SalesData[[#This Row],[Profit]]/SUM(SalesData[[#This Row],[Units Sold]])</f>
        <v>41.769659885739564</v>
      </c>
    </row>
    <row r="57" spans="1:21" x14ac:dyDescent="0.3">
      <c r="A57" t="s">
        <v>96</v>
      </c>
      <c r="B57">
        <v>45548</v>
      </c>
      <c r="C57" t="s">
        <v>35</v>
      </c>
      <c r="D57" t="s">
        <v>30</v>
      </c>
      <c r="E57" t="s">
        <v>31</v>
      </c>
      <c r="F57" t="s">
        <v>50</v>
      </c>
      <c r="G57">
        <v>8</v>
      </c>
      <c r="H57">
        <v>36</v>
      </c>
      <c r="I57">
        <v>19.795005354791648</v>
      </c>
      <c r="J57" t="s">
        <v>19</v>
      </c>
      <c r="K57" t="s">
        <v>27</v>
      </c>
      <c r="L57" t="s">
        <v>21</v>
      </c>
      <c r="M57" s="8">
        <v>288</v>
      </c>
      <c r="N57" s="8">
        <v>57.009615421799943</v>
      </c>
      <c r="O57">
        <f>YEAR(SalesData[[#This Row],[Date]])</f>
        <v>2024</v>
      </c>
      <c r="P57" t="str">
        <f>TEXT(SalesData[[#This Row],[Date]],"mmm")</f>
        <v>Sep</v>
      </c>
      <c r="Q57">
        <f>MONTH(SalesData[[#This Row],[Date]])</f>
        <v>9</v>
      </c>
      <c r="R57" t="str">
        <f>"Q"&amp;ROUNDUP(MONTH(SalesData[[#This Row],[Date]])/3,0)</f>
        <v>Q3</v>
      </c>
      <c r="S57" s="8">
        <f>SalesData[[#This Row],[Profit]]/SalesData[[#This Row],[Units Sold]]</f>
        <v>7.1262019277249928</v>
      </c>
      <c r="T57" s="8">
        <f>SalesData[[#This Row],[Profit]]/SalesData[[#This Row],[Total Sales]]</f>
        <v>0.19795005354791648</v>
      </c>
      <c r="U57" s="8">
        <f>SalesData[[#This Row],[Profit]]/SUM(SalesData[[#This Row],[Units Sold]])</f>
        <v>7.1262019277249928</v>
      </c>
    </row>
    <row r="58" spans="1:21" x14ac:dyDescent="0.3">
      <c r="A58" t="s">
        <v>97</v>
      </c>
      <c r="B58">
        <v>45613</v>
      </c>
      <c r="C58" t="s">
        <v>35</v>
      </c>
      <c r="D58" t="s">
        <v>16</v>
      </c>
      <c r="E58" t="s">
        <v>17</v>
      </c>
      <c r="F58" t="s">
        <v>50</v>
      </c>
      <c r="G58">
        <v>20</v>
      </c>
      <c r="H58">
        <v>71</v>
      </c>
      <c r="I58">
        <v>13.30740628549519</v>
      </c>
      <c r="J58" t="s">
        <v>19</v>
      </c>
      <c r="K58" t="s">
        <v>27</v>
      </c>
      <c r="L58" t="s">
        <v>37</v>
      </c>
      <c r="M58" s="8">
        <v>1420</v>
      </c>
      <c r="N58" s="8">
        <v>188.96516925403171</v>
      </c>
      <c r="O58">
        <f>YEAR(SalesData[[#This Row],[Date]])</f>
        <v>2024</v>
      </c>
      <c r="P58" t="str">
        <f>TEXT(SalesData[[#This Row],[Date]],"mmm")</f>
        <v>Nov</v>
      </c>
      <c r="Q58">
        <f>MONTH(SalesData[[#This Row],[Date]])</f>
        <v>11</v>
      </c>
      <c r="R58" t="str">
        <f>"Q"&amp;ROUNDUP(MONTH(SalesData[[#This Row],[Date]])/3,0)</f>
        <v>Q4</v>
      </c>
      <c r="S58" s="8">
        <f>SalesData[[#This Row],[Profit]]/SalesData[[#This Row],[Units Sold]]</f>
        <v>9.4482584627015846</v>
      </c>
      <c r="T58" s="8">
        <f>SalesData[[#This Row],[Profit]]/SalesData[[#This Row],[Total Sales]]</f>
        <v>0.13307406285495191</v>
      </c>
      <c r="U58" s="8">
        <f>SalesData[[#This Row],[Profit]]/SUM(SalesData[[#This Row],[Units Sold]])</f>
        <v>9.4482584627015846</v>
      </c>
    </row>
    <row r="59" spans="1:21" x14ac:dyDescent="0.3">
      <c r="A59" t="s">
        <v>98</v>
      </c>
      <c r="B59">
        <v>45508</v>
      </c>
      <c r="C59" t="s">
        <v>35</v>
      </c>
      <c r="D59" t="s">
        <v>36</v>
      </c>
      <c r="E59" t="s">
        <v>17</v>
      </c>
      <c r="F59" t="s">
        <v>25</v>
      </c>
      <c r="G59">
        <v>8</v>
      </c>
      <c r="H59">
        <v>307</v>
      </c>
      <c r="I59">
        <v>20.612352904231528</v>
      </c>
      <c r="J59" t="s">
        <v>26</v>
      </c>
      <c r="K59" t="s">
        <v>47</v>
      </c>
      <c r="L59" t="s">
        <v>37</v>
      </c>
      <c r="M59" s="8">
        <v>2456</v>
      </c>
      <c r="N59" s="8">
        <v>506.23938732792629</v>
      </c>
      <c r="O59">
        <f>YEAR(SalesData[[#This Row],[Date]])</f>
        <v>2024</v>
      </c>
      <c r="P59" t="str">
        <f>TEXT(SalesData[[#This Row],[Date]],"mmm")</f>
        <v>Aug</v>
      </c>
      <c r="Q59">
        <f>MONTH(SalesData[[#This Row],[Date]])</f>
        <v>8</v>
      </c>
      <c r="R59" t="str">
        <f>"Q"&amp;ROUNDUP(MONTH(SalesData[[#This Row],[Date]])/3,0)</f>
        <v>Q3</v>
      </c>
      <c r="S59" s="8">
        <f>SalesData[[#This Row],[Profit]]/SalesData[[#This Row],[Units Sold]]</f>
        <v>63.279923415990787</v>
      </c>
      <c r="T59" s="8">
        <f>SalesData[[#This Row],[Profit]]/SalesData[[#This Row],[Total Sales]]</f>
        <v>0.20612352904231526</v>
      </c>
      <c r="U59" s="8">
        <f>SalesData[[#This Row],[Profit]]/SUM(SalesData[[#This Row],[Units Sold]])</f>
        <v>63.279923415990787</v>
      </c>
    </row>
    <row r="60" spans="1:21" x14ac:dyDescent="0.3">
      <c r="A60" t="s">
        <v>99</v>
      </c>
      <c r="B60">
        <v>45363</v>
      </c>
      <c r="C60" t="s">
        <v>29</v>
      </c>
      <c r="D60" t="s">
        <v>39</v>
      </c>
      <c r="E60" t="s">
        <v>24</v>
      </c>
      <c r="F60" t="s">
        <v>40</v>
      </c>
      <c r="G60">
        <v>3</v>
      </c>
      <c r="H60">
        <v>339</v>
      </c>
      <c r="I60">
        <v>26.13879167784884</v>
      </c>
      <c r="J60" t="s">
        <v>26</v>
      </c>
      <c r="K60" t="s">
        <v>47</v>
      </c>
      <c r="L60" t="s">
        <v>21</v>
      </c>
      <c r="M60" s="8">
        <v>1017</v>
      </c>
      <c r="N60" s="8">
        <v>265.83151136372271</v>
      </c>
      <c r="O60">
        <f>YEAR(SalesData[[#This Row],[Date]])</f>
        <v>2024</v>
      </c>
      <c r="P60" t="str">
        <f>TEXT(SalesData[[#This Row],[Date]],"mmm")</f>
        <v>Mar</v>
      </c>
      <c r="Q60">
        <f>MONTH(SalesData[[#This Row],[Date]])</f>
        <v>3</v>
      </c>
      <c r="R60" t="str">
        <f>"Q"&amp;ROUNDUP(MONTH(SalesData[[#This Row],[Date]])/3,0)</f>
        <v>Q1</v>
      </c>
      <c r="S60" s="8">
        <f>SalesData[[#This Row],[Profit]]/SalesData[[#This Row],[Units Sold]]</f>
        <v>88.610503787907575</v>
      </c>
      <c r="T60" s="8">
        <f>SalesData[[#This Row],[Profit]]/SalesData[[#This Row],[Total Sales]]</f>
        <v>0.26138791677848838</v>
      </c>
      <c r="U60" s="8">
        <f>SalesData[[#This Row],[Profit]]/SUM(SalesData[[#This Row],[Units Sold]])</f>
        <v>88.610503787907575</v>
      </c>
    </row>
    <row r="61" spans="1:21" x14ac:dyDescent="0.3">
      <c r="A61" t="s">
        <v>100</v>
      </c>
      <c r="B61">
        <v>45365</v>
      </c>
      <c r="C61" t="s">
        <v>23</v>
      </c>
      <c r="D61" t="s">
        <v>49</v>
      </c>
      <c r="E61" t="s">
        <v>44</v>
      </c>
      <c r="F61" t="s">
        <v>18</v>
      </c>
      <c r="G61">
        <v>11</v>
      </c>
      <c r="H61">
        <v>169</v>
      </c>
      <c r="I61">
        <v>7.8626608528915654</v>
      </c>
      <c r="J61" t="s">
        <v>19</v>
      </c>
      <c r="K61" t="s">
        <v>27</v>
      </c>
      <c r="L61" t="s">
        <v>37</v>
      </c>
      <c r="M61" s="8">
        <v>1859</v>
      </c>
      <c r="N61" s="8">
        <v>146.16686525525421</v>
      </c>
      <c r="O61">
        <f>YEAR(SalesData[[#This Row],[Date]])</f>
        <v>2024</v>
      </c>
      <c r="P61" t="str">
        <f>TEXT(SalesData[[#This Row],[Date]],"mmm")</f>
        <v>Mar</v>
      </c>
      <c r="Q61">
        <f>MONTH(SalesData[[#This Row],[Date]])</f>
        <v>3</v>
      </c>
      <c r="R61" t="str">
        <f>"Q"&amp;ROUNDUP(MONTH(SalesData[[#This Row],[Date]])/3,0)</f>
        <v>Q1</v>
      </c>
      <c r="S61" s="8">
        <f>SalesData[[#This Row],[Profit]]/SalesData[[#This Row],[Units Sold]]</f>
        <v>13.287896841386747</v>
      </c>
      <c r="T61" s="8">
        <f>SalesData[[#This Row],[Profit]]/SalesData[[#This Row],[Total Sales]]</f>
        <v>7.8626608528915662E-2</v>
      </c>
      <c r="U61" s="8">
        <f>SalesData[[#This Row],[Profit]]/SUM(SalesData[[#This Row],[Units Sold]])</f>
        <v>13.287896841386747</v>
      </c>
    </row>
    <row r="62" spans="1:21" x14ac:dyDescent="0.3">
      <c r="A62" t="s">
        <v>101</v>
      </c>
      <c r="B62">
        <v>45464</v>
      </c>
      <c r="C62" t="s">
        <v>23</v>
      </c>
      <c r="D62" t="s">
        <v>49</v>
      </c>
      <c r="E62" t="s">
        <v>42</v>
      </c>
      <c r="F62" t="s">
        <v>32</v>
      </c>
      <c r="G62">
        <v>17</v>
      </c>
      <c r="H62">
        <v>351</v>
      </c>
      <c r="I62">
        <v>23.999815797646729</v>
      </c>
      <c r="J62" t="s">
        <v>26</v>
      </c>
      <c r="K62" t="s">
        <v>20</v>
      </c>
      <c r="L62" t="s">
        <v>37</v>
      </c>
      <c r="M62" s="8">
        <v>5967</v>
      </c>
      <c r="N62" s="8">
        <v>1432.06900864558</v>
      </c>
      <c r="O62">
        <f>YEAR(SalesData[[#This Row],[Date]])</f>
        <v>2024</v>
      </c>
      <c r="P62" t="str">
        <f>TEXT(SalesData[[#This Row],[Date]],"mmm")</f>
        <v>Jun</v>
      </c>
      <c r="Q62">
        <f>MONTH(SalesData[[#This Row],[Date]])</f>
        <v>6</v>
      </c>
      <c r="R62" t="str">
        <f>"Q"&amp;ROUNDUP(MONTH(SalesData[[#This Row],[Date]])/3,0)</f>
        <v>Q2</v>
      </c>
      <c r="S62" s="8">
        <f>SalesData[[#This Row],[Profit]]/SalesData[[#This Row],[Units Sold]]</f>
        <v>84.239353449739994</v>
      </c>
      <c r="T62" s="8">
        <f>SalesData[[#This Row],[Profit]]/SalesData[[#This Row],[Total Sales]]</f>
        <v>0.23999815797646723</v>
      </c>
      <c r="U62" s="8">
        <f>SalesData[[#This Row],[Profit]]/SUM(SalesData[[#This Row],[Units Sold]])</f>
        <v>84.239353449739994</v>
      </c>
    </row>
    <row r="63" spans="1:21" x14ac:dyDescent="0.3">
      <c r="A63" t="s">
        <v>102</v>
      </c>
      <c r="B63">
        <v>45482</v>
      </c>
      <c r="C63" t="s">
        <v>15</v>
      </c>
      <c r="D63" t="s">
        <v>39</v>
      </c>
      <c r="E63" t="s">
        <v>42</v>
      </c>
      <c r="F63" t="s">
        <v>32</v>
      </c>
      <c r="G63">
        <v>7</v>
      </c>
      <c r="H63">
        <v>271</v>
      </c>
      <c r="I63">
        <v>25.163432574060181</v>
      </c>
      <c r="J63" t="s">
        <v>26</v>
      </c>
      <c r="K63" t="s">
        <v>20</v>
      </c>
      <c r="L63" t="s">
        <v>37</v>
      </c>
      <c r="M63" s="8">
        <v>1897</v>
      </c>
      <c r="N63" s="8">
        <v>477.35031592992158</v>
      </c>
      <c r="O63">
        <f>YEAR(SalesData[[#This Row],[Date]])</f>
        <v>2024</v>
      </c>
      <c r="P63" t="str">
        <f>TEXT(SalesData[[#This Row],[Date]],"mmm")</f>
        <v>Jul</v>
      </c>
      <c r="Q63">
        <f>MONTH(SalesData[[#This Row],[Date]])</f>
        <v>7</v>
      </c>
      <c r="R63" t="str">
        <f>"Q"&amp;ROUNDUP(MONTH(SalesData[[#This Row],[Date]])/3,0)</f>
        <v>Q3</v>
      </c>
      <c r="S63" s="8">
        <f>SalesData[[#This Row],[Profit]]/SalesData[[#This Row],[Units Sold]]</f>
        <v>68.192902275703076</v>
      </c>
      <c r="T63" s="8">
        <f>SalesData[[#This Row],[Profit]]/SalesData[[#This Row],[Total Sales]]</f>
        <v>0.25163432574060179</v>
      </c>
      <c r="U63" s="8">
        <f>SalesData[[#This Row],[Profit]]/SUM(SalesData[[#This Row],[Units Sold]])</f>
        <v>68.192902275703076</v>
      </c>
    </row>
    <row r="64" spans="1:21" x14ac:dyDescent="0.3">
      <c r="A64" t="s">
        <v>103</v>
      </c>
      <c r="B64">
        <v>45640</v>
      </c>
      <c r="C64" t="s">
        <v>23</v>
      </c>
      <c r="D64" t="s">
        <v>49</v>
      </c>
      <c r="E64" t="s">
        <v>42</v>
      </c>
      <c r="F64" t="s">
        <v>40</v>
      </c>
      <c r="G64">
        <v>8</v>
      </c>
      <c r="H64">
        <v>83</v>
      </c>
      <c r="I64">
        <v>13.49085377152044</v>
      </c>
      <c r="J64" t="s">
        <v>19</v>
      </c>
      <c r="K64" t="s">
        <v>20</v>
      </c>
      <c r="L64" t="s">
        <v>37</v>
      </c>
      <c r="M64" s="8">
        <v>664</v>
      </c>
      <c r="N64" s="8">
        <v>89.579269042895746</v>
      </c>
      <c r="O64">
        <f>YEAR(SalesData[[#This Row],[Date]])</f>
        <v>2024</v>
      </c>
      <c r="P64" t="str">
        <f>TEXT(SalesData[[#This Row],[Date]],"mmm")</f>
        <v>Dec</v>
      </c>
      <c r="Q64">
        <f>MONTH(SalesData[[#This Row],[Date]])</f>
        <v>12</v>
      </c>
      <c r="R64" t="str">
        <f>"Q"&amp;ROUNDUP(MONTH(SalesData[[#This Row],[Date]])/3,0)</f>
        <v>Q4</v>
      </c>
      <c r="S64" s="8">
        <f>SalesData[[#This Row],[Profit]]/SalesData[[#This Row],[Units Sold]]</f>
        <v>11.197408630361968</v>
      </c>
      <c r="T64" s="8">
        <f>SalesData[[#This Row],[Profit]]/SalesData[[#This Row],[Total Sales]]</f>
        <v>0.13490853771520445</v>
      </c>
      <c r="U64" s="8">
        <f>SalesData[[#This Row],[Profit]]/SUM(SalesData[[#This Row],[Units Sold]])</f>
        <v>11.197408630361968</v>
      </c>
    </row>
    <row r="65" spans="1:21" x14ac:dyDescent="0.3">
      <c r="A65" t="s">
        <v>104</v>
      </c>
      <c r="B65">
        <v>45527</v>
      </c>
      <c r="C65" t="s">
        <v>23</v>
      </c>
      <c r="D65" t="s">
        <v>39</v>
      </c>
      <c r="E65" t="s">
        <v>24</v>
      </c>
      <c r="F65" t="s">
        <v>25</v>
      </c>
      <c r="G65">
        <v>8</v>
      </c>
      <c r="H65">
        <v>391</v>
      </c>
      <c r="I65">
        <v>16.304950698847868</v>
      </c>
      <c r="J65" t="s">
        <v>26</v>
      </c>
      <c r="K65" t="s">
        <v>20</v>
      </c>
      <c r="L65" t="s">
        <v>21</v>
      </c>
      <c r="M65" s="8">
        <v>3128</v>
      </c>
      <c r="N65" s="8">
        <v>510.01885785996137</v>
      </c>
      <c r="O65">
        <f>YEAR(SalesData[[#This Row],[Date]])</f>
        <v>2024</v>
      </c>
      <c r="P65" t="str">
        <f>TEXT(SalesData[[#This Row],[Date]],"mmm")</f>
        <v>Aug</v>
      </c>
      <c r="Q65">
        <f>MONTH(SalesData[[#This Row],[Date]])</f>
        <v>8</v>
      </c>
      <c r="R65" t="str">
        <f>"Q"&amp;ROUNDUP(MONTH(SalesData[[#This Row],[Date]])/3,0)</f>
        <v>Q3</v>
      </c>
      <c r="S65" s="8">
        <f>SalesData[[#This Row],[Profit]]/SalesData[[#This Row],[Units Sold]]</f>
        <v>63.752357232495172</v>
      </c>
      <c r="T65" s="8">
        <f>SalesData[[#This Row],[Profit]]/SalesData[[#This Row],[Total Sales]]</f>
        <v>0.1630495069884787</v>
      </c>
      <c r="U65" s="8">
        <f>SalesData[[#This Row],[Profit]]/SUM(SalesData[[#This Row],[Units Sold]])</f>
        <v>63.752357232495172</v>
      </c>
    </row>
    <row r="66" spans="1:21" x14ac:dyDescent="0.3">
      <c r="A66" t="s">
        <v>105</v>
      </c>
      <c r="B66">
        <v>45361</v>
      </c>
      <c r="C66" t="s">
        <v>15</v>
      </c>
      <c r="D66" t="s">
        <v>36</v>
      </c>
      <c r="E66" t="s">
        <v>42</v>
      </c>
      <c r="F66" t="s">
        <v>18</v>
      </c>
      <c r="G66">
        <v>2</v>
      </c>
      <c r="H66">
        <v>328</v>
      </c>
      <c r="I66">
        <v>12.390371674025969</v>
      </c>
      <c r="J66" t="s">
        <v>19</v>
      </c>
      <c r="K66" t="s">
        <v>20</v>
      </c>
      <c r="L66" t="s">
        <v>33</v>
      </c>
      <c r="M66" s="8">
        <v>656</v>
      </c>
      <c r="N66" s="8">
        <v>81.280838181610363</v>
      </c>
      <c r="O66">
        <f>YEAR(SalesData[[#This Row],[Date]])</f>
        <v>2024</v>
      </c>
      <c r="P66" t="str">
        <f>TEXT(SalesData[[#This Row],[Date]],"mmm")</f>
        <v>Mar</v>
      </c>
      <c r="Q66">
        <f>MONTH(SalesData[[#This Row],[Date]])</f>
        <v>3</v>
      </c>
      <c r="R66" t="str">
        <f>"Q"&amp;ROUNDUP(MONTH(SalesData[[#This Row],[Date]])/3,0)</f>
        <v>Q1</v>
      </c>
      <c r="S66" s="8">
        <f>SalesData[[#This Row],[Profit]]/SalesData[[#This Row],[Units Sold]]</f>
        <v>40.640419090805182</v>
      </c>
      <c r="T66" s="8">
        <f>SalesData[[#This Row],[Profit]]/SalesData[[#This Row],[Total Sales]]</f>
        <v>0.1239037167402597</v>
      </c>
      <c r="U66" s="8">
        <f>SalesData[[#This Row],[Profit]]/SUM(SalesData[[#This Row],[Units Sold]])</f>
        <v>40.640419090805182</v>
      </c>
    </row>
    <row r="67" spans="1:21" x14ac:dyDescent="0.3">
      <c r="A67" t="s">
        <v>106</v>
      </c>
      <c r="B67">
        <v>45647</v>
      </c>
      <c r="C67" t="s">
        <v>15</v>
      </c>
      <c r="D67" t="s">
        <v>30</v>
      </c>
      <c r="E67" t="s">
        <v>17</v>
      </c>
      <c r="F67" t="s">
        <v>18</v>
      </c>
      <c r="G67">
        <v>6</v>
      </c>
      <c r="H67">
        <v>473</v>
      </c>
      <c r="I67">
        <v>19.578367336351771</v>
      </c>
      <c r="J67" t="s">
        <v>19</v>
      </c>
      <c r="K67" t="s">
        <v>47</v>
      </c>
      <c r="L67" t="s">
        <v>37</v>
      </c>
      <c r="M67" s="8">
        <v>2838</v>
      </c>
      <c r="N67" s="8">
        <v>555.63406500566339</v>
      </c>
      <c r="O67">
        <f>YEAR(SalesData[[#This Row],[Date]])</f>
        <v>2024</v>
      </c>
      <c r="P67" t="str">
        <f>TEXT(SalesData[[#This Row],[Date]],"mmm")</f>
        <v>Dec</v>
      </c>
      <c r="Q67">
        <f>MONTH(SalesData[[#This Row],[Date]])</f>
        <v>12</v>
      </c>
      <c r="R67" t="str">
        <f>"Q"&amp;ROUNDUP(MONTH(SalesData[[#This Row],[Date]])/3,0)</f>
        <v>Q4</v>
      </c>
      <c r="S67" s="8">
        <f>SalesData[[#This Row],[Profit]]/SalesData[[#This Row],[Units Sold]]</f>
        <v>92.605677500943898</v>
      </c>
      <c r="T67" s="8">
        <f>SalesData[[#This Row],[Profit]]/SalesData[[#This Row],[Total Sales]]</f>
        <v>0.19578367336351776</v>
      </c>
      <c r="U67" s="8">
        <f>SalesData[[#This Row],[Profit]]/SUM(SalesData[[#This Row],[Units Sold]])</f>
        <v>92.605677500943898</v>
      </c>
    </row>
    <row r="68" spans="1:21" x14ac:dyDescent="0.3">
      <c r="A68" t="s">
        <v>107</v>
      </c>
      <c r="B68">
        <v>45609</v>
      </c>
      <c r="C68" t="s">
        <v>35</v>
      </c>
      <c r="D68" t="s">
        <v>49</v>
      </c>
      <c r="E68" t="s">
        <v>17</v>
      </c>
      <c r="F68" t="s">
        <v>40</v>
      </c>
      <c r="G68">
        <v>4</v>
      </c>
      <c r="H68">
        <v>383</v>
      </c>
      <c r="I68">
        <v>29.72463344271409</v>
      </c>
      <c r="J68" t="s">
        <v>19</v>
      </c>
      <c r="K68" t="s">
        <v>20</v>
      </c>
      <c r="L68" t="s">
        <v>37</v>
      </c>
      <c r="M68" s="8">
        <v>1532</v>
      </c>
      <c r="N68" s="8">
        <v>455.38138434237982</v>
      </c>
      <c r="O68">
        <f>YEAR(SalesData[[#This Row],[Date]])</f>
        <v>2024</v>
      </c>
      <c r="P68" t="str">
        <f>TEXT(SalesData[[#This Row],[Date]],"mmm")</f>
        <v>Nov</v>
      </c>
      <c r="Q68">
        <f>MONTH(SalesData[[#This Row],[Date]])</f>
        <v>11</v>
      </c>
      <c r="R68" t="str">
        <f>"Q"&amp;ROUNDUP(MONTH(SalesData[[#This Row],[Date]])/3,0)</f>
        <v>Q4</v>
      </c>
      <c r="S68" s="8">
        <f>SalesData[[#This Row],[Profit]]/SalesData[[#This Row],[Units Sold]]</f>
        <v>113.84534608559495</v>
      </c>
      <c r="T68" s="8">
        <f>SalesData[[#This Row],[Profit]]/SalesData[[#This Row],[Total Sales]]</f>
        <v>0.29724633442714088</v>
      </c>
      <c r="U68" s="8">
        <f>SalesData[[#This Row],[Profit]]/SUM(SalesData[[#This Row],[Units Sold]])</f>
        <v>113.84534608559495</v>
      </c>
    </row>
    <row r="69" spans="1:21" x14ac:dyDescent="0.3">
      <c r="A69" t="s">
        <v>108</v>
      </c>
      <c r="B69">
        <v>45324</v>
      </c>
      <c r="C69" t="s">
        <v>35</v>
      </c>
      <c r="D69" t="s">
        <v>49</v>
      </c>
      <c r="E69" t="s">
        <v>31</v>
      </c>
      <c r="F69" t="s">
        <v>32</v>
      </c>
      <c r="G69">
        <v>1</v>
      </c>
      <c r="H69">
        <v>162</v>
      </c>
      <c r="I69">
        <v>21.10251551811421</v>
      </c>
      <c r="J69" t="s">
        <v>19</v>
      </c>
      <c r="K69" t="s">
        <v>47</v>
      </c>
      <c r="L69" t="s">
        <v>33</v>
      </c>
      <c r="M69" s="8">
        <v>162</v>
      </c>
      <c r="N69" s="8">
        <v>34.186075139345007</v>
      </c>
      <c r="O69">
        <f>YEAR(SalesData[[#This Row],[Date]])</f>
        <v>2024</v>
      </c>
      <c r="P69" t="str">
        <f>TEXT(SalesData[[#This Row],[Date]],"mmm")</f>
        <v>Feb</v>
      </c>
      <c r="Q69">
        <f>MONTH(SalesData[[#This Row],[Date]])</f>
        <v>2</v>
      </c>
      <c r="R69" t="str">
        <f>"Q"&amp;ROUNDUP(MONTH(SalesData[[#This Row],[Date]])/3,0)</f>
        <v>Q1</v>
      </c>
      <c r="S69" s="8">
        <f>SalesData[[#This Row],[Profit]]/SalesData[[#This Row],[Units Sold]]</f>
        <v>34.186075139345007</v>
      </c>
      <c r="T69" s="8">
        <f>SalesData[[#This Row],[Profit]]/SalesData[[#This Row],[Total Sales]]</f>
        <v>0.21102515518114201</v>
      </c>
      <c r="U69" s="8">
        <f>SalesData[[#This Row],[Profit]]/SUM(SalesData[[#This Row],[Units Sold]])</f>
        <v>34.186075139345007</v>
      </c>
    </row>
    <row r="70" spans="1:21" x14ac:dyDescent="0.3">
      <c r="A70" t="s">
        <v>109</v>
      </c>
      <c r="B70">
        <v>45497</v>
      </c>
      <c r="C70" t="s">
        <v>15</v>
      </c>
      <c r="D70" t="s">
        <v>49</v>
      </c>
      <c r="E70" t="s">
        <v>31</v>
      </c>
      <c r="F70" t="s">
        <v>25</v>
      </c>
      <c r="G70">
        <v>1</v>
      </c>
      <c r="H70">
        <v>417</v>
      </c>
      <c r="I70">
        <v>21.571151269844918</v>
      </c>
      <c r="J70" t="s">
        <v>26</v>
      </c>
      <c r="K70" t="s">
        <v>47</v>
      </c>
      <c r="L70" t="s">
        <v>37</v>
      </c>
      <c r="M70" s="8">
        <v>417</v>
      </c>
      <c r="N70" s="8">
        <v>89.951700795253331</v>
      </c>
      <c r="O70">
        <f>YEAR(SalesData[[#This Row],[Date]])</f>
        <v>2024</v>
      </c>
      <c r="P70" t="str">
        <f>TEXT(SalesData[[#This Row],[Date]],"mmm")</f>
        <v>Jul</v>
      </c>
      <c r="Q70">
        <f>MONTH(SalesData[[#This Row],[Date]])</f>
        <v>7</v>
      </c>
      <c r="R70" t="str">
        <f>"Q"&amp;ROUNDUP(MONTH(SalesData[[#This Row],[Date]])/3,0)</f>
        <v>Q3</v>
      </c>
      <c r="S70" s="8">
        <f>SalesData[[#This Row],[Profit]]/SalesData[[#This Row],[Units Sold]]</f>
        <v>89.951700795253331</v>
      </c>
      <c r="T70" s="8">
        <f>SalesData[[#This Row],[Profit]]/SalesData[[#This Row],[Total Sales]]</f>
        <v>0.21571151269844924</v>
      </c>
      <c r="U70" s="8">
        <f>SalesData[[#This Row],[Profit]]/SUM(SalesData[[#This Row],[Units Sold]])</f>
        <v>89.951700795253331</v>
      </c>
    </row>
    <row r="71" spans="1:21" x14ac:dyDescent="0.3">
      <c r="A71" t="s">
        <v>110</v>
      </c>
      <c r="B71">
        <v>45645</v>
      </c>
      <c r="C71" t="s">
        <v>29</v>
      </c>
      <c r="D71" t="s">
        <v>49</v>
      </c>
      <c r="E71" t="s">
        <v>42</v>
      </c>
      <c r="F71" t="s">
        <v>50</v>
      </c>
      <c r="G71">
        <v>5</v>
      </c>
      <c r="H71">
        <v>298</v>
      </c>
      <c r="I71">
        <v>11.99850167000322</v>
      </c>
      <c r="J71" t="s">
        <v>19</v>
      </c>
      <c r="K71" t="s">
        <v>27</v>
      </c>
      <c r="L71" t="s">
        <v>21</v>
      </c>
      <c r="M71" s="8">
        <v>1490</v>
      </c>
      <c r="N71" s="8">
        <v>178.77767488304801</v>
      </c>
      <c r="O71">
        <f>YEAR(SalesData[[#This Row],[Date]])</f>
        <v>2024</v>
      </c>
      <c r="P71" t="str">
        <f>TEXT(SalesData[[#This Row],[Date]],"mmm")</f>
        <v>Dec</v>
      </c>
      <c r="Q71">
        <f>MONTH(SalesData[[#This Row],[Date]])</f>
        <v>12</v>
      </c>
      <c r="R71" t="str">
        <f>"Q"&amp;ROUNDUP(MONTH(SalesData[[#This Row],[Date]])/3,0)</f>
        <v>Q4</v>
      </c>
      <c r="S71" s="8">
        <f>SalesData[[#This Row],[Profit]]/SalesData[[#This Row],[Units Sold]]</f>
        <v>35.755534976609603</v>
      </c>
      <c r="T71" s="8">
        <f>SalesData[[#This Row],[Profit]]/SalesData[[#This Row],[Total Sales]]</f>
        <v>0.11998501670003223</v>
      </c>
      <c r="U71" s="8">
        <f>SalesData[[#This Row],[Profit]]/SUM(SalesData[[#This Row],[Units Sold]])</f>
        <v>35.755534976609603</v>
      </c>
    </row>
    <row r="72" spans="1:21" x14ac:dyDescent="0.3">
      <c r="A72" t="s">
        <v>111</v>
      </c>
      <c r="B72">
        <v>45563</v>
      </c>
      <c r="C72" t="s">
        <v>29</v>
      </c>
      <c r="D72" t="s">
        <v>30</v>
      </c>
      <c r="E72" t="s">
        <v>44</v>
      </c>
      <c r="F72" t="s">
        <v>50</v>
      </c>
      <c r="G72">
        <v>13</v>
      </c>
      <c r="H72">
        <v>171</v>
      </c>
      <c r="I72">
        <v>21.907222483206858</v>
      </c>
      <c r="J72" t="s">
        <v>19</v>
      </c>
      <c r="K72" t="s">
        <v>20</v>
      </c>
      <c r="L72" t="s">
        <v>33</v>
      </c>
      <c r="M72" s="8">
        <v>2223</v>
      </c>
      <c r="N72" s="8">
        <v>486.99755580168841</v>
      </c>
      <c r="O72">
        <f>YEAR(SalesData[[#This Row],[Date]])</f>
        <v>2024</v>
      </c>
      <c r="P72" t="str">
        <f>TEXT(SalesData[[#This Row],[Date]],"mmm")</f>
        <v>Sep</v>
      </c>
      <c r="Q72">
        <f>MONTH(SalesData[[#This Row],[Date]])</f>
        <v>9</v>
      </c>
      <c r="R72" t="str">
        <f>"Q"&amp;ROUNDUP(MONTH(SalesData[[#This Row],[Date]])/3,0)</f>
        <v>Q3</v>
      </c>
      <c r="S72" s="8">
        <f>SalesData[[#This Row],[Profit]]/SalesData[[#This Row],[Units Sold]]</f>
        <v>37.461350446283724</v>
      </c>
      <c r="T72" s="8">
        <f>SalesData[[#This Row],[Profit]]/SalesData[[#This Row],[Total Sales]]</f>
        <v>0.21907222483206856</v>
      </c>
      <c r="U72" s="8">
        <f>SalesData[[#This Row],[Profit]]/SUM(SalesData[[#This Row],[Units Sold]])</f>
        <v>37.461350446283724</v>
      </c>
    </row>
    <row r="73" spans="1:21" x14ac:dyDescent="0.3">
      <c r="A73" t="s">
        <v>112</v>
      </c>
      <c r="B73">
        <v>45368</v>
      </c>
      <c r="C73" t="s">
        <v>23</v>
      </c>
      <c r="D73" t="s">
        <v>39</v>
      </c>
      <c r="E73" t="s">
        <v>24</v>
      </c>
      <c r="F73" t="s">
        <v>50</v>
      </c>
      <c r="G73">
        <v>14</v>
      </c>
      <c r="H73">
        <v>195</v>
      </c>
      <c r="I73">
        <v>11.83943952930651</v>
      </c>
      <c r="J73" t="s">
        <v>19</v>
      </c>
      <c r="K73" t="s">
        <v>27</v>
      </c>
      <c r="L73" t="s">
        <v>33</v>
      </c>
      <c r="M73" s="8">
        <v>2730</v>
      </c>
      <c r="N73" s="8">
        <v>323.2166991500676</v>
      </c>
      <c r="O73">
        <f>YEAR(SalesData[[#This Row],[Date]])</f>
        <v>2024</v>
      </c>
      <c r="P73" t="str">
        <f>TEXT(SalesData[[#This Row],[Date]],"mmm")</f>
        <v>Mar</v>
      </c>
      <c r="Q73">
        <f>MONTH(SalesData[[#This Row],[Date]])</f>
        <v>3</v>
      </c>
      <c r="R73" t="str">
        <f>"Q"&amp;ROUNDUP(MONTH(SalesData[[#This Row],[Date]])/3,0)</f>
        <v>Q1</v>
      </c>
      <c r="S73" s="8">
        <f>SalesData[[#This Row],[Profit]]/SalesData[[#This Row],[Units Sold]]</f>
        <v>23.086907082147686</v>
      </c>
      <c r="T73" s="8">
        <f>SalesData[[#This Row],[Profit]]/SalesData[[#This Row],[Total Sales]]</f>
        <v>0.11839439529306506</v>
      </c>
      <c r="U73" s="8">
        <f>SalesData[[#This Row],[Profit]]/SUM(SalesData[[#This Row],[Units Sold]])</f>
        <v>23.086907082147686</v>
      </c>
    </row>
    <row r="74" spans="1:21" x14ac:dyDescent="0.3">
      <c r="A74" t="s">
        <v>113</v>
      </c>
      <c r="B74">
        <v>45485</v>
      </c>
      <c r="C74" t="s">
        <v>23</v>
      </c>
      <c r="D74" t="s">
        <v>36</v>
      </c>
      <c r="E74" t="s">
        <v>42</v>
      </c>
      <c r="F74" t="s">
        <v>32</v>
      </c>
      <c r="G74">
        <v>20</v>
      </c>
      <c r="H74">
        <v>493</v>
      </c>
      <c r="I74">
        <v>18.968848789340338</v>
      </c>
      <c r="J74" t="s">
        <v>26</v>
      </c>
      <c r="K74" t="s">
        <v>27</v>
      </c>
      <c r="L74" t="s">
        <v>21</v>
      </c>
      <c r="M74" s="8">
        <v>9860</v>
      </c>
      <c r="N74" s="8">
        <v>1870.328490628958</v>
      </c>
      <c r="O74">
        <f>YEAR(SalesData[[#This Row],[Date]])</f>
        <v>2024</v>
      </c>
      <c r="P74" t="str">
        <f>TEXT(SalesData[[#This Row],[Date]],"mmm")</f>
        <v>Jul</v>
      </c>
      <c r="Q74">
        <f>MONTH(SalesData[[#This Row],[Date]])</f>
        <v>7</v>
      </c>
      <c r="R74" t="str">
        <f>"Q"&amp;ROUNDUP(MONTH(SalesData[[#This Row],[Date]])/3,0)</f>
        <v>Q3</v>
      </c>
      <c r="S74" s="8">
        <f>SalesData[[#This Row],[Profit]]/SalesData[[#This Row],[Units Sold]]</f>
        <v>93.516424531447896</v>
      </c>
      <c r="T74" s="8">
        <f>SalesData[[#This Row],[Profit]]/SalesData[[#This Row],[Total Sales]]</f>
        <v>0.18968848789340345</v>
      </c>
      <c r="U74" s="8">
        <f>SalesData[[#This Row],[Profit]]/SUM(SalesData[[#This Row],[Units Sold]])</f>
        <v>93.516424531447896</v>
      </c>
    </row>
    <row r="75" spans="1:21" x14ac:dyDescent="0.3">
      <c r="A75" t="s">
        <v>114</v>
      </c>
      <c r="B75">
        <v>45458</v>
      </c>
      <c r="C75" t="s">
        <v>23</v>
      </c>
      <c r="D75" t="s">
        <v>39</v>
      </c>
      <c r="E75" t="s">
        <v>17</v>
      </c>
      <c r="F75" t="s">
        <v>50</v>
      </c>
      <c r="G75">
        <v>8</v>
      </c>
      <c r="H75">
        <v>76</v>
      </c>
      <c r="I75">
        <v>11.6341753844473</v>
      </c>
      <c r="J75" t="s">
        <v>26</v>
      </c>
      <c r="K75" t="s">
        <v>27</v>
      </c>
      <c r="L75" t="s">
        <v>37</v>
      </c>
      <c r="M75" s="8">
        <v>608</v>
      </c>
      <c r="N75" s="8">
        <v>70.735786337439592</v>
      </c>
      <c r="O75">
        <f>YEAR(SalesData[[#This Row],[Date]])</f>
        <v>2024</v>
      </c>
      <c r="P75" t="str">
        <f>TEXT(SalesData[[#This Row],[Date]],"mmm")</f>
        <v>Jun</v>
      </c>
      <c r="Q75">
        <f>MONTH(SalesData[[#This Row],[Date]])</f>
        <v>6</v>
      </c>
      <c r="R75" t="str">
        <f>"Q"&amp;ROUNDUP(MONTH(SalesData[[#This Row],[Date]])/3,0)</f>
        <v>Q2</v>
      </c>
      <c r="S75" s="8">
        <f>SalesData[[#This Row],[Profit]]/SalesData[[#This Row],[Units Sold]]</f>
        <v>8.841973292179949</v>
      </c>
      <c r="T75" s="8">
        <f>SalesData[[#This Row],[Profit]]/SalesData[[#This Row],[Total Sales]]</f>
        <v>0.11634175384447301</v>
      </c>
      <c r="U75" s="8">
        <f>SalesData[[#This Row],[Profit]]/SUM(SalesData[[#This Row],[Units Sold]])</f>
        <v>8.841973292179949</v>
      </c>
    </row>
    <row r="76" spans="1:21" x14ac:dyDescent="0.3">
      <c r="A76" t="s">
        <v>115</v>
      </c>
      <c r="B76">
        <v>45569</v>
      </c>
      <c r="C76" t="s">
        <v>23</v>
      </c>
      <c r="D76" t="s">
        <v>49</v>
      </c>
      <c r="E76" t="s">
        <v>44</v>
      </c>
      <c r="F76" t="s">
        <v>18</v>
      </c>
      <c r="G76">
        <v>2</v>
      </c>
      <c r="H76">
        <v>13</v>
      </c>
      <c r="I76">
        <v>11.004981452468369</v>
      </c>
      <c r="J76" t="s">
        <v>19</v>
      </c>
      <c r="K76" t="s">
        <v>47</v>
      </c>
      <c r="L76" t="s">
        <v>33</v>
      </c>
      <c r="M76" s="8">
        <v>26</v>
      </c>
      <c r="N76" s="8">
        <v>2.8612951776417752</v>
      </c>
      <c r="O76">
        <f>YEAR(SalesData[[#This Row],[Date]])</f>
        <v>2024</v>
      </c>
      <c r="P76" t="str">
        <f>TEXT(SalesData[[#This Row],[Date]],"mmm")</f>
        <v>Oct</v>
      </c>
      <c r="Q76">
        <f>MONTH(SalesData[[#This Row],[Date]])</f>
        <v>10</v>
      </c>
      <c r="R76" t="str">
        <f>"Q"&amp;ROUNDUP(MONTH(SalesData[[#This Row],[Date]])/3,0)</f>
        <v>Q4</v>
      </c>
      <c r="S76" s="8">
        <f>SalesData[[#This Row],[Profit]]/SalesData[[#This Row],[Units Sold]]</f>
        <v>1.4306475888208876</v>
      </c>
      <c r="T76" s="8">
        <f>SalesData[[#This Row],[Profit]]/SalesData[[#This Row],[Total Sales]]</f>
        <v>0.11004981452468367</v>
      </c>
      <c r="U76" s="8">
        <f>SalesData[[#This Row],[Profit]]/SUM(SalesData[[#This Row],[Units Sold]])</f>
        <v>1.4306475888208876</v>
      </c>
    </row>
    <row r="77" spans="1:21" x14ac:dyDescent="0.3">
      <c r="A77" t="s">
        <v>116</v>
      </c>
      <c r="B77">
        <v>45295</v>
      </c>
      <c r="C77" t="s">
        <v>23</v>
      </c>
      <c r="D77" t="s">
        <v>16</v>
      </c>
      <c r="E77" t="s">
        <v>24</v>
      </c>
      <c r="F77" t="s">
        <v>32</v>
      </c>
      <c r="G77">
        <v>17</v>
      </c>
      <c r="H77">
        <v>302</v>
      </c>
      <c r="I77">
        <v>18.077471007695259</v>
      </c>
      <c r="J77" t="s">
        <v>19</v>
      </c>
      <c r="K77" t="s">
        <v>47</v>
      </c>
      <c r="L77" t="s">
        <v>21</v>
      </c>
      <c r="M77" s="8">
        <v>5134</v>
      </c>
      <c r="N77" s="8">
        <v>928.09736153507458</v>
      </c>
      <c r="O77">
        <f>YEAR(SalesData[[#This Row],[Date]])</f>
        <v>2024</v>
      </c>
      <c r="P77" t="str">
        <f>TEXT(SalesData[[#This Row],[Date]],"mmm")</f>
        <v>Jan</v>
      </c>
      <c r="Q77">
        <f>MONTH(SalesData[[#This Row],[Date]])</f>
        <v>1</v>
      </c>
      <c r="R77" t="str">
        <f>"Q"&amp;ROUNDUP(MONTH(SalesData[[#This Row],[Date]])/3,0)</f>
        <v>Q1</v>
      </c>
      <c r="S77" s="8">
        <f>SalesData[[#This Row],[Profit]]/SalesData[[#This Row],[Units Sold]]</f>
        <v>54.593962443239683</v>
      </c>
      <c r="T77" s="8">
        <f>SalesData[[#This Row],[Profit]]/SalesData[[#This Row],[Total Sales]]</f>
        <v>0.18077471007695259</v>
      </c>
      <c r="U77" s="8">
        <f>SalesData[[#This Row],[Profit]]/SUM(SalesData[[#This Row],[Units Sold]])</f>
        <v>54.593962443239683</v>
      </c>
    </row>
    <row r="78" spans="1:21" x14ac:dyDescent="0.3">
      <c r="A78" t="s">
        <v>117</v>
      </c>
      <c r="B78">
        <v>45460</v>
      </c>
      <c r="C78" t="s">
        <v>29</v>
      </c>
      <c r="D78" t="s">
        <v>36</v>
      </c>
      <c r="E78" t="s">
        <v>24</v>
      </c>
      <c r="F78" t="s">
        <v>40</v>
      </c>
      <c r="G78">
        <v>20</v>
      </c>
      <c r="H78">
        <v>367</v>
      </c>
      <c r="I78">
        <v>20.131595105084969</v>
      </c>
      <c r="J78" t="s">
        <v>26</v>
      </c>
      <c r="K78" t="s">
        <v>20</v>
      </c>
      <c r="L78" t="s">
        <v>21</v>
      </c>
      <c r="M78" s="8">
        <v>7340</v>
      </c>
      <c r="N78" s="8">
        <v>1477.659080713237</v>
      </c>
      <c r="O78">
        <f>YEAR(SalesData[[#This Row],[Date]])</f>
        <v>2024</v>
      </c>
      <c r="P78" t="str">
        <f>TEXT(SalesData[[#This Row],[Date]],"mmm")</f>
        <v>Jun</v>
      </c>
      <c r="Q78">
        <f>MONTH(SalesData[[#This Row],[Date]])</f>
        <v>6</v>
      </c>
      <c r="R78" t="str">
        <f>"Q"&amp;ROUNDUP(MONTH(SalesData[[#This Row],[Date]])/3,0)</f>
        <v>Q2</v>
      </c>
      <c r="S78" s="8">
        <f>SalesData[[#This Row],[Profit]]/SalesData[[#This Row],[Units Sold]]</f>
        <v>73.882954035661854</v>
      </c>
      <c r="T78" s="8">
        <f>SalesData[[#This Row],[Profit]]/SalesData[[#This Row],[Total Sales]]</f>
        <v>0.20131595105084973</v>
      </c>
      <c r="U78" s="8">
        <f>SalesData[[#This Row],[Profit]]/SUM(SalesData[[#This Row],[Units Sold]])</f>
        <v>73.882954035661854</v>
      </c>
    </row>
    <row r="79" spans="1:21" x14ac:dyDescent="0.3">
      <c r="A79" t="s">
        <v>118</v>
      </c>
      <c r="B79">
        <v>45432</v>
      </c>
      <c r="C79" t="s">
        <v>23</v>
      </c>
      <c r="D79" t="s">
        <v>30</v>
      </c>
      <c r="E79" t="s">
        <v>44</v>
      </c>
      <c r="F79" t="s">
        <v>40</v>
      </c>
      <c r="G79">
        <v>14</v>
      </c>
      <c r="H79">
        <v>369</v>
      </c>
      <c r="I79">
        <v>8.1304872297319477</v>
      </c>
      <c r="J79" t="s">
        <v>19</v>
      </c>
      <c r="K79" t="s">
        <v>27</v>
      </c>
      <c r="L79" t="s">
        <v>33</v>
      </c>
      <c r="M79" s="8">
        <v>5166</v>
      </c>
      <c r="N79" s="8">
        <v>420.02097028795242</v>
      </c>
      <c r="O79">
        <f>YEAR(SalesData[[#This Row],[Date]])</f>
        <v>2024</v>
      </c>
      <c r="P79" t="str">
        <f>TEXT(SalesData[[#This Row],[Date]],"mmm")</f>
        <v>May</v>
      </c>
      <c r="Q79">
        <f>MONTH(SalesData[[#This Row],[Date]])</f>
        <v>5</v>
      </c>
      <c r="R79" t="str">
        <f>"Q"&amp;ROUNDUP(MONTH(SalesData[[#This Row],[Date]])/3,0)</f>
        <v>Q2</v>
      </c>
      <c r="S79" s="8">
        <f>SalesData[[#This Row],[Profit]]/SalesData[[#This Row],[Units Sold]]</f>
        <v>30.001497877710886</v>
      </c>
      <c r="T79" s="8">
        <f>SalesData[[#This Row],[Profit]]/SalesData[[#This Row],[Total Sales]]</f>
        <v>8.1304872297319475E-2</v>
      </c>
      <c r="U79" s="8">
        <f>SalesData[[#This Row],[Profit]]/SUM(SalesData[[#This Row],[Units Sold]])</f>
        <v>30.001497877710886</v>
      </c>
    </row>
    <row r="80" spans="1:21" x14ac:dyDescent="0.3">
      <c r="A80" t="s">
        <v>119</v>
      </c>
      <c r="B80">
        <v>45369</v>
      </c>
      <c r="C80" t="s">
        <v>29</v>
      </c>
      <c r="D80" t="s">
        <v>16</v>
      </c>
      <c r="E80" t="s">
        <v>24</v>
      </c>
      <c r="F80" t="s">
        <v>18</v>
      </c>
      <c r="G80">
        <v>10</v>
      </c>
      <c r="H80">
        <v>480</v>
      </c>
      <c r="I80">
        <v>7.0837216832406114</v>
      </c>
      <c r="J80" t="s">
        <v>19</v>
      </c>
      <c r="K80" t="s">
        <v>27</v>
      </c>
      <c r="L80" t="s">
        <v>37</v>
      </c>
      <c r="M80" s="8">
        <v>4800</v>
      </c>
      <c r="N80" s="8">
        <v>340.01864079554929</v>
      </c>
      <c r="O80">
        <f>YEAR(SalesData[[#This Row],[Date]])</f>
        <v>2024</v>
      </c>
      <c r="P80" t="str">
        <f>TEXT(SalesData[[#This Row],[Date]],"mmm")</f>
        <v>Mar</v>
      </c>
      <c r="Q80">
        <f>MONTH(SalesData[[#This Row],[Date]])</f>
        <v>3</v>
      </c>
      <c r="R80" t="str">
        <f>"Q"&amp;ROUNDUP(MONTH(SalesData[[#This Row],[Date]])/3,0)</f>
        <v>Q1</v>
      </c>
      <c r="S80" s="8">
        <f>SalesData[[#This Row],[Profit]]/SalesData[[#This Row],[Units Sold]]</f>
        <v>34.001864079554927</v>
      </c>
      <c r="T80" s="8">
        <f>SalesData[[#This Row],[Profit]]/SalesData[[#This Row],[Total Sales]]</f>
        <v>7.0837216832406097E-2</v>
      </c>
      <c r="U80" s="8">
        <f>SalesData[[#This Row],[Profit]]/SUM(SalesData[[#This Row],[Units Sold]])</f>
        <v>34.001864079554927</v>
      </c>
    </row>
    <row r="81" spans="1:21" x14ac:dyDescent="0.3">
      <c r="A81" t="s">
        <v>120</v>
      </c>
      <c r="B81">
        <v>45373</v>
      </c>
      <c r="C81" t="s">
        <v>29</v>
      </c>
      <c r="D81" t="s">
        <v>30</v>
      </c>
      <c r="E81" t="s">
        <v>24</v>
      </c>
      <c r="F81" t="s">
        <v>40</v>
      </c>
      <c r="G81">
        <v>16</v>
      </c>
      <c r="H81">
        <v>11</v>
      </c>
      <c r="I81">
        <v>26.836721442049651</v>
      </c>
      <c r="J81" t="s">
        <v>26</v>
      </c>
      <c r="K81" t="s">
        <v>47</v>
      </c>
      <c r="L81" t="s">
        <v>37</v>
      </c>
      <c r="M81" s="8">
        <v>176</v>
      </c>
      <c r="N81" s="8">
        <v>47.232629738007383</v>
      </c>
      <c r="O81">
        <f>YEAR(SalesData[[#This Row],[Date]])</f>
        <v>2024</v>
      </c>
      <c r="P81" t="str">
        <f>TEXT(SalesData[[#This Row],[Date]],"mmm")</f>
        <v>Mar</v>
      </c>
      <c r="Q81">
        <f>MONTH(SalesData[[#This Row],[Date]])</f>
        <v>3</v>
      </c>
      <c r="R81" t="str">
        <f>"Q"&amp;ROUNDUP(MONTH(SalesData[[#This Row],[Date]])/3,0)</f>
        <v>Q1</v>
      </c>
      <c r="S81" s="8">
        <f>SalesData[[#This Row],[Profit]]/SalesData[[#This Row],[Units Sold]]</f>
        <v>2.9520393586254614</v>
      </c>
      <c r="T81" s="8">
        <f>SalesData[[#This Row],[Profit]]/SalesData[[#This Row],[Total Sales]]</f>
        <v>0.26836721442049649</v>
      </c>
      <c r="U81" s="8">
        <f>SalesData[[#This Row],[Profit]]/SUM(SalesData[[#This Row],[Units Sold]])</f>
        <v>2.9520393586254614</v>
      </c>
    </row>
    <row r="82" spans="1:21" x14ac:dyDescent="0.3">
      <c r="A82" t="s">
        <v>121</v>
      </c>
      <c r="B82">
        <v>45552</v>
      </c>
      <c r="C82" t="s">
        <v>23</v>
      </c>
      <c r="D82" t="s">
        <v>30</v>
      </c>
      <c r="E82" t="s">
        <v>24</v>
      </c>
      <c r="F82" t="s">
        <v>50</v>
      </c>
      <c r="G82">
        <v>15</v>
      </c>
      <c r="H82">
        <v>104</v>
      </c>
      <c r="I82">
        <v>20.962310845268579</v>
      </c>
      <c r="J82" t="s">
        <v>19</v>
      </c>
      <c r="K82" t="s">
        <v>20</v>
      </c>
      <c r="L82" t="s">
        <v>37</v>
      </c>
      <c r="M82" s="8">
        <v>1560</v>
      </c>
      <c r="N82" s="8">
        <v>327.01204918618981</v>
      </c>
      <c r="O82">
        <f>YEAR(SalesData[[#This Row],[Date]])</f>
        <v>2024</v>
      </c>
      <c r="P82" t="str">
        <f>TEXT(SalesData[[#This Row],[Date]],"mmm")</f>
        <v>Sep</v>
      </c>
      <c r="Q82">
        <f>MONTH(SalesData[[#This Row],[Date]])</f>
        <v>9</v>
      </c>
      <c r="R82" t="str">
        <f>"Q"&amp;ROUNDUP(MONTH(SalesData[[#This Row],[Date]])/3,0)</f>
        <v>Q3</v>
      </c>
      <c r="S82" s="8">
        <f>SalesData[[#This Row],[Profit]]/SalesData[[#This Row],[Units Sold]]</f>
        <v>21.800803279079322</v>
      </c>
      <c r="T82" s="8">
        <f>SalesData[[#This Row],[Profit]]/SalesData[[#This Row],[Total Sales]]</f>
        <v>0.20962310845268578</v>
      </c>
      <c r="U82" s="8">
        <f>SalesData[[#This Row],[Profit]]/SUM(SalesData[[#This Row],[Units Sold]])</f>
        <v>21.800803279079322</v>
      </c>
    </row>
    <row r="83" spans="1:21" x14ac:dyDescent="0.3">
      <c r="A83" t="s">
        <v>122</v>
      </c>
      <c r="B83">
        <v>45311</v>
      </c>
      <c r="C83" t="s">
        <v>15</v>
      </c>
      <c r="D83" t="s">
        <v>49</v>
      </c>
      <c r="E83" t="s">
        <v>44</v>
      </c>
      <c r="F83" t="s">
        <v>40</v>
      </c>
      <c r="G83">
        <v>19</v>
      </c>
      <c r="H83">
        <v>27</v>
      </c>
      <c r="I83">
        <v>24.84189807536556</v>
      </c>
      <c r="J83" t="s">
        <v>26</v>
      </c>
      <c r="K83" t="s">
        <v>47</v>
      </c>
      <c r="L83" t="s">
        <v>21</v>
      </c>
      <c r="M83" s="8">
        <v>513</v>
      </c>
      <c r="N83" s="8">
        <v>127.43893712662531</v>
      </c>
      <c r="O83">
        <f>YEAR(SalesData[[#This Row],[Date]])</f>
        <v>2024</v>
      </c>
      <c r="P83" t="str">
        <f>TEXT(SalesData[[#This Row],[Date]],"mmm")</f>
        <v>Jan</v>
      </c>
      <c r="Q83">
        <f>MONTH(SalesData[[#This Row],[Date]])</f>
        <v>1</v>
      </c>
      <c r="R83" t="str">
        <f>"Q"&amp;ROUNDUP(MONTH(SalesData[[#This Row],[Date]])/3,0)</f>
        <v>Q1</v>
      </c>
      <c r="S83" s="8">
        <f>SalesData[[#This Row],[Profit]]/SalesData[[#This Row],[Units Sold]]</f>
        <v>6.7073124803487003</v>
      </c>
      <c r="T83" s="8">
        <f>SalesData[[#This Row],[Profit]]/SalesData[[#This Row],[Total Sales]]</f>
        <v>0.24841898075365557</v>
      </c>
      <c r="U83" s="8">
        <f>SalesData[[#This Row],[Profit]]/SUM(SalesData[[#This Row],[Units Sold]])</f>
        <v>6.7073124803487003</v>
      </c>
    </row>
    <row r="84" spans="1:21" x14ac:dyDescent="0.3">
      <c r="A84" t="s">
        <v>123</v>
      </c>
      <c r="B84">
        <v>45616</v>
      </c>
      <c r="C84" t="s">
        <v>29</v>
      </c>
      <c r="D84" t="s">
        <v>16</v>
      </c>
      <c r="E84" t="s">
        <v>17</v>
      </c>
      <c r="F84" t="s">
        <v>18</v>
      </c>
      <c r="G84">
        <v>2</v>
      </c>
      <c r="H84">
        <v>363</v>
      </c>
      <c r="I84">
        <v>19.020372409964949</v>
      </c>
      <c r="J84" t="s">
        <v>26</v>
      </c>
      <c r="K84" t="s">
        <v>27</v>
      </c>
      <c r="L84" t="s">
        <v>37</v>
      </c>
      <c r="M84" s="8">
        <v>726</v>
      </c>
      <c r="N84" s="8">
        <v>138.08790369634551</v>
      </c>
      <c r="O84">
        <f>YEAR(SalesData[[#This Row],[Date]])</f>
        <v>2024</v>
      </c>
      <c r="P84" t="str">
        <f>TEXT(SalesData[[#This Row],[Date]],"mmm")</f>
        <v>Nov</v>
      </c>
      <c r="Q84">
        <f>MONTH(SalesData[[#This Row],[Date]])</f>
        <v>11</v>
      </c>
      <c r="R84" t="str">
        <f>"Q"&amp;ROUNDUP(MONTH(SalesData[[#This Row],[Date]])/3,0)</f>
        <v>Q4</v>
      </c>
      <c r="S84" s="8">
        <f>SalesData[[#This Row],[Profit]]/SalesData[[#This Row],[Units Sold]]</f>
        <v>69.043951848172753</v>
      </c>
      <c r="T84" s="8">
        <f>SalesData[[#This Row],[Profit]]/SalesData[[#This Row],[Total Sales]]</f>
        <v>0.19020372409964945</v>
      </c>
      <c r="U84" s="8">
        <f>SalesData[[#This Row],[Profit]]/SUM(SalesData[[#This Row],[Units Sold]])</f>
        <v>69.043951848172753</v>
      </c>
    </row>
    <row r="85" spans="1:21" x14ac:dyDescent="0.3">
      <c r="A85" t="s">
        <v>124</v>
      </c>
      <c r="B85">
        <v>45374</v>
      </c>
      <c r="C85" t="s">
        <v>29</v>
      </c>
      <c r="D85" t="s">
        <v>30</v>
      </c>
      <c r="E85" t="s">
        <v>42</v>
      </c>
      <c r="F85" t="s">
        <v>50</v>
      </c>
      <c r="G85">
        <v>7</v>
      </c>
      <c r="H85">
        <v>168</v>
      </c>
      <c r="I85">
        <v>26.149147390304421</v>
      </c>
      <c r="J85" t="s">
        <v>26</v>
      </c>
      <c r="K85" t="s">
        <v>27</v>
      </c>
      <c r="L85" t="s">
        <v>37</v>
      </c>
      <c r="M85" s="8">
        <v>1176</v>
      </c>
      <c r="N85" s="8">
        <v>307.51397330997997</v>
      </c>
      <c r="O85">
        <f>YEAR(SalesData[[#This Row],[Date]])</f>
        <v>2024</v>
      </c>
      <c r="P85" t="str">
        <f>TEXT(SalesData[[#This Row],[Date]],"mmm")</f>
        <v>Mar</v>
      </c>
      <c r="Q85">
        <f>MONTH(SalesData[[#This Row],[Date]])</f>
        <v>3</v>
      </c>
      <c r="R85" t="str">
        <f>"Q"&amp;ROUNDUP(MONTH(SalesData[[#This Row],[Date]])/3,0)</f>
        <v>Q1</v>
      </c>
      <c r="S85" s="8">
        <f>SalesData[[#This Row],[Profit]]/SalesData[[#This Row],[Units Sold]]</f>
        <v>43.930567615711425</v>
      </c>
      <c r="T85" s="8">
        <f>SalesData[[#This Row],[Profit]]/SalesData[[#This Row],[Total Sales]]</f>
        <v>0.26149147390304417</v>
      </c>
      <c r="U85" s="8">
        <f>SalesData[[#This Row],[Profit]]/SUM(SalesData[[#This Row],[Units Sold]])</f>
        <v>43.930567615711425</v>
      </c>
    </row>
    <row r="86" spans="1:21" x14ac:dyDescent="0.3">
      <c r="A86" t="s">
        <v>125</v>
      </c>
      <c r="B86">
        <v>45457</v>
      </c>
      <c r="C86" t="s">
        <v>15</v>
      </c>
      <c r="D86" t="s">
        <v>36</v>
      </c>
      <c r="E86" t="s">
        <v>31</v>
      </c>
      <c r="F86" t="s">
        <v>40</v>
      </c>
      <c r="G86">
        <v>15</v>
      </c>
      <c r="H86">
        <v>68</v>
      </c>
      <c r="I86">
        <v>16.15138188071592</v>
      </c>
      <c r="J86" t="s">
        <v>19</v>
      </c>
      <c r="K86" t="s">
        <v>47</v>
      </c>
      <c r="L86" t="s">
        <v>21</v>
      </c>
      <c r="M86" s="8">
        <v>1020</v>
      </c>
      <c r="N86" s="8">
        <v>164.74409518330239</v>
      </c>
      <c r="O86">
        <f>YEAR(SalesData[[#This Row],[Date]])</f>
        <v>2024</v>
      </c>
      <c r="P86" t="str">
        <f>TEXT(SalesData[[#This Row],[Date]],"mmm")</f>
        <v>Jun</v>
      </c>
      <c r="Q86">
        <f>MONTH(SalesData[[#This Row],[Date]])</f>
        <v>6</v>
      </c>
      <c r="R86" t="str">
        <f>"Q"&amp;ROUNDUP(MONTH(SalesData[[#This Row],[Date]])/3,0)</f>
        <v>Q2</v>
      </c>
      <c r="S86" s="8">
        <f>SalesData[[#This Row],[Profit]]/SalesData[[#This Row],[Units Sold]]</f>
        <v>10.982939678886826</v>
      </c>
      <c r="T86" s="8">
        <f>SalesData[[#This Row],[Profit]]/SalesData[[#This Row],[Total Sales]]</f>
        <v>0.1615138188071592</v>
      </c>
      <c r="U86" s="8">
        <f>SalesData[[#This Row],[Profit]]/SUM(SalesData[[#This Row],[Units Sold]])</f>
        <v>10.982939678886826</v>
      </c>
    </row>
    <row r="87" spans="1:21" x14ac:dyDescent="0.3">
      <c r="A87" t="s">
        <v>126</v>
      </c>
      <c r="B87">
        <v>45334</v>
      </c>
      <c r="C87" t="s">
        <v>35</v>
      </c>
      <c r="D87" t="s">
        <v>49</v>
      </c>
      <c r="E87" t="s">
        <v>17</v>
      </c>
      <c r="F87" t="s">
        <v>18</v>
      </c>
      <c r="G87">
        <v>9</v>
      </c>
      <c r="H87">
        <v>22</v>
      </c>
      <c r="I87">
        <v>28.240375346268429</v>
      </c>
      <c r="J87" t="s">
        <v>26</v>
      </c>
      <c r="K87" t="s">
        <v>47</v>
      </c>
      <c r="L87" t="s">
        <v>21</v>
      </c>
      <c r="M87" s="8">
        <v>198</v>
      </c>
      <c r="N87" s="8">
        <v>55.915943185611489</v>
      </c>
      <c r="O87">
        <f>YEAR(SalesData[[#This Row],[Date]])</f>
        <v>2024</v>
      </c>
      <c r="P87" t="str">
        <f>TEXT(SalesData[[#This Row],[Date]],"mmm")</f>
        <v>Feb</v>
      </c>
      <c r="Q87">
        <f>MONTH(SalesData[[#This Row],[Date]])</f>
        <v>2</v>
      </c>
      <c r="R87" t="str">
        <f>"Q"&amp;ROUNDUP(MONTH(SalesData[[#This Row],[Date]])/3,0)</f>
        <v>Q1</v>
      </c>
      <c r="S87" s="8">
        <f>SalesData[[#This Row],[Profit]]/SalesData[[#This Row],[Units Sold]]</f>
        <v>6.2128825761790543</v>
      </c>
      <c r="T87" s="8">
        <f>SalesData[[#This Row],[Profit]]/SalesData[[#This Row],[Total Sales]]</f>
        <v>0.28240375346268431</v>
      </c>
      <c r="U87" s="8">
        <f>SalesData[[#This Row],[Profit]]/SUM(SalesData[[#This Row],[Units Sold]])</f>
        <v>6.2128825761790543</v>
      </c>
    </row>
    <row r="88" spans="1:21" x14ac:dyDescent="0.3">
      <c r="A88" t="s">
        <v>127</v>
      </c>
      <c r="B88">
        <v>45457</v>
      </c>
      <c r="C88" t="s">
        <v>23</v>
      </c>
      <c r="D88" t="s">
        <v>39</v>
      </c>
      <c r="E88" t="s">
        <v>42</v>
      </c>
      <c r="F88" t="s">
        <v>25</v>
      </c>
      <c r="G88">
        <v>14</v>
      </c>
      <c r="H88">
        <v>496</v>
      </c>
      <c r="I88">
        <v>16.143486938424161</v>
      </c>
      <c r="J88" t="s">
        <v>19</v>
      </c>
      <c r="K88" t="s">
        <v>47</v>
      </c>
      <c r="L88" t="s">
        <v>21</v>
      </c>
      <c r="M88" s="8">
        <v>6944</v>
      </c>
      <c r="N88" s="8">
        <v>1121.0037330041739</v>
      </c>
      <c r="O88">
        <f>YEAR(SalesData[[#This Row],[Date]])</f>
        <v>2024</v>
      </c>
      <c r="P88" t="str">
        <f>TEXT(SalesData[[#This Row],[Date]],"mmm")</f>
        <v>Jun</v>
      </c>
      <c r="Q88">
        <f>MONTH(SalesData[[#This Row],[Date]])</f>
        <v>6</v>
      </c>
      <c r="R88" t="str">
        <f>"Q"&amp;ROUNDUP(MONTH(SalesData[[#This Row],[Date]])/3,0)</f>
        <v>Q2</v>
      </c>
      <c r="S88" s="8">
        <f>SalesData[[#This Row],[Profit]]/SalesData[[#This Row],[Units Sold]]</f>
        <v>80.071695214583855</v>
      </c>
      <c r="T88" s="8">
        <f>SalesData[[#This Row],[Profit]]/SalesData[[#This Row],[Total Sales]]</f>
        <v>0.16143486938424165</v>
      </c>
      <c r="U88" s="8">
        <f>SalesData[[#This Row],[Profit]]/SUM(SalesData[[#This Row],[Units Sold]])</f>
        <v>80.071695214583855</v>
      </c>
    </row>
    <row r="89" spans="1:21" x14ac:dyDescent="0.3">
      <c r="A89" t="s">
        <v>128</v>
      </c>
      <c r="B89">
        <v>45382</v>
      </c>
      <c r="C89" t="s">
        <v>29</v>
      </c>
      <c r="D89" t="s">
        <v>30</v>
      </c>
      <c r="E89" t="s">
        <v>17</v>
      </c>
      <c r="F89" t="s">
        <v>32</v>
      </c>
      <c r="G89">
        <v>8</v>
      </c>
      <c r="H89">
        <v>204</v>
      </c>
      <c r="I89">
        <v>23.063867928543381</v>
      </c>
      <c r="J89" t="s">
        <v>26</v>
      </c>
      <c r="K89" t="s">
        <v>47</v>
      </c>
      <c r="L89" t="s">
        <v>21</v>
      </c>
      <c r="M89" s="8">
        <v>1632</v>
      </c>
      <c r="N89" s="8">
        <v>376.40232459382793</v>
      </c>
      <c r="O89">
        <f>YEAR(SalesData[[#This Row],[Date]])</f>
        <v>2024</v>
      </c>
      <c r="P89" t="str">
        <f>TEXT(SalesData[[#This Row],[Date]],"mmm")</f>
        <v>Mar</v>
      </c>
      <c r="Q89">
        <f>MONTH(SalesData[[#This Row],[Date]])</f>
        <v>3</v>
      </c>
      <c r="R89" t="str">
        <f>"Q"&amp;ROUNDUP(MONTH(SalesData[[#This Row],[Date]])/3,0)</f>
        <v>Q1</v>
      </c>
      <c r="S89" s="8">
        <f>SalesData[[#This Row],[Profit]]/SalesData[[#This Row],[Units Sold]]</f>
        <v>47.050290574228491</v>
      </c>
      <c r="T89" s="8">
        <f>SalesData[[#This Row],[Profit]]/SalesData[[#This Row],[Total Sales]]</f>
        <v>0.23063867928543377</v>
      </c>
      <c r="U89" s="8">
        <f>SalesData[[#This Row],[Profit]]/SUM(SalesData[[#This Row],[Units Sold]])</f>
        <v>47.050290574228491</v>
      </c>
    </row>
    <row r="90" spans="1:21" x14ac:dyDescent="0.3">
      <c r="A90" t="s">
        <v>129</v>
      </c>
      <c r="B90">
        <v>45362</v>
      </c>
      <c r="C90" t="s">
        <v>23</v>
      </c>
      <c r="D90" t="s">
        <v>30</v>
      </c>
      <c r="E90" t="s">
        <v>17</v>
      </c>
      <c r="F90" t="s">
        <v>18</v>
      </c>
      <c r="G90">
        <v>12</v>
      </c>
      <c r="H90">
        <v>325</v>
      </c>
      <c r="I90">
        <v>18.531419697269708</v>
      </c>
      <c r="J90" t="s">
        <v>26</v>
      </c>
      <c r="K90" t="s">
        <v>27</v>
      </c>
      <c r="L90" t="s">
        <v>33</v>
      </c>
      <c r="M90" s="8">
        <v>3900</v>
      </c>
      <c r="N90" s="8">
        <v>722.72536819351876</v>
      </c>
      <c r="O90">
        <f>YEAR(SalesData[[#This Row],[Date]])</f>
        <v>2024</v>
      </c>
      <c r="P90" t="str">
        <f>TEXT(SalesData[[#This Row],[Date]],"mmm")</f>
        <v>Mar</v>
      </c>
      <c r="Q90">
        <f>MONTH(SalesData[[#This Row],[Date]])</f>
        <v>3</v>
      </c>
      <c r="R90" t="str">
        <f>"Q"&amp;ROUNDUP(MONTH(SalesData[[#This Row],[Date]])/3,0)</f>
        <v>Q1</v>
      </c>
      <c r="S90" s="8">
        <f>SalesData[[#This Row],[Profit]]/SalesData[[#This Row],[Units Sold]]</f>
        <v>60.227114016126563</v>
      </c>
      <c r="T90" s="8">
        <f>SalesData[[#This Row],[Profit]]/SalesData[[#This Row],[Total Sales]]</f>
        <v>0.18531419697269713</v>
      </c>
      <c r="U90" s="8">
        <f>SalesData[[#This Row],[Profit]]/SUM(SalesData[[#This Row],[Units Sold]])</f>
        <v>60.227114016126563</v>
      </c>
    </row>
    <row r="91" spans="1:21" x14ac:dyDescent="0.3">
      <c r="A91" t="s">
        <v>130</v>
      </c>
      <c r="B91">
        <v>45517</v>
      </c>
      <c r="C91" t="s">
        <v>35</v>
      </c>
      <c r="D91" t="s">
        <v>16</v>
      </c>
      <c r="E91" t="s">
        <v>31</v>
      </c>
      <c r="F91" t="s">
        <v>40</v>
      </c>
      <c r="G91">
        <v>9</v>
      </c>
      <c r="H91">
        <v>35</v>
      </c>
      <c r="I91">
        <v>11.46180981528622</v>
      </c>
      <c r="J91" t="s">
        <v>19</v>
      </c>
      <c r="K91" t="s">
        <v>27</v>
      </c>
      <c r="L91" t="s">
        <v>21</v>
      </c>
      <c r="M91" s="8">
        <v>315</v>
      </c>
      <c r="N91" s="8">
        <v>36.104700918151593</v>
      </c>
      <c r="O91">
        <f>YEAR(SalesData[[#This Row],[Date]])</f>
        <v>2024</v>
      </c>
      <c r="P91" t="str">
        <f>TEXT(SalesData[[#This Row],[Date]],"mmm")</f>
        <v>Aug</v>
      </c>
      <c r="Q91">
        <f>MONTH(SalesData[[#This Row],[Date]])</f>
        <v>8</v>
      </c>
      <c r="R91" t="str">
        <f>"Q"&amp;ROUNDUP(MONTH(SalesData[[#This Row],[Date]])/3,0)</f>
        <v>Q3</v>
      </c>
      <c r="S91" s="8">
        <f>SalesData[[#This Row],[Profit]]/SalesData[[#This Row],[Units Sold]]</f>
        <v>4.011633435350177</v>
      </c>
      <c r="T91" s="8">
        <f>SalesData[[#This Row],[Profit]]/SalesData[[#This Row],[Total Sales]]</f>
        <v>0.1146180981528622</v>
      </c>
      <c r="U91" s="8">
        <f>SalesData[[#This Row],[Profit]]/SUM(SalesData[[#This Row],[Units Sold]])</f>
        <v>4.011633435350177</v>
      </c>
    </row>
    <row r="92" spans="1:21" x14ac:dyDescent="0.3">
      <c r="A92" t="s">
        <v>131</v>
      </c>
      <c r="B92">
        <v>45477</v>
      </c>
      <c r="C92" t="s">
        <v>23</v>
      </c>
      <c r="D92" t="s">
        <v>36</v>
      </c>
      <c r="E92" t="s">
        <v>17</v>
      </c>
      <c r="F92" t="s">
        <v>32</v>
      </c>
      <c r="G92">
        <v>6</v>
      </c>
      <c r="H92">
        <v>355</v>
      </c>
      <c r="I92">
        <v>20.428934119331519</v>
      </c>
      <c r="J92" t="s">
        <v>26</v>
      </c>
      <c r="K92" t="s">
        <v>27</v>
      </c>
      <c r="L92" t="s">
        <v>21</v>
      </c>
      <c r="M92" s="8">
        <v>2130</v>
      </c>
      <c r="N92" s="8">
        <v>435.13629674176133</v>
      </c>
      <c r="O92">
        <f>YEAR(SalesData[[#This Row],[Date]])</f>
        <v>2024</v>
      </c>
      <c r="P92" t="str">
        <f>TEXT(SalesData[[#This Row],[Date]],"mmm")</f>
        <v>Jul</v>
      </c>
      <c r="Q92">
        <f>MONTH(SalesData[[#This Row],[Date]])</f>
        <v>7</v>
      </c>
      <c r="R92" t="str">
        <f>"Q"&amp;ROUNDUP(MONTH(SalesData[[#This Row],[Date]])/3,0)</f>
        <v>Q3</v>
      </c>
      <c r="S92" s="8">
        <f>SalesData[[#This Row],[Profit]]/SalesData[[#This Row],[Units Sold]]</f>
        <v>72.522716123626893</v>
      </c>
      <c r="T92" s="8">
        <f>SalesData[[#This Row],[Profit]]/SalesData[[#This Row],[Total Sales]]</f>
        <v>0.20428934119331518</v>
      </c>
      <c r="U92" s="8">
        <f>SalesData[[#This Row],[Profit]]/SUM(SalesData[[#This Row],[Units Sold]])</f>
        <v>72.522716123626893</v>
      </c>
    </row>
    <row r="93" spans="1:21" x14ac:dyDescent="0.3">
      <c r="A93" t="s">
        <v>132</v>
      </c>
      <c r="B93">
        <v>45313</v>
      </c>
      <c r="C93" t="s">
        <v>15</v>
      </c>
      <c r="D93" t="s">
        <v>39</v>
      </c>
      <c r="E93" t="s">
        <v>42</v>
      </c>
      <c r="F93" t="s">
        <v>50</v>
      </c>
      <c r="G93">
        <v>15</v>
      </c>
      <c r="H93">
        <v>242</v>
      </c>
      <c r="I93">
        <v>27.183415886375009</v>
      </c>
      <c r="J93" t="s">
        <v>26</v>
      </c>
      <c r="K93" t="s">
        <v>20</v>
      </c>
      <c r="L93" t="s">
        <v>21</v>
      </c>
      <c r="M93" s="8">
        <v>3630</v>
      </c>
      <c r="N93" s="8">
        <v>986.75799667541287</v>
      </c>
      <c r="O93">
        <f>YEAR(SalesData[[#This Row],[Date]])</f>
        <v>2024</v>
      </c>
      <c r="P93" t="str">
        <f>TEXT(SalesData[[#This Row],[Date]],"mmm")</f>
        <v>Jan</v>
      </c>
      <c r="Q93">
        <f>MONTH(SalesData[[#This Row],[Date]])</f>
        <v>1</v>
      </c>
      <c r="R93" t="str">
        <f>"Q"&amp;ROUNDUP(MONTH(SalesData[[#This Row],[Date]])/3,0)</f>
        <v>Q1</v>
      </c>
      <c r="S93" s="8">
        <f>SalesData[[#This Row],[Profit]]/SalesData[[#This Row],[Units Sold]]</f>
        <v>65.783866445027527</v>
      </c>
      <c r="T93" s="8">
        <f>SalesData[[#This Row],[Profit]]/SalesData[[#This Row],[Total Sales]]</f>
        <v>0.27183415886375012</v>
      </c>
      <c r="U93" s="8">
        <f>SalesData[[#This Row],[Profit]]/SUM(SalesData[[#This Row],[Units Sold]])</f>
        <v>65.783866445027527</v>
      </c>
    </row>
    <row r="94" spans="1:21" x14ac:dyDescent="0.3">
      <c r="A94" t="s">
        <v>133</v>
      </c>
      <c r="B94">
        <v>45364</v>
      </c>
      <c r="C94" t="s">
        <v>29</v>
      </c>
      <c r="D94" t="s">
        <v>36</v>
      </c>
      <c r="E94" t="s">
        <v>44</v>
      </c>
      <c r="F94" t="s">
        <v>18</v>
      </c>
      <c r="G94">
        <v>4</v>
      </c>
      <c r="H94">
        <v>202</v>
      </c>
      <c r="I94">
        <v>22.740227198231992</v>
      </c>
      <c r="J94" t="s">
        <v>19</v>
      </c>
      <c r="K94" t="s">
        <v>47</v>
      </c>
      <c r="L94" t="s">
        <v>33</v>
      </c>
      <c r="M94" s="8">
        <v>808</v>
      </c>
      <c r="N94" s="8">
        <v>183.7410357617145</v>
      </c>
      <c r="O94">
        <f>YEAR(SalesData[[#This Row],[Date]])</f>
        <v>2024</v>
      </c>
      <c r="P94" t="str">
        <f>TEXT(SalesData[[#This Row],[Date]],"mmm")</f>
        <v>Mar</v>
      </c>
      <c r="Q94">
        <f>MONTH(SalesData[[#This Row],[Date]])</f>
        <v>3</v>
      </c>
      <c r="R94" t="str">
        <f>"Q"&amp;ROUNDUP(MONTH(SalesData[[#This Row],[Date]])/3,0)</f>
        <v>Q1</v>
      </c>
      <c r="S94" s="8">
        <f>SalesData[[#This Row],[Profit]]/SalesData[[#This Row],[Units Sold]]</f>
        <v>45.935258940428625</v>
      </c>
      <c r="T94" s="8">
        <f>SalesData[[#This Row],[Profit]]/SalesData[[#This Row],[Total Sales]]</f>
        <v>0.22740227198231994</v>
      </c>
      <c r="U94" s="8">
        <f>SalesData[[#This Row],[Profit]]/SUM(SalesData[[#This Row],[Units Sold]])</f>
        <v>45.935258940428625</v>
      </c>
    </row>
    <row r="95" spans="1:21" x14ac:dyDescent="0.3">
      <c r="A95" t="s">
        <v>134</v>
      </c>
      <c r="B95">
        <v>45485</v>
      </c>
      <c r="C95" t="s">
        <v>23</v>
      </c>
      <c r="D95" t="s">
        <v>39</v>
      </c>
      <c r="E95" t="s">
        <v>17</v>
      </c>
      <c r="F95" t="s">
        <v>32</v>
      </c>
      <c r="G95">
        <v>11</v>
      </c>
      <c r="H95">
        <v>173</v>
      </c>
      <c r="I95">
        <v>22.421506309458248</v>
      </c>
      <c r="J95" t="s">
        <v>26</v>
      </c>
      <c r="K95" t="s">
        <v>47</v>
      </c>
      <c r="L95" t="s">
        <v>21</v>
      </c>
      <c r="M95" s="8">
        <v>1903</v>
      </c>
      <c r="N95" s="8">
        <v>426.68126506899063</v>
      </c>
      <c r="O95">
        <f>YEAR(SalesData[[#This Row],[Date]])</f>
        <v>2024</v>
      </c>
      <c r="P95" t="str">
        <f>TEXT(SalesData[[#This Row],[Date]],"mmm")</f>
        <v>Jul</v>
      </c>
      <c r="Q95">
        <f>MONTH(SalesData[[#This Row],[Date]])</f>
        <v>7</v>
      </c>
      <c r="R95" t="str">
        <f>"Q"&amp;ROUNDUP(MONTH(SalesData[[#This Row],[Date]])/3,0)</f>
        <v>Q3</v>
      </c>
      <c r="S95" s="8">
        <f>SalesData[[#This Row],[Profit]]/SalesData[[#This Row],[Units Sold]]</f>
        <v>38.789205915362786</v>
      </c>
      <c r="T95" s="8">
        <f>SalesData[[#This Row],[Profit]]/SalesData[[#This Row],[Total Sales]]</f>
        <v>0.22421506309458256</v>
      </c>
      <c r="U95" s="8">
        <f>SalesData[[#This Row],[Profit]]/SUM(SalesData[[#This Row],[Units Sold]])</f>
        <v>38.789205915362786</v>
      </c>
    </row>
    <row r="96" spans="1:21" x14ac:dyDescent="0.3">
      <c r="A96" t="s">
        <v>135</v>
      </c>
      <c r="B96">
        <v>45598</v>
      </c>
      <c r="C96" t="s">
        <v>23</v>
      </c>
      <c r="D96" t="s">
        <v>30</v>
      </c>
      <c r="E96" t="s">
        <v>44</v>
      </c>
      <c r="F96" t="s">
        <v>25</v>
      </c>
      <c r="G96">
        <v>1</v>
      </c>
      <c r="H96">
        <v>226</v>
      </c>
      <c r="I96">
        <v>14.489511104592211</v>
      </c>
      <c r="J96" t="s">
        <v>26</v>
      </c>
      <c r="K96" t="s">
        <v>27</v>
      </c>
      <c r="L96" t="s">
        <v>37</v>
      </c>
      <c r="M96" s="8">
        <v>226</v>
      </c>
      <c r="N96" s="8">
        <v>32.746295096378383</v>
      </c>
      <c r="O96">
        <f>YEAR(SalesData[[#This Row],[Date]])</f>
        <v>2024</v>
      </c>
      <c r="P96" t="str">
        <f>TEXT(SalesData[[#This Row],[Date]],"mmm")</f>
        <v>Nov</v>
      </c>
      <c r="Q96">
        <f>MONTH(SalesData[[#This Row],[Date]])</f>
        <v>11</v>
      </c>
      <c r="R96" t="str">
        <f>"Q"&amp;ROUNDUP(MONTH(SalesData[[#This Row],[Date]])/3,0)</f>
        <v>Q4</v>
      </c>
      <c r="S96" s="8">
        <f>SalesData[[#This Row],[Profit]]/SalesData[[#This Row],[Units Sold]]</f>
        <v>32.746295096378383</v>
      </c>
      <c r="T96" s="8">
        <f>SalesData[[#This Row],[Profit]]/SalesData[[#This Row],[Total Sales]]</f>
        <v>0.14489511104592204</v>
      </c>
      <c r="U96" s="8">
        <f>SalesData[[#This Row],[Profit]]/SUM(SalesData[[#This Row],[Units Sold]])</f>
        <v>32.746295096378383</v>
      </c>
    </row>
    <row r="97" spans="1:21" x14ac:dyDescent="0.3">
      <c r="A97" t="s">
        <v>136</v>
      </c>
      <c r="B97">
        <v>45460</v>
      </c>
      <c r="C97" t="s">
        <v>15</v>
      </c>
      <c r="D97" t="s">
        <v>16</v>
      </c>
      <c r="E97" t="s">
        <v>44</v>
      </c>
      <c r="F97" t="s">
        <v>25</v>
      </c>
      <c r="G97">
        <v>1</v>
      </c>
      <c r="H97">
        <v>305</v>
      </c>
      <c r="I97">
        <v>26.557341425075851</v>
      </c>
      <c r="J97" t="s">
        <v>19</v>
      </c>
      <c r="K97" t="s">
        <v>20</v>
      </c>
      <c r="L97" t="s">
        <v>37</v>
      </c>
      <c r="M97" s="8">
        <v>305</v>
      </c>
      <c r="N97" s="8">
        <v>80.999891346481334</v>
      </c>
      <c r="O97">
        <f>YEAR(SalesData[[#This Row],[Date]])</f>
        <v>2024</v>
      </c>
      <c r="P97" t="str">
        <f>TEXT(SalesData[[#This Row],[Date]],"mmm")</f>
        <v>Jun</v>
      </c>
      <c r="Q97">
        <f>MONTH(SalesData[[#This Row],[Date]])</f>
        <v>6</v>
      </c>
      <c r="R97" t="str">
        <f>"Q"&amp;ROUNDUP(MONTH(SalesData[[#This Row],[Date]])/3,0)</f>
        <v>Q2</v>
      </c>
      <c r="S97" s="8">
        <f>SalesData[[#This Row],[Profit]]/SalesData[[#This Row],[Units Sold]]</f>
        <v>80.999891346481334</v>
      </c>
      <c r="T97" s="8">
        <f>SalesData[[#This Row],[Profit]]/SalesData[[#This Row],[Total Sales]]</f>
        <v>0.26557341425075848</v>
      </c>
      <c r="U97" s="8">
        <f>SalesData[[#This Row],[Profit]]/SUM(SalesData[[#This Row],[Units Sold]])</f>
        <v>80.999891346481334</v>
      </c>
    </row>
    <row r="98" spans="1:21" x14ac:dyDescent="0.3">
      <c r="A98" t="s">
        <v>137</v>
      </c>
      <c r="B98">
        <v>45322</v>
      </c>
      <c r="C98" t="s">
        <v>15</v>
      </c>
      <c r="D98" t="s">
        <v>39</v>
      </c>
      <c r="E98" t="s">
        <v>31</v>
      </c>
      <c r="F98" t="s">
        <v>25</v>
      </c>
      <c r="G98">
        <v>8</v>
      </c>
      <c r="H98">
        <v>113</v>
      </c>
      <c r="I98">
        <v>26.51402164846138</v>
      </c>
      <c r="J98" t="s">
        <v>19</v>
      </c>
      <c r="K98" t="s">
        <v>20</v>
      </c>
      <c r="L98" t="s">
        <v>21</v>
      </c>
      <c r="M98" s="8">
        <v>904</v>
      </c>
      <c r="N98" s="8">
        <v>239.68675570209089</v>
      </c>
      <c r="O98">
        <f>YEAR(SalesData[[#This Row],[Date]])</f>
        <v>2024</v>
      </c>
      <c r="P98" t="str">
        <f>TEXT(SalesData[[#This Row],[Date]],"mmm")</f>
        <v>Jan</v>
      </c>
      <c r="Q98">
        <f>MONTH(SalesData[[#This Row],[Date]])</f>
        <v>1</v>
      </c>
      <c r="R98" t="str">
        <f>"Q"&amp;ROUNDUP(MONTH(SalesData[[#This Row],[Date]])/3,0)</f>
        <v>Q1</v>
      </c>
      <c r="S98" s="8">
        <f>SalesData[[#This Row],[Profit]]/SalesData[[#This Row],[Units Sold]]</f>
        <v>29.960844462761361</v>
      </c>
      <c r="T98" s="8">
        <f>SalesData[[#This Row],[Profit]]/SalesData[[#This Row],[Total Sales]]</f>
        <v>0.26514021648461383</v>
      </c>
      <c r="U98" s="8">
        <f>SalesData[[#This Row],[Profit]]/SUM(SalesData[[#This Row],[Units Sold]])</f>
        <v>29.960844462761361</v>
      </c>
    </row>
    <row r="99" spans="1:21" x14ac:dyDescent="0.3">
      <c r="A99" t="s">
        <v>138</v>
      </c>
      <c r="B99">
        <v>45523</v>
      </c>
      <c r="C99" t="s">
        <v>23</v>
      </c>
      <c r="D99" t="s">
        <v>30</v>
      </c>
      <c r="E99" t="s">
        <v>17</v>
      </c>
      <c r="F99" t="s">
        <v>25</v>
      </c>
      <c r="G99">
        <v>3</v>
      </c>
      <c r="H99">
        <v>395</v>
      </c>
      <c r="I99">
        <v>15.93521901939441</v>
      </c>
      <c r="J99" t="s">
        <v>19</v>
      </c>
      <c r="K99" t="s">
        <v>47</v>
      </c>
      <c r="L99" t="s">
        <v>21</v>
      </c>
      <c r="M99" s="8">
        <v>1185</v>
      </c>
      <c r="N99" s="8">
        <v>188.83234537982369</v>
      </c>
      <c r="O99">
        <f>YEAR(SalesData[[#This Row],[Date]])</f>
        <v>2024</v>
      </c>
      <c r="P99" t="str">
        <f>TEXT(SalesData[[#This Row],[Date]],"mmm")</f>
        <v>Aug</v>
      </c>
      <c r="Q99">
        <f>MONTH(SalesData[[#This Row],[Date]])</f>
        <v>8</v>
      </c>
      <c r="R99" t="str">
        <f>"Q"&amp;ROUNDUP(MONTH(SalesData[[#This Row],[Date]])/3,0)</f>
        <v>Q3</v>
      </c>
      <c r="S99" s="8">
        <f>SalesData[[#This Row],[Profit]]/SalesData[[#This Row],[Units Sold]]</f>
        <v>62.944115126607898</v>
      </c>
      <c r="T99" s="8">
        <f>SalesData[[#This Row],[Profit]]/SalesData[[#This Row],[Total Sales]]</f>
        <v>0.15935219019394403</v>
      </c>
      <c r="U99" s="8">
        <f>SalesData[[#This Row],[Profit]]/SUM(SalesData[[#This Row],[Units Sold]])</f>
        <v>62.944115126607898</v>
      </c>
    </row>
    <row r="100" spans="1:21" x14ac:dyDescent="0.3">
      <c r="A100" t="s">
        <v>139</v>
      </c>
      <c r="B100">
        <v>45385</v>
      </c>
      <c r="C100" t="s">
        <v>29</v>
      </c>
      <c r="D100" t="s">
        <v>49</v>
      </c>
      <c r="E100" t="s">
        <v>42</v>
      </c>
      <c r="F100" t="s">
        <v>25</v>
      </c>
      <c r="G100">
        <v>10</v>
      </c>
      <c r="H100">
        <v>284</v>
      </c>
      <c r="I100">
        <v>14.258998543802811</v>
      </c>
      <c r="J100" t="s">
        <v>26</v>
      </c>
      <c r="K100" t="s">
        <v>47</v>
      </c>
      <c r="L100" t="s">
        <v>33</v>
      </c>
      <c r="M100" s="8">
        <v>2840</v>
      </c>
      <c r="N100" s="8">
        <v>404.95555864399989</v>
      </c>
      <c r="O100">
        <f>YEAR(SalesData[[#This Row],[Date]])</f>
        <v>2024</v>
      </c>
      <c r="P100" t="str">
        <f>TEXT(SalesData[[#This Row],[Date]],"mmm")</f>
        <v>Apr</v>
      </c>
      <c r="Q100">
        <f>MONTH(SalesData[[#This Row],[Date]])</f>
        <v>4</v>
      </c>
      <c r="R100" t="str">
        <f>"Q"&amp;ROUNDUP(MONTH(SalesData[[#This Row],[Date]])/3,0)</f>
        <v>Q2</v>
      </c>
      <c r="S100" s="8">
        <f>SalesData[[#This Row],[Profit]]/SalesData[[#This Row],[Units Sold]]</f>
        <v>40.495555864399989</v>
      </c>
      <c r="T100" s="8">
        <f>SalesData[[#This Row],[Profit]]/SalesData[[#This Row],[Total Sales]]</f>
        <v>0.14258998543802814</v>
      </c>
      <c r="U100" s="8">
        <f>SalesData[[#This Row],[Profit]]/SUM(SalesData[[#This Row],[Units Sold]])</f>
        <v>40.495555864399989</v>
      </c>
    </row>
    <row r="101" spans="1:21" x14ac:dyDescent="0.3">
      <c r="A101" t="s">
        <v>140</v>
      </c>
      <c r="B101">
        <v>45631</v>
      </c>
      <c r="C101" t="s">
        <v>23</v>
      </c>
      <c r="D101" t="s">
        <v>49</v>
      </c>
      <c r="E101" t="s">
        <v>44</v>
      </c>
      <c r="F101" t="s">
        <v>25</v>
      </c>
      <c r="G101">
        <v>4</v>
      </c>
      <c r="H101">
        <v>243</v>
      </c>
      <c r="I101">
        <v>14.639481163874519</v>
      </c>
      <c r="J101" t="s">
        <v>26</v>
      </c>
      <c r="K101" t="s">
        <v>20</v>
      </c>
      <c r="L101" t="s">
        <v>37</v>
      </c>
      <c r="M101" s="8">
        <v>972</v>
      </c>
      <c r="N101" s="8">
        <v>142.29575691286041</v>
      </c>
      <c r="O101">
        <f>YEAR(SalesData[[#This Row],[Date]])</f>
        <v>2024</v>
      </c>
      <c r="P101" t="str">
        <f>TEXT(SalesData[[#This Row],[Date]],"mmm")</f>
        <v>Dec</v>
      </c>
      <c r="Q101">
        <f>MONTH(SalesData[[#This Row],[Date]])</f>
        <v>12</v>
      </c>
      <c r="R101" t="str">
        <f>"Q"&amp;ROUNDUP(MONTH(SalesData[[#This Row],[Date]])/3,0)</f>
        <v>Q4</v>
      </c>
      <c r="S101" s="8">
        <f>SalesData[[#This Row],[Profit]]/SalesData[[#This Row],[Units Sold]]</f>
        <v>35.573939228215103</v>
      </c>
      <c r="T101" s="8">
        <f>SalesData[[#This Row],[Profit]]/SalesData[[#This Row],[Total Sales]]</f>
        <v>0.14639481163874529</v>
      </c>
      <c r="U101" s="8">
        <f>SalesData[[#This Row],[Profit]]/SUM(SalesData[[#This Row],[Units Sold]])</f>
        <v>35.573939228215103</v>
      </c>
    </row>
    <row r="102" spans="1:21" x14ac:dyDescent="0.3">
      <c r="A102" t="s">
        <v>141</v>
      </c>
      <c r="B102">
        <v>45335</v>
      </c>
      <c r="C102" t="s">
        <v>29</v>
      </c>
      <c r="D102" t="s">
        <v>36</v>
      </c>
      <c r="E102" t="s">
        <v>31</v>
      </c>
      <c r="F102" t="s">
        <v>25</v>
      </c>
      <c r="G102">
        <v>14</v>
      </c>
      <c r="H102">
        <v>185</v>
      </c>
      <c r="I102">
        <v>29.27420948334407</v>
      </c>
      <c r="J102" t="s">
        <v>19</v>
      </c>
      <c r="K102" t="s">
        <v>20</v>
      </c>
      <c r="L102" t="s">
        <v>33</v>
      </c>
      <c r="M102" s="8">
        <v>2590</v>
      </c>
      <c r="N102" s="8">
        <v>758.2020256186114</v>
      </c>
      <c r="O102">
        <f>YEAR(SalesData[[#This Row],[Date]])</f>
        <v>2024</v>
      </c>
      <c r="P102" t="str">
        <f>TEXT(SalesData[[#This Row],[Date]],"mmm")</f>
        <v>Feb</v>
      </c>
      <c r="Q102">
        <f>MONTH(SalesData[[#This Row],[Date]])</f>
        <v>2</v>
      </c>
      <c r="R102" t="str">
        <f>"Q"&amp;ROUNDUP(MONTH(SalesData[[#This Row],[Date]])/3,0)</f>
        <v>Q1</v>
      </c>
      <c r="S102" s="8">
        <f>SalesData[[#This Row],[Profit]]/SalesData[[#This Row],[Units Sold]]</f>
        <v>54.157287544186531</v>
      </c>
      <c r="T102" s="8">
        <f>SalesData[[#This Row],[Profit]]/SalesData[[#This Row],[Total Sales]]</f>
        <v>0.29274209483344071</v>
      </c>
      <c r="U102" s="8">
        <f>SalesData[[#This Row],[Profit]]/SUM(SalesData[[#This Row],[Units Sold]])</f>
        <v>54.157287544186531</v>
      </c>
    </row>
    <row r="103" spans="1:21" x14ac:dyDescent="0.3">
      <c r="A103" t="s">
        <v>142</v>
      </c>
      <c r="B103">
        <v>45390</v>
      </c>
      <c r="C103" t="s">
        <v>35</v>
      </c>
      <c r="D103" t="s">
        <v>36</v>
      </c>
      <c r="E103" t="s">
        <v>44</v>
      </c>
      <c r="F103" t="s">
        <v>18</v>
      </c>
      <c r="G103">
        <v>4</v>
      </c>
      <c r="H103">
        <v>155</v>
      </c>
      <c r="I103">
        <v>14.290308400550961</v>
      </c>
      <c r="J103" t="s">
        <v>26</v>
      </c>
      <c r="K103" t="s">
        <v>20</v>
      </c>
      <c r="L103" t="s">
        <v>33</v>
      </c>
      <c r="M103" s="8">
        <v>620</v>
      </c>
      <c r="N103" s="8">
        <v>88.599912083415987</v>
      </c>
      <c r="O103">
        <f>YEAR(SalesData[[#This Row],[Date]])</f>
        <v>2024</v>
      </c>
      <c r="P103" t="str">
        <f>TEXT(SalesData[[#This Row],[Date]],"mmm")</f>
        <v>Apr</v>
      </c>
      <c r="Q103">
        <f>MONTH(SalesData[[#This Row],[Date]])</f>
        <v>4</v>
      </c>
      <c r="R103" t="str">
        <f>"Q"&amp;ROUNDUP(MONTH(SalesData[[#This Row],[Date]])/3,0)</f>
        <v>Q2</v>
      </c>
      <c r="S103" s="8">
        <f>SalesData[[#This Row],[Profit]]/SalesData[[#This Row],[Units Sold]]</f>
        <v>22.149978020853997</v>
      </c>
      <c r="T103" s="8">
        <f>SalesData[[#This Row],[Profit]]/SalesData[[#This Row],[Total Sales]]</f>
        <v>0.14290308400550966</v>
      </c>
      <c r="U103" s="8">
        <f>SalesData[[#This Row],[Profit]]/SUM(SalesData[[#This Row],[Units Sold]])</f>
        <v>22.149978020853997</v>
      </c>
    </row>
    <row r="104" spans="1:21" x14ac:dyDescent="0.3">
      <c r="A104" t="s">
        <v>143</v>
      </c>
      <c r="B104">
        <v>45456</v>
      </c>
      <c r="C104" t="s">
        <v>15</v>
      </c>
      <c r="D104" t="s">
        <v>36</v>
      </c>
      <c r="E104" t="s">
        <v>44</v>
      </c>
      <c r="F104" t="s">
        <v>32</v>
      </c>
      <c r="G104">
        <v>8</v>
      </c>
      <c r="H104">
        <v>179</v>
      </c>
      <c r="I104">
        <v>20.476588259595999</v>
      </c>
      <c r="J104" t="s">
        <v>19</v>
      </c>
      <c r="K104" t="s">
        <v>20</v>
      </c>
      <c r="L104" t="s">
        <v>33</v>
      </c>
      <c r="M104" s="8">
        <v>1432</v>
      </c>
      <c r="N104" s="8">
        <v>293.22474387741471</v>
      </c>
      <c r="O104">
        <f>YEAR(SalesData[[#This Row],[Date]])</f>
        <v>2024</v>
      </c>
      <c r="P104" t="str">
        <f>TEXT(SalesData[[#This Row],[Date]],"mmm")</f>
        <v>Jun</v>
      </c>
      <c r="Q104">
        <f>MONTH(SalesData[[#This Row],[Date]])</f>
        <v>6</v>
      </c>
      <c r="R104" t="str">
        <f>"Q"&amp;ROUNDUP(MONTH(SalesData[[#This Row],[Date]])/3,0)</f>
        <v>Q2</v>
      </c>
      <c r="S104" s="8">
        <f>SalesData[[#This Row],[Profit]]/SalesData[[#This Row],[Units Sold]]</f>
        <v>36.653092984676839</v>
      </c>
      <c r="T104" s="8">
        <f>SalesData[[#This Row],[Profit]]/SalesData[[#This Row],[Total Sales]]</f>
        <v>0.20476588259595999</v>
      </c>
      <c r="U104" s="8">
        <f>SalesData[[#This Row],[Profit]]/SUM(SalesData[[#This Row],[Units Sold]])</f>
        <v>36.653092984676839</v>
      </c>
    </row>
    <row r="105" spans="1:21" x14ac:dyDescent="0.3">
      <c r="A105" t="s">
        <v>144</v>
      </c>
      <c r="B105">
        <v>45588</v>
      </c>
      <c r="C105" t="s">
        <v>35</v>
      </c>
      <c r="D105" t="s">
        <v>49</v>
      </c>
      <c r="E105" t="s">
        <v>44</v>
      </c>
      <c r="F105" t="s">
        <v>18</v>
      </c>
      <c r="G105">
        <v>14</v>
      </c>
      <c r="H105">
        <v>420</v>
      </c>
      <c r="I105">
        <v>10.2949001259214</v>
      </c>
      <c r="J105" t="s">
        <v>19</v>
      </c>
      <c r="K105" t="s">
        <v>27</v>
      </c>
      <c r="L105" t="s">
        <v>21</v>
      </c>
      <c r="M105" s="8">
        <v>5880</v>
      </c>
      <c r="N105" s="8">
        <v>605.34012740417847</v>
      </c>
      <c r="O105">
        <f>YEAR(SalesData[[#This Row],[Date]])</f>
        <v>2024</v>
      </c>
      <c r="P105" t="str">
        <f>TEXT(SalesData[[#This Row],[Date]],"mmm")</f>
        <v>Oct</v>
      </c>
      <c r="Q105">
        <f>MONTH(SalesData[[#This Row],[Date]])</f>
        <v>10</v>
      </c>
      <c r="R105" t="str">
        <f>"Q"&amp;ROUNDUP(MONTH(SalesData[[#This Row],[Date]])/3,0)</f>
        <v>Q4</v>
      </c>
      <c r="S105" s="8">
        <f>SalesData[[#This Row],[Profit]]/SalesData[[#This Row],[Units Sold]]</f>
        <v>43.238580528869889</v>
      </c>
      <c r="T105" s="8">
        <f>SalesData[[#This Row],[Profit]]/SalesData[[#This Row],[Total Sales]]</f>
        <v>0.10294900125921402</v>
      </c>
      <c r="U105" s="8">
        <f>SalesData[[#This Row],[Profit]]/SUM(SalesData[[#This Row],[Units Sold]])</f>
        <v>43.238580528869889</v>
      </c>
    </row>
    <row r="106" spans="1:21" x14ac:dyDescent="0.3">
      <c r="A106" t="s">
        <v>145</v>
      </c>
      <c r="B106">
        <v>45503</v>
      </c>
      <c r="C106" t="s">
        <v>23</v>
      </c>
      <c r="D106" t="s">
        <v>36</v>
      </c>
      <c r="E106" t="s">
        <v>44</v>
      </c>
      <c r="F106" t="s">
        <v>32</v>
      </c>
      <c r="G106">
        <v>17</v>
      </c>
      <c r="H106">
        <v>13</v>
      </c>
      <c r="I106">
        <v>16.60594740147949</v>
      </c>
      <c r="J106" t="s">
        <v>26</v>
      </c>
      <c r="K106" t="s">
        <v>20</v>
      </c>
      <c r="L106" t="s">
        <v>21</v>
      </c>
      <c r="M106" s="8">
        <v>221</v>
      </c>
      <c r="N106" s="8">
        <v>36.699143757269681</v>
      </c>
      <c r="O106">
        <f>YEAR(SalesData[[#This Row],[Date]])</f>
        <v>2024</v>
      </c>
      <c r="P106" t="str">
        <f>TEXT(SalesData[[#This Row],[Date]],"mmm")</f>
        <v>Jul</v>
      </c>
      <c r="Q106">
        <f>MONTH(SalesData[[#This Row],[Date]])</f>
        <v>7</v>
      </c>
      <c r="R106" t="str">
        <f>"Q"&amp;ROUNDUP(MONTH(SalesData[[#This Row],[Date]])/3,0)</f>
        <v>Q3</v>
      </c>
      <c r="S106" s="8">
        <f>SalesData[[#This Row],[Profit]]/SalesData[[#This Row],[Units Sold]]</f>
        <v>2.1587731621923343</v>
      </c>
      <c r="T106" s="8">
        <f>SalesData[[#This Row],[Profit]]/SalesData[[#This Row],[Total Sales]]</f>
        <v>0.16605947401479493</v>
      </c>
      <c r="U106" s="8">
        <f>SalesData[[#This Row],[Profit]]/SUM(SalesData[[#This Row],[Units Sold]])</f>
        <v>2.1587731621923343</v>
      </c>
    </row>
    <row r="107" spans="1:21" x14ac:dyDescent="0.3">
      <c r="A107" t="s">
        <v>146</v>
      </c>
      <c r="B107">
        <v>45374</v>
      </c>
      <c r="C107" t="s">
        <v>35</v>
      </c>
      <c r="D107" t="s">
        <v>36</v>
      </c>
      <c r="E107" t="s">
        <v>24</v>
      </c>
      <c r="F107" t="s">
        <v>18</v>
      </c>
      <c r="G107">
        <v>11</v>
      </c>
      <c r="H107">
        <v>370</v>
      </c>
      <c r="I107">
        <v>14.832789281218179</v>
      </c>
      <c r="J107" t="s">
        <v>26</v>
      </c>
      <c r="K107" t="s">
        <v>20</v>
      </c>
      <c r="L107" t="s">
        <v>33</v>
      </c>
      <c r="M107" s="8">
        <v>4070</v>
      </c>
      <c r="N107" s="8">
        <v>603.69452374558011</v>
      </c>
      <c r="O107">
        <f>YEAR(SalesData[[#This Row],[Date]])</f>
        <v>2024</v>
      </c>
      <c r="P107" t="str">
        <f>TEXT(SalesData[[#This Row],[Date]],"mmm")</f>
        <v>Mar</v>
      </c>
      <c r="Q107">
        <f>MONTH(SalesData[[#This Row],[Date]])</f>
        <v>3</v>
      </c>
      <c r="R107" t="str">
        <f>"Q"&amp;ROUNDUP(MONTH(SalesData[[#This Row],[Date]])/3,0)</f>
        <v>Q1</v>
      </c>
      <c r="S107" s="8">
        <f>SalesData[[#This Row],[Profit]]/SalesData[[#This Row],[Units Sold]]</f>
        <v>54.88132034050728</v>
      </c>
      <c r="T107" s="8">
        <f>SalesData[[#This Row],[Profit]]/SalesData[[#This Row],[Total Sales]]</f>
        <v>0.14832789281218184</v>
      </c>
      <c r="U107" s="8">
        <f>SalesData[[#This Row],[Profit]]/SUM(SalesData[[#This Row],[Units Sold]])</f>
        <v>54.88132034050728</v>
      </c>
    </row>
    <row r="108" spans="1:21" x14ac:dyDescent="0.3">
      <c r="A108" t="s">
        <v>147</v>
      </c>
      <c r="B108">
        <v>45519</v>
      </c>
      <c r="C108" t="s">
        <v>29</v>
      </c>
      <c r="D108" t="s">
        <v>36</v>
      </c>
      <c r="E108" t="s">
        <v>31</v>
      </c>
      <c r="F108" t="s">
        <v>40</v>
      </c>
      <c r="G108">
        <v>18</v>
      </c>
      <c r="H108">
        <v>166</v>
      </c>
      <c r="I108">
        <v>23.482091851920011</v>
      </c>
      <c r="J108" t="s">
        <v>19</v>
      </c>
      <c r="K108" t="s">
        <v>20</v>
      </c>
      <c r="L108" t="s">
        <v>37</v>
      </c>
      <c r="M108" s="8">
        <v>2988</v>
      </c>
      <c r="N108" s="8">
        <v>701.64490453536985</v>
      </c>
      <c r="O108">
        <f>YEAR(SalesData[[#This Row],[Date]])</f>
        <v>2024</v>
      </c>
      <c r="P108" t="str">
        <f>TEXT(SalesData[[#This Row],[Date]],"mmm")</f>
        <v>Aug</v>
      </c>
      <c r="Q108">
        <f>MONTH(SalesData[[#This Row],[Date]])</f>
        <v>8</v>
      </c>
      <c r="R108" t="str">
        <f>"Q"&amp;ROUNDUP(MONTH(SalesData[[#This Row],[Date]])/3,0)</f>
        <v>Q3</v>
      </c>
      <c r="S108" s="8">
        <f>SalesData[[#This Row],[Profit]]/SalesData[[#This Row],[Units Sold]]</f>
        <v>38.980272474187217</v>
      </c>
      <c r="T108" s="8">
        <f>SalesData[[#This Row],[Profit]]/SalesData[[#This Row],[Total Sales]]</f>
        <v>0.23482091851920009</v>
      </c>
      <c r="U108" s="8">
        <f>SalesData[[#This Row],[Profit]]/SUM(SalesData[[#This Row],[Units Sold]])</f>
        <v>38.980272474187217</v>
      </c>
    </row>
    <row r="109" spans="1:21" x14ac:dyDescent="0.3">
      <c r="A109" t="s">
        <v>148</v>
      </c>
      <c r="B109">
        <v>45331</v>
      </c>
      <c r="C109" t="s">
        <v>29</v>
      </c>
      <c r="D109" t="s">
        <v>16</v>
      </c>
      <c r="E109" t="s">
        <v>17</v>
      </c>
      <c r="F109" t="s">
        <v>25</v>
      </c>
      <c r="G109">
        <v>2</v>
      </c>
      <c r="H109">
        <v>366</v>
      </c>
      <c r="I109">
        <v>11.560122481250261</v>
      </c>
      <c r="J109" t="s">
        <v>26</v>
      </c>
      <c r="K109" t="s">
        <v>27</v>
      </c>
      <c r="L109" t="s">
        <v>33</v>
      </c>
      <c r="M109" s="8">
        <v>732</v>
      </c>
      <c r="N109" s="8">
        <v>84.620096562751939</v>
      </c>
      <c r="O109">
        <f>YEAR(SalesData[[#This Row],[Date]])</f>
        <v>2024</v>
      </c>
      <c r="P109" t="str">
        <f>TEXT(SalesData[[#This Row],[Date]],"mmm")</f>
        <v>Feb</v>
      </c>
      <c r="Q109">
        <f>MONTH(SalesData[[#This Row],[Date]])</f>
        <v>2</v>
      </c>
      <c r="R109" t="str">
        <f>"Q"&amp;ROUNDUP(MONTH(SalesData[[#This Row],[Date]])/3,0)</f>
        <v>Q1</v>
      </c>
      <c r="S109" s="8">
        <f>SalesData[[#This Row],[Profit]]/SalesData[[#This Row],[Units Sold]]</f>
        <v>42.31004828137597</v>
      </c>
      <c r="T109" s="8">
        <f>SalesData[[#This Row],[Profit]]/SalesData[[#This Row],[Total Sales]]</f>
        <v>0.11560122481250265</v>
      </c>
      <c r="U109" s="8">
        <f>SalesData[[#This Row],[Profit]]/SUM(SalesData[[#This Row],[Units Sold]])</f>
        <v>42.31004828137597</v>
      </c>
    </row>
    <row r="110" spans="1:21" x14ac:dyDescent="0.3">
      <c r="A110" t="s">
        <v>149</v>
      </c>
      <c r="B110">
        <v>45536</v>
      </c>
      <c r="C110" t="s">
        <v>23</v>
      </c>
      <c r="D110" t="s">
        <v>30</v>
      </c>
      <c r="E110" t="s">
        <v>24</v>
      </c>
      <c r="F110" t="s">
        <v>32</v>
      </c>
      <c r="G110">
        <v>4</v>
      </c>
      <c r="H110">
        <v>244</v>
      </c>
      <c r="I110">
        <v>15.86342242221507</v>
      </c>
      <c r="J110" t="s">
        <v>26</v>
      </c>
      <c r="K110" t="s">
        <v>47</v>
      </c>
      <c r="L110" t="s">
        <v>37</v>
      </c>
      <c r="M110" s="8">
        <v>976</v>
      </c>
      <c r="N110" s="8">
        <v>154.82700284081909</v>
      </c>
      <c r="O110">
        <f>YEAR(SalesData[[#This Row],[Date]])</f>
        <v>2024</v>
      </c>
      <c r="P110" t="str">
        <f>TEXT(SalesData[[#This Row],[Date]],"mmm")</f>
        <v>Sep</v>
      </c>
      <c r="Q110">
        <f>MONTH(SalesData[[#This Row],[Date]])</f>
        <v>9</v>
      </c>
      <c r="R110" t="str">
        <f>"Q"&amp;ROUNDUP(MONTH(SalesData[[#This Row],[Date]])/3,0)</f>
        <v>Q3</v>
      </c>
      <c r="S110" s="8">
        <f>SalesData[[#This Row],[Profit]]/SalesData[[#This Row],[Units Sold]]</f>
        <v>38.706750710204773</v>
      </c>
      <c r="T110" s="8">
        <f>SalesData[[#This Row],[Profit]]/SalesData[[#This Row],[Total Sales]]</f>
        <v>0.1586342242221507</v>
      </c>
      <c r="U110" s="8">
        <f>SalesData[[#This Row],[Profit]]/SUM(SalesData[[#This Row],[Units Sold]])</f>
        <v>38.706750710204773</v>
      </c>
    </row>
    <row r="111" spans="1:21" x14ac:dyDescent="0.3">
      <c r="A111" t="s">
        <v>150</v>
      </c>
      <c r="B111">
        <v>45611</v>
      </c>
      <c r="C111" t="s">
        <v>35</v>
      </c>
      <c r="D111" t="s">
        <v>39</v>
      </c>
      <c r="E111" t="s">
        <v>42</v>
      </c>
      <c r="F111" t="s">
        <v>25</v>
      </c>
      <c r="G111">
        <v>9</v>
      </c>
      <c r="H111">
        <v>279</v>
      </c>
      <c r="I111">
        <v>9.2328108830525153</v>
      </c>
      <c r="J111" t="s">
        <v>26</v>
      </c>
      <c r="K111" t="s">
        <v>27</v>
      </c>
      <c r="L111" t="s">
        <v>33</v>
      </c>
      <c r="M111" s="8">
        <v>2511</v>
      </c>
      <c r="N111" s="8">
        <v>231.83588127344859</v>
      </c>
      <c r="O111">
        <f>YEAR(SalesData[[#This Row],[Date]])</f>
        <v>2024</v>
      </c>
      <c r="P111" t="str">
        <f>TEXT(SalesData[[#This Row],[Date]],"mmm")</f>
        <v>Nov</v>
      </c>
      <c r="Q111">
        <f>MONTH(SalesData[[#This Row],[Date]])</f>
        <v>11</v>
      </c>
      <c r="R111" t="str">
        <f>"Q"&amp;ROUNDUP(MONTH(SalesData[[#This Row],[Date]])/3,0)</f>
        <v>Q4</v>
      </c>
      <c r="S111" s="8">
        <f>SalesData[[#This Row],[Profit]]/SalesData[[#This Row],[Units Sold]]</f>
        <v>25.759542363716509</v>
      </c>
      <c r="T111" s="8">
        <f>SalesData[[#This Row],[Profit]]/SalesData[[#This Row],[Total Sales]]</f>
        <v>9.2328108830525127E-2</v>
      </c>
      <c r="U111" s="8">
        <f>SalesData[[#This Row],[Profit]]/SUM(SalesData[[#This Row],[Units Sold]])</f>
        <v>25.759542363716509</v>
      </c>
    </row>
    <row r="112" spans="1:21" x14ac:dyDescent="0.3">
      <c r="A112" t="s">
        <v>151</v>
      </c>
      <c r="B112">
        <v>45602</v>
      </c>
      <c r="C112" t="s">
        <v>23</v>
      </c>
      <c r="D112" t="s">
        <v>49</v>
      </c>
      <c r="E112" t="s">
        <v>42</v>
      </c>
      <c r="F112" t="s">
        <v>25</v>
      </c>
      <c r="G112">
        <v>7</v>
      </c>
      <c r="H112">
        <v>191</v>
      </c>
      <c r="I112">
        <v>29.962865424592941</v>
      </c>
      <c r="J112" t="s">
        <v>19</v>
      </c>
      <c r="K112" t="s">
        <v>20</v>
      </c>
      <c r="L112" t="s">
        <v>33</v>
      </c>
      <c r="M112" s="8">
        <v>1337</v>
      </c>
      <c r="N112" s="8">
        <v>400.6035107268076</v>
      </c>
      <c r="O112">
        <f>YEAR(SalesData[[#This Row],[Date]])</f>
        <v>2024</v>
      </c>
      <c r="P112" t="str">
        <f>TEXT(SalesData[[#This Row],[Date]],"mmm")</f>
        <v>Nov</v>
      </c>
      <c r="Q112">
        <f>MONTH(SalesData[[#This Row],[Date]])</f>
        <v>11</v>
      </c>
      <c r="R112" t="str">
        <f>"Q"&amp;ROUNDUP(MONTH(SalesData[[#This Row],[Date]])/3,0)</f>
        <v>Q4</v>
      </c>
      <c r="S112" s="8">
        <f>SalesData[[#This Row],[Profit]]/SalesData[[#This Row],[Units Sold]]</f>
        <v>57.229072960972516</v>
      </c>
      <c r="T112" s="8">
        <f>SalesData[[#This Row],[Profit]]/SalesData[[#This Row],[Total Sales]]</f>
        <v>0.29962865424592938</v>
      </c>
      <c r="U112" s="8">
        <f>SalesData[[#This Row],[Profit]]/SUM(SalesData[[#This Row],[Units Sold]])</f>
        <v>57.229072960972516</v>
      </c>
    </row>
    <row r="113" spans="1:21" x14ac:dyDescent="0.3">
      <c r="A113" t="s">
        <v>152</v>
      </c>
      <c r="B113">
        <v>45352</v>
      </c>
      <c r="C113" t="s">
        <v>23</v>
      </c>
      <c r="D113" t="s">
        <v>30</v>
      </c>
      <c r="E113" t="s">
        <v>44</v>
      </c>
      <c r="F113" t="s">
        <v>32</v>
      </c>
      <c r="G113">
        <v>2</v>
      </c>
      <c r="H113">
        <v>185</v>
      </c>
      <c r="I113">
        <v>18.25447687532278</v>
      </c>
      <c r="J113" t="s">
        <v>19</v>
      </c>
      <c r="K113" t="s">
        <v>47</v>
      </c>
      <c r="L113" t="s">
        <v>37</v>
      </c>
      <c r="M113" s="8">
        <v>370</v>
      </c>
      <c r="N113" s="8">
        <v>67.54156443869428</v>
      </c>
      <c r="O113">
        <f>YEAR(SalesData[[#This Row],[Date]])</f>
        <v>2024</v>
      </c>
      <c r="P113" t="str">
        <f>TEXT(SalesData[[#This Row],[Date]],"mmm")</f>
        <v>Mar</v>
      </c>
      <c r="Q113">
        <f>MONTH(SalesData[[#This Row],[Date]])</f>
        <v>3</v>
      </c>
      <c r="R113" t="str">
        <f>"Q"&amp;ROUNDUP(MONTH(SalesData[[#This Row],[Date]])/3,0)</f>
        <v>Q1</v>
      </c>
      <c r="S113" s="8">
        <f>SalesData[[#This Row],[Profit]]/SalesData[[#This Row],[Units Sold]]</f>
        <v>33.77078221934714</v>
      </c>
      <c r="T113" s="8">
        <f>SalesData[[#This Row],[Profit]]/SalesData[[#This Row],[Total Sales]]</f>
        <v>0.18254476875322778</v>
      </c>
      <c r="U113" s="8">
        <f>SalesData[[#This Row],[Profit]]/SUM(SalesData[[#This Row],[Units Sold]])</f>
        <v>33.77078221934714</v>
      </c>
    </row>
    <row r="114" spans="1:21" x14ac:dyDescent="0.3">
      <c r="A114" t="s">
        <v>153</v>
      </c>
      <c r="B114">
        <v>45514</v>
      </c>
      <c r="C114" t="s">
        <v>29</v>
      </c>
      <c r="D114" t="s">
        <v>16</v>
      </c>
      <c r="E114" t="s">
        <v>31</v>
      </c>
      <c r="F114" t="s">
        <v>32</v>
      </c>
      <c r="G114">
        <v>16</v>
      </c>
      <c r="H114">
        <v>444</v>
      </c>
      <c r="I114">
        <v>9.7407860353824276</v>
      </c>
      <c r="J114" t="s">
        <v>26</v>
      </c>
      <c r="K114" t="s">
        <v>47</v>
      </c>
      <c r="L114" t="s">
        <v>21</v>
      </c>
      <c r="M114" s="8">
        <v>7104</v>
      </c>
      <c r="N114" s="8">
        <v>691.98543995356772</v>
      </c>
      <c r="O114">
        <f>YEAR(SalesData[[#This Row],[Date]])</f>
        <v>2024</v>
      </c>
      <c r="P114" t="str">
        <f>TEXT(SalesData[[#This Row],[Date]],"mmm")</f>
        <v>Aug</v>
      </c>
      <c r="Q114">
        <f>MONTH(SalesData[[#This Row],[Date]])</f>
        <v>8</v>
      </c>
      <c r="R114" t="str">
        <f>"Q"&amp;ROUNDUP(MONTH(SalesData[[#This Row],[Date]])/3,0)</f>
        <v>Q3</v>
      </c>
      <c r="S114" s="8">
        <f>SalesData[[#This Row],[Profit]]/SalesData[[#This Row],[Units Sold]]</f>
        <v>43.249089997097983</v>
      </c>
      <c r="T114" s="8">
        <f>SalesData[[#This Row],[Profit]]/SalesData[[#This Row],[Total Sales]]</f>
        <v>9.7407860353824288E-2</v>
      </c>
      <c r="U114" s="8">
        <f>SalesData[[#This Row],[Profit]]/SUM(SalesData[[#This Row],[Units Sold]])</f>
        <v>43.249089997097983</v>
      </c>
    </row>
    <row r="115" spans="1:21" x14ac:dyDescent="0.3">
      <c r="A115" t="s">
        <v>154</v>
      </c>
      <c r="B115">
        <v>45604</v>
      </c>
      <c r="C115" t="s">
        <v>23</v>
      </c>
      <c r="D115" t="s">
        <v>30</v>
      </c>
      <c r="E115" t="s">
        <v>24</v>
      </c>
      <c r="F115" t="s">
        <v>32</v>
      </c>
      <c r="G115">
        <v>5</v>
      </c>
      <c r="H115">
        <v>79</v>
      </c>
      <c r="I115">
        <v>10.07999400036385</v>
      </c>
      <c r="J115" t="s">
        <v>19</v>
      </c>
      <c r="K115" t="s">
        <v>27</v>
      </c>
      <c r="L115" t="s">
        <v>33</v>
      </c>
      <c r="M115" s="8">
        <v>395</v>
      </c>
      <c r="N115" s="8">
        <v>39.815976301437217</v>
      </c>
      <c r="O115">
        <f>YEAR(SalesData[[#This Row],[Date]])</f>
        <v>2024</v>
      </c>
      <c r="P115" t="str">
        <f>TEXT(SalesData[[#This Row],[Date]],"mmm")</f>
        <v>Nov</v>
      </c>
      <c r="Q115">
        <f>MONTH(SalesData[[#This Row],[Date]])</f>
        <v>11</v>
      </c>
      <c r="R115" t="str">
        <f>"Q"&amp;ROUNDUP(MONTH(SalesData[[#This Row],[Date]])/3,0)</f>
        <v>Q4</v>
      </c>
      <c r="S115" s="8">
        <f>SalesData[[#This Row],[Profit]]/SalesData[[#This Row],[Units Sold]]</f>
        <v>7.9631952602874438</v>
      </c>
      <c r="T115" s="8">
        <f>SalesData[[#This Row],[Profit]]/SalesData[[#This Row],[Total Sales]]</f>
        <v>0.10079994000363852</v>
      </c>
      <c r="U115" s="8">
        <f>SalesData[[#This Row],[Profit]]/SUM(SalesData[[#This Row],[Units Sold]])</f>
        <v>7.9631952602874438</v>
      </c>
    </row>
    <row r="116" spans="1:21" x14ac:dyDescent="0.3">
      <c r="A116" t="s">
        <v>155</v>
      </c>
      <c r="B116">
        <v>45601</v>
      </c>
      <c r="C116" t="s">
        <v>15</v>
      </c>
      <c r="D116" t="s">
        <v>30</v>
      </c>
      <c r="E116" t="s">
        <v>31</v>
      </c>
      <c r="F116" t="s">
        <v>40</v>
      </c>
      <c r="G116">
        <v>6</v>
      </c>
      <c r="H116">
        <v>250</v>
      </c>
      <c r="I116">
        <v>5.6407953207986514</v>
      </c>
      <c r="J116" t="s">
        <v>26</v>
      </c>
      <c r="K116" t="s">
        <v>27</v>
      </c>
      <c r="L116" t="s">
        <v>21</v>
      </c>
      <c r="M116" s="8">
        <v>1500</v>
      </c>
      <c r="N116" s="8">
        <v>84.611929811979778</v>
      </c>
      <c r="O116">
        <f>YEAR(SalesData[[#This Row],[Date]])</f>
        <v>2024</v>
      </c>
      <c r="P116" t="str">
        <f>TEXT(SalesData[[#This Row],[Date]],"mmm")</f>
        <v>Nov</v>
      </c>
      <c r="Q116">
        <f>MONTH(SalesData[[#This Row],[Date]])</f>
        <v>11</v>
      </c>
      <c r="R116" t="str">
        <f>"Q"&amp;ROUNDUP(MONTH(SalesData[[#This Row],[Date]])/3,0)</f>
        <v>Q4</v>
      </c>
      <c r="S116" s="8">
        <f>SalesData[[#This Row],[Profit]]/SalesData[[#This Row],[Units Sold]]</f>
        <v>14.101988301996629</v>
      </c>
      <c r="T116" s="8">
        <f>SalesData[[#This Row],[Profit]]/SalesData[[#This Row],[Total Sales]]</f>
        <v>5.6407953207986521E-2</v>
      </c>
      <c r="U116" s="8">
        <f>SalesData[[#This Row],[Profit]]/SUM(SalesData[[#This Row],[Units Sold]])</f>
        <v>14.101988301996629</v>
      </c>
    </row>
    <row r="117" spans="1:21" x14ac:dyDescent="0.3">
      <c r="A117" t="s">
        <v>156</v>
      </c>
      <c r="B117">
        <v>45581</v>
      </c>
      <c r="C117" t="s">
        <v>15</v>
      </c>
      <c r="D117" t="s">
        <v>49</v>
      </c>
      <c r="E117" t="s">
        <v>44</v>
      </c>
      <c r="F117" t="s">
        <v>40</v>
      </c>
      <c r="G117">
        <v>16</v>
      </c>
      <c r="H117">
        <v>386</v>
      </c>
      <c r="I117">
        <v>25.571117785133289</v>
      </c>
      <c r="J117" t="s">
        <v>26</v>
      </c>
      <c r="K117" t="s">
        <v>27</v>
      </c>
      <c r="L117" t="s">
        <v>33</v>
      </c>
      <c r="M117" s="8">
        <v>6176</v>
      </c>
      <c r="N117" s="8">
        <v>1579.272234409832</v>
      </c>
      <c r="O117">
        <f>YEAR(SalesData[[#This Row],[Date]])</f>
        <v>2024</v>
      </c>
      <c r="P117" t="str">
        <f>TEXT(SalesData[[#This Row],[Date]],"mmm")</f>
        <v>Oct</v>
      </c>
      <c r="Q117">
        <f>MONTH(SalesData[[#This Row],[Date]])</f>
        <v>10</v>
      </c>
      <c r="R117" t="str">
        <f>"Q"&amp;ROUNDUP(MONTH(SalesData[[#This Row],[Date]])/3,0)</f>
        <v>Q4</v>
      </c>
      <c r="S117" s="8">
        <f>SalesData[[#This Row],[Profit]]/SalesData[[#This Row],[Units Sold]]</f>
        <v>98.704514650614499</v>
      </c>
      <c r="T117" s="8">
        <f>SalesData[[#This Row],[Profit]]/SalesData[[#This Row],[Total Sales]]</f>
        <v>0.2557111778513329</v>
      </c>
      <c r="U117" s="8">
        <f>SalesData[[#This Row],[Profit]]/SUM(SalesData[[#This Row],[Units Sold]])</f>
        <v>98.704514650614499</v>
      </c>
    </row>
    <row r="118" spans="1:21" x14ac:dyDescent="0.3">
      <c r="A118" t="s">
        <v>157</v>
      </c>
      <c r="B118">
        <v>45623</v>
      </c>
      <c r="C118" t="s">
        <v>23</v>
      </c>
      <c r="D118" t="s">
        <v>16</v>
      </c>
      <c r="E118" t="s">
        <v>31</v>
      </c>
      <c r="F118" t="s">
        <v>40</v>
      </c>
      <c r="G118">
        <v>2</v>
      </c>
      <c r="H118">
        <v>245</v>
      </c>
      <c r="I118">
        <v>12.445430557858501</v>
      </c>
      <c r="J118" t="s">
        <v>26</v>
      </c>
      <c r="K118" t="s">
        <v>47</v>
      </c>
      <c r="L118" t="s">
        <v>37</v>
      </c>
      <c r="M118" s="8">
        <v>490</v>
      </c>
      <c r="N118" s="8">
        <v>60.982609733506649</v>
      </c>
      <c r="O118">
        <f>YEAR(SalesData[[#This Row],[Date]])</f>
        <v>2024</v>
      </c>
      <c r="P118" t="str">
        <f>TEXT(SalesData[[#This Row],[Date]],"mmm")</f>
        <v>Nov</v>
      </c>
      <c r="Q118">
        <f>MONTH(SalesData[[#This Row],[Date]])</f>
        <v>11</v>
      </c>
      <c r="R118" t="str">
        <f>"Q"&amp;ROUNDUP(MONTH(SalesData[[#This Row],[Date]])/3,0)</f>
        <v>Q4</v>
      </c>
      <c r="S118" s="8">
        <f>SalesData[[#This Row],[Profit]]/SalesData[[#This Row],[Units Sold]]</f>
        <v>30.491304866753325</v>
      </c>
      <c r="T118" s="8">
        <f>SalesData[[#This Row],[Profit]]/SalesData[[#This Row],[Total Sales]]</f>
        <v>0.124454305578585</v>
      </c>
      <c r="U118" s="8">
        <f>SalesData[[#This Row],[Profit]]/SUM(SalesData[[#This Row],[Units Sold]])</f>
        <v>30.491304866753325</v>
      </c>
    </row>
    <row r="119" spans="1:21" x14ac:dyDescent="0.3">
      <c r="A119" t="s">
        <v>158</v>
      </c>
      <c r="B119">
        <v>45582</v>
      </c>
      <c r="C119" t="s">
        <v>29</v>
      </c>
      <c r="D119" t="s">
        <v>30</v>
      </c>
      <c r="E119" t="s">
        <v>31</v>
      </c>
      <c r="F119" t="s">
        <v>50</v>
      </c>
      <c r="G119">
        <v>4</v>
      </c>
      <c r="H119">
        <v>228</v>
      </c>
      <c r="I119">
        <v>21.792721963655879</v>
      </c>
      <c r="J119" t="s">
        <v>19</v>
      </c>
      <c r="K119" t="s">
        <v>47</v>
      </c>
      <c r="L119" t="s">
        <v>33</v>
      </c>
      <c r="M119" s="8">
        <v>912</v>
      </c>
      <c r="N119" s="8">
        <v>198.7496243085416</v>
      </c>
      <c r="O119">
        <f>YEAR(SalesData[[#This Row],[Date]])</f>
        <v>2024</v>
      </c>
      <c r="P119" t="str">
        <f>TEXT(SalesData[[#This Row],[Date]],"mmm")</f>
        <v>Oct</v>
      </c>
      <c r="Q119">
        <f>MONTH(SalesData[[#This Row],[Date]])</f>
        <v>10</v>
      </c>
      <c r="R119" t="str">
        <f>"Q"&amp;ROUNDUP(MONTH(SalesData[[#This Row],[Date]])/3,0)</f>
        <v>Q4</v>
      </c>
      <c r="S119" s="8">
        <f>SalesData[[#This Row],[Profit]]/SalesData[[#This Row],[Units Sold]]</f>
        <v>49.6874060771354</v>
      </c>
      <c r="T119" s="8">
        <f>SalesData[[#This Row],[Profit]]/SalesData[[#This Row],[Total Sales]]</f>
        <v>0.21792721963655878</v>
      </c>
      <c r="U119" s="8">
        <f>SalesData[[#This Row],[Profit]]/SUM(SalesData[[#This Row],[Units Sold]])</f>
        <v>49.6874060771354</v>
      </c>
    </row>
    <row r="120" spans="1:21" x14ac:dyDescent="0.3">
      <c r="A120" t="s">
        <v>159</v>
      </c>
      <c r="B120">
        <v>45462</v>
      </c>
      <c r="C120" t="s">
        <v>29</v>
      </c>
      <c r="D120" t="s">
        <v>49</v>
      </c>
      <c r="E120" t="s">
        <v>24</v>
      </c>
      <c r="F120" t="s">
        <v>50</v>
      </c>
      <c r="G120">
        <v>10</v>
      </c>
      <c r="H120">
        <v>324</v>
      </c>
      <c r="I120">
        <v>16.976047527820629</v>
      </c>
      <c r="J120" t="s">
        <v>26</v>
      </c>
      <c r="K120" t="s">
        <v>47</v>
      </c>
      <c r="L120" t="s">
        <v>33</v>
      </c>
      <c r="M120" s="8">
        <v>3240</v>
      </c>
      <c r="N120" s="8">
        <v>550.02393990138853</v>
      </c>
      <c r="O120">
        <f>YEAR(SalesData[[#This Row],[Date]])</f>
        <v>2024</v>
      </c>
      <c r="P120" t="str">
        <f>TEXT(SalesData[[#This Row],[Date]],"mmm")</f>
        <v>Jun</v>
      </c>
      <c r="Q120">
        <f>MONTH(SalesData[[#This Row],[Date]])</f>
        <v>6</v>
      </c>
      <c r="R120" t="str">
        <f>"Q"&amp;ROUNDUP(MONTH(SalesData[[#This Row],[Date]])/3,0)</f>
        <v>Q2</v>
      </c>
      <c r="S120" s="8">
        <f>SalesData[[#This Row],[Profit]]/SalesData[[#This Row],[Units Sold]]</f>
        <v>55.002393990138856</v>
      </c>
      <c r="T120" s="8">
        <f>SalesData[[#This Row],[Profit]]/SalesData[[#This Row],[Total Sales]]</f>
        <v>0.16976047527820634</v>
      </c>
      <c r="U120" s="8">
        <f>SalesData[[#This Row],[Profit]]/SUM(SalesData[[#This Row],[Units Sold]])</f>
        <v>55.002393990138856</v>
      </c>
    </row>
    <row r="121" spans="1:21" x14ac:dyDescent="0.3">
      <c r="A121" t="s">
        <v>160</v>
      </c>
      <c r="B121">
        <v>45572</v>
      </c>
      <c r="C121" t="s">
        <v>29</v>
      </c>
      <c r="D121" t="s">
        <v>30</v>
      </c>
      <c r="E121" t="s">
        <v>42</v>
      </c>
      <c r="F121" t="s">
        <v>25</v>
      </c>
      <c r="G121">
        <v>2</v>
      </c>
      <c r="H121">
        <v>328</v>
      </c>
      <c r="I121">
        <v>5.8042484232548111</v>
      </c>
      <c r="J121" t="s">
        <v>26</v>
      </c>
      <c r="K121" t="s">
        <v>20</v>
      </c>
      <c r="L121" t="s">
        <v>21</v>
      </c>
      <c r="M121" s="8">
        <v>656</v>
      </c>
      <c r="N121" s="8">
        <v>38.075869656551561</v>
      </c>
      <c r="O121">
        <f>YEAR(SalesData[[#This Row],[Date]])</f>
        <v>2024</v>
      </c>
      <c r="P121" t="str">
        <f>TEXT(SalesData[[#This Row],[Date]],"mmm")</f>
        <v>Oct</v>
      </c>
      <c r="Q121">
        <f>MONTH(SalesData[[#This Row],[Date]])</f>
        <v>10</v>
      </c>
      <c r="R121" t="str">
        <f>"Q"&amp;ROUNDUP(MONTH(SalesData[[#This Row],[Date]])/3,0)</f>
        <v>Q4</v>
      </c>
      <c r="S121" s="8">
        <f>SalesData[[#This Row],[Profit]]/SalesData[[#This Row],[Units Sold]]</f>
        <v>19.03793482827578</v>
      </c>
      <c r="T121" s="8">
        <f>SalesData[[#This Row],[Profit]]/SalesData[[#This Row],[Total Sales]]</f>
        <v>5.8042484232548111E-2</v>
      </c>
      <c r="U121" s="8">
        <f>SalesData[[#This Row],[Profit]]/SUM(SalesData[[#This Row],[Units Sold]])</f>
        <v>19.03793482827578</v>
      </c>
    </row>
    <row r="122" spans="1:21" x14ac:dyDescent="0.3">
      <c r="A122" t="s">
        <v>161</v>
      </c>
      <c r="B122">
        <v>45308</v>
      </c>
      <c r="C122" t="s">
        <v>29</v>
      </c>
      <c r="D122" t="s">
        <v>49</v>
      </c>
      <c r="E122" t="s">
        <v>44</v>
      </c>
      <c r="F122" t="s">
        <v>18</v>
      </c>
      <c r="G122">
        <v>5</v>
      </c>
      <c r="H122">
        <v>478</v>
      </c>
      <c r="I122">
        <v>29.408588739359949</v>
      </c>
      <c r="J122" t="s">
        <v>26</v>
      </c>
      <c r="K122" t="s">
        <v>47</v>
      </c>
      <c r="L122" t="s">
        <v>37</v>
      </c>
      <c r="M122" s="8">
        <v>2390</v>
      </c>
      <c r="N122" s="8">
        <v>702.86527087070283</v>
      </c>
      <c r="O122">
        <f>YEAR(SalesData[[#This Row],[Date]])</f>
        <v>2024</v>
      </c>
      <c r="P122" t="str">
        <f>TEXT(SalesData[[#This Row],[Date]],"mmm")</f>
        <v>Jan</v>
      </c>
      <c r="Q122">
        <f>MONTH(SalesData[[#This Row],[Date]])</f>
        <v>1</v>
      </c>
      <c r="R122" t="str">
        <f>"Q"&amp;ROUNDUP(MONTH(SalesData[[#This Row],[Date]])/3,0)</f>
        <v>Q1</v>
      </c>
      <c r="S122" s="8">
        <f>SalesData[[#This Row],[Profit]]/SalesData[[#This Row],[Units Sold]]</f>
        <v>140.57305417414057</v>
      </c>
      <c r="T122" s="8">
        <f>SalesData[[#This Row],[Profit]]/SalesData[[#This Row],[Total Sales]]</f>
        <v>0.29408588739359953</v>
      </c>
      <c r="U122" s="8">
        <f>SalesData[[#This Row],[Profit]]/SUM(SalesData[[#This Row],[Units Sold]])</f>
        <v>140.57305417414057</v>
      </c>
    </row>
    <row r="123" spans="1:21" x14ac:dyDescent="0.3">
      <c r="A123" t="s">
        <v>162</v>
      </c>
      <c r="B123">
        <v>45308</v>
      </c>
      <c r="C123" t="s">
        <v>35</v>
      </c>
      <c r="D123" t="s">
        <v>39</v>
      </c>
      <c r="E123" t="s">
        <v>17</v>
      </c>
      <c r="F123" t="s">
        <v>40</v>
      </c>
      <c r="G123">
        <v>20</v>
      </c>
      <c r="H123">
        <v>79</v>
      </c>
      <c r="I123">
        <v>20.290928321504691</v>
      </c>
      <c r="J123" t="s">
        <v>19</v>
      </c>
      <c r="K123" t="s">
        <v>27</v>
      </c>
      <c r="L123" t="s">
        <v>21</v>
      </c>
      <c r="M123" s="8">
        <v>1580</v>
      </c>
      <c r="N123" s="8">
        <v>320.59666747977423</v>
      </c>
      <c r="O123">
        <f>YEAR(SalesData[[#This Row],[Date]])</f>
        <v>2024</v>
      </c>
      <c r="P123" t="str">
        <f>TEXT(SalesData[[#This Row],[Date]],"mmm")</f>
        <v>Jan</v>
      </c>
      <c r="Q123">
        <f>MONTH(SalesData[[#This Row],[Date]])</f>
        <v>1</v>
      </c>
      <c r="R123" t="str">
        <f>"Q"&amp;ROUNDUP(MONTH(SalesData[[#This Row],[Date]])/3,0)</f>
        <v>Q1</v>
      </c>
      <c r="S123" s="8">
        <f>SalesData[[#This Row],[Profit]]/SalesData[[#This Row],[Units Sold]]</f>
        <v>16.029833373988712</v>
      </c>
      <c r="T123" s="8">
        <f>SalesData[[#This Row],[Profit]]/SalesData[[#This Row],[Total Sales]]</f>
        <v>0.20290928321504698</v>
      </c>
      <c r="U123" s="8">
        <f>SalesData[[#This Row],[Profit]]/SUM(SalesData[[#This Row],[Units Sold]])</f>
        <v>16.029833373988712</v>
      </c>
    </row>
    <row r="124" spans="1:21" x14ac:dyDescent="0.3">
      <c r="A124" t="s">
        <v>163</v>
      </c>
      <c r="B124">
        <v>45647</v>
      </c>
      <c r="C124" t="s">
        <v>23</v>
      </c>
      <c r="D124" t="s">
        <v>49</v>
      </c>
      <c r="E124" t="s">
        <v>44</v>
      </c>
      <c r="F124" t="s">
        <v>40</v>
      </c>
      <c r="G124">
        <v>17</v>
      </c>
      <c r="H124">
        <v>56</v>
      </c>
      <c r="I124">
        <v>11.01455045069391</v>
      </c>
      <c r="J124" t="s">
        <v>19</v>
      </c>
      <c r="K124" t="s">
        <v>27</v>
      </c>
      <c r="L124" t="s">
        <v>33</v>
      </c>
      <c r="M124" s="8">
        <v>952</v>
      </c>
      <c r="N124" s="8">
        <v>104.85852029060599</v>
      </c>
      <c r="O124">
        <f>YEAR(SalesData[[#This Row],[Date]])</f>
        <v>2024</v>
      </c>
      <c r="P124" t="str">
        <f>TEXT(SalesData[[#This Row],[Date]],"mmm")</f>
        <v>Dec</v>
      </c>
      <c r="Q124">
        <f>MONTH(SalesData[[#This Row],[Date]])</f>
        <v>12</v>
      </c>
      <c r="R124" t="str">
        <f>"Q"&amp;ROUNDUP(MONTH(SalesData[[#This Row],[Date]])/3,0)</f>
        <v>Q4</v>
      </c>
      <c r="S124" s="8">
        <f>SalesData[[#This Row],[Profit]]/SalesData[[#This Row],[Units Sold]]</f>
        <v>6.1681482523885878</v>
      </c>
      <c r="T124" s="8">
        <f>SalesData[[#This Row],[Profit]]/SalesData[[#This Row],[Total Sales]]</f>
        <v>0.11014550450693907</v>
      </c>
      <c r="U124" s="8">
        <f>SalesData[[#This Row],[Profit]]/SUM(SalesData[[#This Row],[Units Sold]])</f>
        <v>6.1681482523885878</v>
      </c>
    </row>
    <row r="125" spans="1:21" x14ac:dyDescent="0.3">
      <c r="A125" t="s">
        <v>164</v>
      </c>
      <c r="B125">
        <v>45408</v>
      </c>
      <c r="C125" t="s">
        <v>23</v>
      </c>
      <c r="D125" t="s">
        <v>36</v>
      </c>
      <c r="E125" t="s">
        <v>17</v>
      </c>
      <c r="F125" t="s">
        <v>40</v>
      </c>
      <c r="G125">
        <v>9</v>
      </c>
      <c r="H125">
        <v>476</v>
      </c>
      <c r="I125">
        <v>26.732083709379761</v>
      </c>
      <c r="J125" t="s">
        <v>26</v>
      </c>
      <c r="K125" t="s">
        <v>47</v>
      </c>
      <c r="L125" t="s">
        <v>21</v>
      </c>
      <c r="M125" s="8">
        <v>4284</v>
      </c>
      <c r="N125" s="8">
        <v>1145.2024661098289</v>
      </c>
      <c r="O125">
        <f>YEAR(SalesData[[#This Row],[Date]])</f>
        <v>2024</v>
      </c>
      <c r="P125" t="str">
        <f>TEXT(SalesData[[#This Row],[Date]],"mmm")</f>
        <v>Apr</v>
      </c>
      <c r="Q125">
        <f>MONTH(SalesData[[#This Row],[Date]])</f>
        <v>4</v>
      </c>
      <c r="R125" t="str">
        <f>"Q"&amp;ROUNDUP(MONTH(SalesData[[#This Row],[Date]])/3,0)</f>
        <v>Q2</v>
      </c>
      <c r="S125" s="8">
        <f>SalesData[[#This Row],[Profit]]/SalesData[[#This Row],[Units Sold]]</f>
        <v>127.24471845664766</v>
      </c>
      <c r="T125" s="8">
        <f>SalesData[[#This Row],[Profit]]/SalesData[[#This Row],[Total Sales]]</f>
        <v>0.26732083709379761</v>
      </c>
      <c r="U125" s="8">
        <f>SalesData[[#This Row],[Profit]]/SUM(SalesData[[#This Row],[Units Sold]])</f>
        <v>127.24471845664766</v>
      </c>
    </row>
    <row r="126" spans="1:21" x14ac:dyDescent="0.3">
      <c r="A126" t="s">
        <v>165</v>
      </c>
      <c r="B126">
        <v>45346</v>
      </c>
      <c r="C126" t="s">
        <v>35</v>
      </c>
      <c r="D126" t="s">
        <v>30</v>
      </c>
      <c r="E126" t="s">
        <v>44</v>
      </c>
      <c r="F126" t="s">
        <v>32</v>
      </c>
      <c r="G126">
        <v>1</v>
      </c>
      <c r="H126">
        <v>492</v>
      </c>
      <c r="I126">
        <v>12.63962956042921</v>
      </c>
      <c r="J126" t="s">
        <v>19</v>
      </c>
      <c r="K126" t="s">
        <v>27</v>
      </c>
      <c r="L126" t="s">
        <v>37</v>
      </c>
      <c r="M126" s="8">
        <v>492</v>
      </c>
      <c r="N126" s="8">
        <v>62.186977437311732</v>
      </c>
      <c r="O126">
        <f>YEAR(SalesData[[#This Row],[Date]])</f>
        <v>2024</v>
      </c>
      <c r="P126" t="str">
        <f>TEXT(SalesData[[#This Row],[Date]],"mmm")</f>
        <v>Feb</v>
      </c>
      <c r="Q126">
        <f>MONTH(SalesData[[#This Row],[Date]])</f>
        <v>2</v>
      </c>
      <c r="R126" t="str">
        <f>"Q"&amp;ROUNDUP(MONTH(SalesData[[#This Row],[Date]])/3,0)</f>
        <v>Q1</v>
      </c>
      <c r="S126" s="8">
        <f>SalesData[[#This Row],[Profit]]/SalesData[[#This Row],[Units Sold]]</f>
        <v>62.186977437311732</v>
      </c>
      <c r="T126" s="8">
        <f>SalesData[[#This Row],[Profit]]/SalesData[[#This Row],[Total Sales]]</f>
        <v>0.12639629560429214</v>
      </c>
      <c r="U126" s="8">
        <f>SalesData[[#This Row],[Profit]]/SUM(SalesData[[#This Row],[Units Sold]])</f>
        <v>62.186977437311732</v>
      </c>
    </row>
    <row r="127" spans="1:21" x14ac:dyDescent="0.3">
      <c r="A127" t="s">
        <v>166</v>
      </c>
      <c r="B127">
        <v>45500</v>
      </c>
      <c r="C127" t="s">
        <v>23</v>
      </c>
      <c r="D127" t="s">
        <v>39</v>
      </c>
      <c r="E127" t="s">
        <v>31</v>
      </c>
      <c r="F127" t="s">
        <v>40</v>
      </c>
      <c r="G127">
        <v>20</v>
      </c>
      <c r="H127">
        <v>234</v>
      </c>
      <c r="I127">
        <v>5.2055677453036804</v>
      </c>
      <c r="J127" t="s">
        <v>26</v>
      </c>
      <c r="K127" t="s">
        <v>20</v>
      </c>
      <c r="L127" t="s">
        <v>21</v>
      </c>
      <c r="M127" s="8">
        <v>4680</v>
      </c>
      <c r="N127" s="8">
        <v>243.62057048021219</v>
      </c>
      <c r="O127">
        <f>YEAR(SalesData[[#This Row],[Date]])</f>
        <v>2024</v>
      </c>
      <c r="P127" t="str">
        <f>TEXT(SalesData[[#This Row],[Date]],"mmm")</f>
        <v>Jul</v>
      </c>
      <c r="Q127">
        <f>MONTH(SalesData[[#This Row],[Date]])</f>
        <v>7</v>
      </c>
      <c r="R127" t="str">
        <f>"Q"&amp;ROUNDUP(MONTH(SalesData[[#This Row],[Date]])/3,0)</f>
        <v>Q3</v>
      </c>
      <c r="S127" s="8">
        <f>SalesData[[#This Row],[Profit]]/SalesData[[#This Row],[Units Sold]]</f>
        <v>12.18102852401061</v>
      </c>
      <c r="T127" s="8">
        <f>SalesData[[#This Row],[Profit]]/SalesData[[#This Row],[Total Sales]]</f>
        <v>5.205567745303679E-2</v>
      </c>
      <c r="U127" s="8">
        <f>SalesData[[#This Row],[Profit]]/SUM(SalesData[[#This Row],[Units Sold]])</f>
        <v>12.18102852401061</v>
      </c>
    </row>
    <row r="128" spans="1:21" x14ac:dyDescent="0.3">
      <c r="A128" t="s">
        <v>167</v>
      </c>
      <c r="B128">
        <v>45629</v>
      </c>
      <c r="C128" t="s">
        <v>15</v>
      </c>
      <c r="D128" t="s">
        <v>39</v>
      </c>
      <c r="E128" t="s">
        <v>44</v>
      </c>
      <c r="F128" t="s">
        <v>32</v>
      </c>
      <c r="G128">
        <v>15</v>
      </c>
      <c r="H128">
        <v>227</v>
      </c>
      <c r="I128">
        <v>9.9806377691841544</v>
      </c>
      <c r="J128" t="s">
        <v>26</v>
      </c>
      <c r="K128" t="s">
        <v>27</v>
      </c>
      <c r="L128" t="s">
        <v>33</v>
      </c>
      <c r="M128" s="8">
        <v>3405</v>
      </c>
      <c r="N128" s="8">
        <v>339.84071604072051</v>
      </c>
      <c r="O128">
        <f>YEAR(SalesData[[#This Row],[Date]])</f>
        <v>2024</v>
      </c>
      <c r="P128" t="str">
        <f>TEXT(SalesData[[#This Row],[Date]],"mmm")</f>
        <v>Dec</v>
      </c>
      <c r="Q128">
        <f>MONTH(SalesData[[#This Row],[Date]])</f>
        <v>12</v>
      </c>
      <c r="R128" t="str">
        <f>"Q"&amp;ROUNDUP(MONTH(SalesData[[#This Row],[Date]])/3,0)</f>
        <v>Q4</v>
      </c>
      <c r="S128" s="8">
        <f>SalesData[[#This Row],[Profit]]/SalesData[[#This Row],[Units Sold]]</f>
        <v>22.656047736048034</v>
      </c>
      <c r="T128" s="8">
        <f>SalesData[[#This Row],[Profit]]/SalesData[[#This Row],[Total Sales]]</f>
        <v>9.9806377691841558E-2</v>
      </c>
      <c r="U128" s="8">
        <f>SalesData[[#This Row],[Profit]]/SUM(SalesData[[#This Row],[Units Sold]])</f>
        <v>22.656047736048034</v>
      </c>
    </row>
    <row r="129" spans="1:21" x14ac:dyDescent="0.3">
      <c r="A129" t="s">
        <v>168</v>
      </c>
      <c r="B129">
        <v>45431</v>
      </c>
      <c r="C129" t="s">
        <v>23</v>
      </c>
      <c r="D129" t="s">
        <v>16</v>
      </c>
      <c r="E129" t="s">
        <v>42</v>
      </c>
      <c r="F129" t="s">
        <v>25</v>
      </c>
      <c r="G129">
        <v>8</v>
      </c>
      <c r="H129">
        <v>155</v>
      </c>
      <c r="I129">
        <v>18.068861775841562</v>
      </c>
      <c r="J129" t="s">
        <v>19</v>
      </c>
      <c r="K129" t="s">
        <v>47</v>
      </c>
      <c r="L129" t="s">
        <v>33</v>
      </c>
      <c r="M129" s="8">
        <v>1240</v>
      </c>
      <c r="N129" s="8">
        <v>224.05388602043541</v>
      </c>
      <c r="O129">
        <f>YEAR(SalesData[[#This Row],[Date]])</f>
        <v>2024</v>
      </c>
      <c r="P129" t="str">
        <f>TEXT(SalesData[[#This Row],[Date]],"mmm")</f>
        <v>May</v>
      </c>
      <c r="Q129">
        <f>MONTH(SalesData[[#This Row],[Date]])</f>
        <v>5</v>
      </c>
      <c r="R129" t="str">
        <f>"Q"&amp;ROUNDUP(MONTH(SalesData[[#This Row],[Date]])/3,0)</f>
        <v>Q2</v>
      </c>
      <c r="S129" s="8">
        <f>SalesData[[#This Row],[Profit]]/SalesData[[#This Row],[Units Sold]]</f>
        <v>28.006735752554427</v>
      </c>
      <c r="T129" s="8">
        <f>SalesData[[#This Row],[Profit]]/SalesData[[#This Row],[Total Sales]]</f>
        <v>0.18068861775841566</v>
      </c>
      <c r="U129" s="8">
        <f>SalesData[[#This Row],[Profit]]/SUM(SalesData[[#This Row],[Units Sold]])</f>
        <v>28.006735752554427</v>
      </c>
    </row>
    <row r="130" spans="1:21" x14ac:dyDescent="0.3">
      <c r="A130" t="s">
        <v>169</v>
      </c>
      <c r="B130">
        <v>45519</v>
      </c>
      <c r="C130" t="s">
        <v>15</v>
      </c>
      <c r="D130" t="s">
        <v>36</v>
      </c>
      <c r="E130" t="s">
        <v>31</v>
      </c>
      <c r="F130" t="s">
        <v>18</v>
      </c>
      <c r="G130">
        <v>5</v>
      </c>
      <c r="H130">
        <v>491</v>
      </c>
      <c r="I130">
        <v>29.50297100290636</v>
      </c>
      <c r="J130" t="s">
        <v>26</v>
      </c>
      <c r="K130" t="s">
        <v>47</v>
      </c>
      <c r="L130" t="s">
        <v>33</v>
      </c>
      <c r="M130" s="8">
        <v>2455</v>
      </c>
      <c r="N130" s="8">
        <v>724.29793812135119</v>
      </c>
      <c r="O130">
        <f>YEAR(SalesData[[#This Row],[Date]])</f>
        <v>2024</v>
      </c>
      <c r="P130" t="str">
        <f>TEXT(SalesData[[#This Row],[Date]],"mmm")</f>
        <v>Aug</v>
      </c>
      <c r="Q130">
        <f>MONTH(SalesData[[#This Row],[Date]])</f>
        <v>8</v>
      </c>
      <c r="R130" t="str">
        <f>"Q"&amp;ROUNDUP(MONTH(SalesData[[#This Row],[Date]])/3,0)</f>
        <v>Q3</v>
      </c>
      <c r="S130" s="8">
        <f>SalesData[[#This Row],[Profit]]/SalesData[[#This Row],[Units Sold]]</f>
        <v>144.85958762427023</v>
      </c>
      <c r="T130" s="8">
        <f>SalesData[[#This Row],[Profit]]/SalesData[[#This Row],[Total Sales]]</f>
        <v>0.29502971002906364</v>
      </c>
      <c r="U130" s="8">
        <f>SalesData[[#This Row],[Profit]]/SUM(SalesData[[#This Row],[Units Sold]])</f>
        <v>144.85958762427023</v>
      </c>
    </row>
    <row r="131" spans="1:21" x14ac:dyDescent="0.3">
      <c r="A131" t="s">
        <v>170</v>
      </c>
      <c r="B131">
        <v>45391</v>
      </c>
      <c r="C131" t="s">
        <v>29</v>
      </c>
      <c r="D131" t="s">
        <v>16</v>
      </c>
      <c r="E131" t="s">
        <v>24</v>
      </c>
      <c r="F131" t="s">
        <v>40</v>
      </c>
      <c r="G131">
        <v>16</v>
      </c>
      <c r="H131">
        <v>215</v>
      </c>
      <c r="I131">
        <v>23.108457122168531</v>
      </c>
      <c r="J131" t="s">
        <v>26</v>
      </c>
      <c r="K131" t="s">
        <v>27</v>
      </c>
      <c r="L131" t="s">
        <v>37</v>
      </c>
      <c r="M131" s="8">
        <v>3440</v>
      </c>
      <c r="N131" s="8">
        <v>794.93092500259741</v>
      </c>
      <c r="O131">
        <f>YEAR(SalesData[[#This Row],[Date]])</f>
        <v>2024</v>
      </c>
      <c r="P131" t="str">
        <f>TEXT(SalesData[[#This Row],[Date]],"mmm")</f>
        <v>Apr</v>
      </c>
      <c r="Q131">
        <f>MONTH(SalesData[[#This Row],[Date]])</f>
        <v>4</v>
      </c>
      <c r="R131" t="str">
        <f>"Q"&amp;ROUNDUP(MONTH(SalesData[[#This Row],[Date]])/3,0)</f>
        <v>Q2</v>
      </c>
      <c r="S131" s="8">
        <f>SalesData[[#This Row],[Profit]]/SalesData[[#This Row],[Units Sold]]</f>
        <v>49.683182812662338</v>
      </c>
      <c r="T131" s="8">
        <f>SalesData[[#This Row],[Profit]]/SalesData[[#This Row],[Total Sales]]</f>
        <v>0.2310845712216853</v>
      </c>
      <c r="U131" s="8">
        <f>SalesData[[#This Row],[Profit]]/SUM(SalesData[[#This Row],[Units Sold]])</f>
        <v>49.683182812662338</v>
      </c>
    </row>
    <row r="132" spans="1:21" x14ac:dyDescent="0.3">
      <c r="A132" t="s">
        <v>171</v>
      </c>
      <c r="B132">
        <v>45595</v>
      </c>
      <c r="C132" t="s">
        <v>35</v>
      </c>
      <c r="D132" t="s">
        <v>16</v>
      </c>
      <c r="E132" t="s">
        <v>44</v>
      </c>
      <c r="F132" t="s">
        <v>40</v>
      </c>
      <c r="G132">
        <v>12</v>
      </c>
      <c r="H132">
        <v>82</v>
      </c>
      <c r="I132">
        <v>14.779359276354651</v>
      </c>
      <c r="J132" t="s">
        <v>26</v>
      </c>
      <c r="K132" t="s">
        <v>27</v>
      </c>
      <c r="L132" t="s">
        <v>21</v>
      </c>
      <c r="M132" s="8">
        <v>984</v>
      </c>
      <c r="N132" s="8">
        <v>145.42889527932971</v>
      </c>
      <c r="O132">
        <f>YEAR(SalesData[[#This Row],[Date]])</f>
        <v>2024</v>
      </c>
      <c r="P132" t="str">
        <f>TEXT(SalesData[[#This Row],[Date]],"mmm")</f>
        <v>Oct</v>
      </c>
      <c r="Q132">
        <f>MONTH(SalesData[[#This Row],[Date]])</f>
        <v>10</v>
      </c>
      <c r="R132" t="str">
        <f>"Q"&amp;ROUNDUP(MONTH(SalesData[[#This Row],[Date]])/3,0)</f>
        <v>Q4</v>
      </c>
      <c r="S132" s="8">
        <f>SalesData[[#This Row],[Profit]]/SalesData[[#This Row],[Units Sold]]</f>
        <v>12.119074606610809</v>
      </c>
      <c r="T132" s="8">
        <f>SalesData[[#This Row],[Profit]]/SalesData[[#This Row],[Total Sales]]</f>
        <v>0.14779359276354645</v>
      </c>
      <c r="U132" s="8">
        <f>SalesData[[#This Row],[Profit]]/SUM(SalesData[[#This Row],[Units Sold]])</f>
        <v>12.119074606610809</v>
      </c>
    </row>
    <row r="133" spans="1:21" x14ac:dyDescent="0.3">
      <c r="A133" t="s">
        <v>172</v>
      </c>
      <c r="B133">
        <v>45581</v>
      </c>
      <c r="C133" t="s">
        <v>35</v>
      </c>
      <c r="D133" t="s">
        <v>36</v>
      </c>
      <c r="E133" t="s">
        <v>44</v>
      </c>
      <c r="F133" t="s">
        <v>25</v>
      </c>
      <c r="G133">
        <v>10</v>
      </c>
      <c r="H133">
        <v>148</v>
      </c>
      <c r="I133">
        <v>25.48672840792662</v>
      </c>
      <c r="J133" t="s">
        <v>26</v>
      </c>
      <c r="K133" t="s">
        <v>47</v>
      </c>
      <c r="L133" t="s">
        <v>37</v>
      </c>
      <c r="M133" s="8">
        <v>1480</v>
      </c>
      <c r="N133" s="8">
        <v>377.20358043731392</v>
      </c>
      <c r="O133">
        <f>YEAR(SalesData[[#This Row],[Date]])</f>
        <v>2024</v>
      </c>
      <c r="P133" t="str">
        <f>TEXT(SalesData[[#This Row],[Date]],"mmm")</f>
        <v>Oct</v>
      </c>
      <c r="Q133">
        <f>MONTH(SalesData[[#This Row],[Date]])</f>
        <v>10</v>
      </c>
      <c r="R133" t="str">
        <f>"Q"&amp;ROUNDUP(MONTH(SalesData[[#This Row],[Date]])/3,0)</f>
        <v>Q4</v>
      </c>
      <c r="S133" s="8">
        <f>SalesData[[#This Row],[Profit]]/SalesData[[#This Row],[Units Sold]]</f>
        <v>37.720358043731395</v>
      </c>
      <c r="T133" s="8">
        <f>SalesData[[#This Row],[Profit]]/SalesData[[#This Row],[Total Sales]]</f>
        <v>0.25486728407926618</v>
      </c>
      <c r="U133" s="8">
        <f>SalesData[[#This Row],[Profit]]/SUM(SalesData[[#This Row],[Units Sold]])</f>
        <v>37.720358043731395</v>
      </c>
    </row>
    <row r="134" spans="1:21" x14ac:dyDescent="0.3">
      <c r="A134" t="s">
        <v>173</v>
      </c>
      <c r="B134">
        <v>45569</v>
      </c>
      <c r="C134" t="s">
        <v>15</v>
      </c>
      <c r="D134" t="s">
        <v>49</v>
      </c>
      <c r="E134" t="s">
        <v>24</v>
      </c>
      <c r="F134" t="s">
        <v>25</v>
      </c>
      <c r="G134">
        <v>17</v>
      </c>
      <c r="H134">
        <v>161</v>
      </c>
      <c r="I134">
        <v>8.6646443484453499</v>
      </c>
      <c r="J134" t="s">
        <v>19</v>
      </c>
      <c r="K134" t="s">
        <v>20</v>
      </c>
      <c r="L134" t="s">
        <v>37</v>
      </c>
      <c r="M134" s="8">
        <v>2737</v>
      </c>
      <c r="N134" s="8">
        <v>237.15131581694919</v>
      </c>
      <c r="O134">
        <f>YEAR(SalesData[[#This Row],[Date]])</f>
        <v>2024</v>
      </c>
      <c r="P134" t="str">
        <f>TEXT(SalesData[[#This Row],[Date]],"mmm")</f>
        <v>Oct</v>
      </c>
      <c r="Q134">
        <f>MONTH(SalesData[[#This Row],[Date]])</f>
        <v>10</v>
      </c>
      <c r="R134" t="str">
        <f>"Q"&amp;ROUNDUP(MONTH(SalesData[[#This Row],[Date]])/3,0)</f>
        <v>Q4</v>
      </c>
      <c r="S134" s="8">
        <f>SalesData[[#This Row],[Profit]]/SalesData[[#This Row],[Units Sold]]</f>
        <v>13.950077400997012</v>
      </c>
      <c r="T134" s="8">
        <f>SalesData[[#This Row],[Profit]]/SalesData[[#This Row],[Total Sales]]</f>
        <v>8.6646443484453481E-2</v>
      </c>
      <c r="U134" s="8">
        <f>SalesData[[#This Row],[Profit]]/SUM(SalesData[[#This Row],[Units Sold]])</f>
        <v>13.950077400997012</v>
      </c>
    </row>
    <row r="135" spans="1:21" x14ac:dyDescent="0.3">
      <c r="A135" t="s">
        <v>174</v>
      </c>
      <c r="B135">
        <v>45563</v>
      </c>
      <c r="C135" t="s">
        <v>35</v>
      </c>
      <c r="D135" t="s">
        <v>39</v>
      </c>
      <c r="E135" t="s">
        <v>31</v>
      </c>
      <c r="F135" t="s">
        <v>32</v>
      </c>
      <c r="G135">
        <v>15</v>
      </c>
      <c r="H135">
        <v>175</v>
      </c>
      <c r="I135">
        <v>28.307140885416029</v>
      </c>
      <c r="J135" t="s">
        <v>19</v>
      </c>
      <c r="K135" t="s">
        <v>47</v>
      </c>
      <c r="L135" t="s">
        <v>21</v>
      </c>
      <c r="M135" s="8">
        <v>2625</v>
      </c>
      <c r="N135" s="8">
        <v>743.0624482421706</v>
      </c>
      <c r="O135">
        <f>YEAR(SalesData[[#This Row],[Date]])</f>
        <v>2024</v>
      </c>
      <c r="P135" t="str">
        <f>TEXT(SalesData[[#This Row],[Date]],"mmm")</f>
        <v>Sep</v>
      </c>
      <c r="Q135">
        <f>MONTH(SalesData[[#This Row],[Date]])</f>
        <v>9</v>
      </c>
      <c r="R135" t="str">
        <f>"Q"&amp;ROUNDUP(MONTH(SalesData[[#This Row],[Date]])/3,0)</f>
        <v>Q3</v>
      </c>
      <c r="S135" s="8">
        <f>SalesData[[#This Row],[Profit]]/SalesData[[#This Row],[Units Sold]]</f>
        <v>49.537496549478043</v>
      </c>
      <c r="T135" s="8">
        <f>SalesData[[#This Row],[Profit]]/SalesData[[#This Row],[Total Sales]]</f>
        <v>0.28307140885416021</v>
      </c>
      <c r="U135" s="8">
        <f>SalesData[[#This Row],[Profit]]/SUM(SalesData[[#This Row],[Units Sold]])</f>
        <v>49.537496549478043</v>
      </c>
    </row>
    <row r="136" spans="1:21" x14ac:dyDescent="0.3">
      <c r="A136" t="s">
        <v>175</v>
      </c>
      <c r="B136">
        <v>45418</v>
      </c>
      <c r="C136" t="s">
        <v>35</v>
      </c>
      <c r="D136" t="s">
        <v>39</v>
      </c>
      <c r="E136" t="s">
        <v>17</v>
      </c>
      <c r="F136" t="s">
        <v>40</v>
      </c>
      <c r="G136">
        <v>18</v>
      </c>
      <c r="H136">
        <v>14</v>
      </c>
      <c r="I136">
        <v>29.75887654375865</v>
      </c>
      <c r="J136" t="s">
        <v>19</v>
      </c>
      <c r="K136" t="s">
        <v>20</v>
      </c>
      <c r="L136" t="s">
        <v>37</v>
      </c>
      <c r="M136" s="8">
        <v>252</v>
      </c>
      <c r="N136" s="8">
        <v>74.992368890271791</v>
      </c>
      <c r="O136">
        <f>YEAR(SalesData[[#This Row],[Date]])</f>
        <v>2024</v>
      </c>
      <c r="P136" t="str">
        <f>TEXT(SalesData[[#This Row],[Date]],"mmm")</f>
        <v>May</v>
      </c>
      <c r="Q136">
        <f>MONTH(SalesData[[#This Row],[Date]])</f>
        <v>5</v>
      </c>
      <c r="R136" t="str">
        <f>"Q"&amp;ROUNDUP(MONTH(SalesData[[#This Row],[Date]])/3,0)</f>
        <v>Q2</v>
      </c>
      <c r="S136" s="8">
        <f>SalesData[[#This Row],[Profit]]/SalesData[[#This Row],[Units Sold]]</f>
        <v>4.1662427161262103</v>
      </c>
      <c r="T136" s="8">
        <f>SalesData[[#This Row],[Profit]]/SalesData[[#This Row],[Total Sales]]</f>
        <v>0.2975887654375865</v>
      </c>
      <c r="U136" s="8">
        <f>SalesData[[#This Row],[Profit]]/SUM(SalesData[[#This Row],[Units Sold]])</f>
        <v>4.1662427161262103</v>
      </c>
    </row>
    <row r="137" spans="1:21" x14ac:dyDescent="0.3">
      <c r="A137" t="s">
        <v>176</v>
      </c>
      <c r="B137">
        <v>45555</v>
      </c>
      <c r="C137" t="s">
        <v>23</v>
      </c>
      <c r="D137" t="s">
        <v>36</v>
      </c>
      <c r="E137" t="s">
        <v>42</v>
      </c>
      <c r="F137" t="s">
        <v>40</v>
      </c>
      <c r="G137">
        <v>1</v>
      </c>
      <c r="H137">
        <v>94</v>
      </c>
      <c r="I137">
        <v>14.76030476396822</v>
      </c>
      <c r="J137" t="s">
        <v>19</v>
      </c>
      <c r="K137" t="s">
        <v>20</v>
      </c>
      <c r="L137" t="s">
        <v>33</v>
      </c>
      <c r="M137" s="8">
        <v>94</v>
      </c>
      <c r="N137" s="8">
        <v>13.874686478130119</v>
      </c>
      <c r="O137">
        <f>YEAR(SalesData[[#This Row],[Date]])</f>
        <v>2024</v>
      </c>
      <c r="P137" t="str">
        <f>TEXT(SalesData[[#This Row],[Date]],"mmm")</f>
        <v>Sep</v>
      </c>
      <c r="Q137">
        <f>MONTH(SalesData[[#This Row],[Date]])</f>
        <v>9</v>
      </c>
      <c r="R137" t="str">
        <f>"Q"&amp;ROUNDUP(MONTH(SalesData[[#This Row],[Date]])/3,0)</f>
        <v>Q3</v>
      </c>
      <c r="S137" s="8">
        <f>SalesData[[#This Row],[Profit]]/SalesData[[#This Row],[Units Sold]]</f>
        <v>13.874686478130119</v>
      </c>
      <c r="T137" s="8">
        <f>SalesData[[#This Row],[Profit]]/SalesData[[#This Row],[Total Sales]]</f>
        <v>0.14760304763968213</v>
      </c>
      <c r="U137" s="8">
        <f>SalesData[[#This Row],[Profit]]/SUM(SalesData[[#This Row],[Units Sold]])</f>
        <v>13.874686478130119</v>
      </c>
    </row>
    <row r="138" spans="1:21" x14ac:dyDescent="0.3">
      <c r="A138" t="s">
        <v>177</v>
      </c>
      <c r="B138">
        <v>45624</v>
      </c>
      <c r="C138" t="s">
        <v>29</v>
      </c>
      <c r="D138" t="s">
        <v>30</v>
      </c>
      <c r="E138" t="s">
        <v>24</v>
      </c>
      <c r="F138" t="s">
        <v>40</v>
      </c>
      <c r="G138">
        <v>13</v>
      </c>
      <c r="H138">
        <v>477</v>
      </c>
      <c r="I138">
        <v>29.622138098295149</v>
      </c>
      <c r="J138" t="s">
        <v>19</v>
      </c>
      <c r="K138" t="s">
        <v>47</v>
      </c>
      <c r="L138" t="s">
        <v>33</v>
      </c>
      <c r="M138" s="8">
        <v>6201</v>
      </c>
      <c r="N138" s="8">
        <v>1836.868783475282</v>
      </c>
      <c r="O138">
        <f>YEAR(SalesData[[#This Row],[Date]])</f>
        <v>2024</v>
      </c>
      <c r="P138" t="str">
        <f>TEXT(SalesData[[#This Row],[Date]],"mmm")</f>
        <v>Nov</v>
      </c>
      <c r="Q138">
        <f>MONTH(SalesData[[#This Row],[Date]])</f>
        <v>11</v>
      </c>
      <c r="R138" t="str">
        <f>"Q"&amp;ROUNDUP(MONTH(SalesData[[#This Row],[Date]])/3,0)</f>
        <v>Q4</v>
      </c>
      <c r="S138" s="8">
        <f>SalesData[[#This Row],[Profit]]/SalesData[[#This Row],[Units Sold]]</f>
        <v>141.29759872886785</v>
      </c>
      <c r="T138" s="8">
        <f>SalesData[[#This Row],[Profit]]/SalesData[[#This Row],[Total Sales]]</f>
        <v>0.29622138098295148</v>
      </c>
      <c r="U138" s="8">
        <f>SalesData[[#This Row],[Profit]]/SUM(SalesData[[#This Row],[Units Sold]])</f>
        <v>141.29759872886785</v>
      </c>
    </row>
    <row r="139" spans="1:21" x14ac:dyDescent="0.3">
      <c r="A139" t="s">
        <v>178</v>
      </c>
      <c r="B139">
        <v>45516</v>
      </c>
      <c r="C139" t="s">
        <v>35</v>
      </c>
      <c r="D139" t="s">
        <v>30</v>
      </c>
      <c r="E139" t="s">
        <v>24</v>
      </c>
      <c r="F139" t="s">
        <v>32</v>
      </c>
      <c r="G139">
        <v>20</v>
      </c>
      <c r="H139">
        <v>334</v>
      </c>
      <c r="I139">
        <v>18.506690213272002</v>
      </c>
      <c r="J139" t="s">
        <v>26</v>
      </c>
      <c r="K139" t="s">
        <v>47</v>
      </c>
      <c r="L139" t="s">
        <v>37</v>
      </c>
      <c r="M139" s="8">
        <v>6680</v>
      </c>
      <c r="N139" s="8">
        <v>1236.24690624657</v>
      </c>
      <c r="O139">
        <f>YEAR(SalesData[[#This Row],[Date]])</f>
        <v>2024</v>
      </c>
      <c r="P139" t="str">
        <f>TEXT(SalesData[[#This Row],[Date]],"mmm")</f>
        <v>Aug</v>
      </c>
      <c r="Q139">
        <f>MONTH(SalesData[[#This Row],[Date]])</f>
        <v>8</v>
      </c>
      <c r="R139" t="str">
        <f>"Q"&amp;ROUNDUP(MONTH(SalesData[[#This Row],[Date]])/3,0)</f>
        <v>Q3</v>
      </c>
      <c r="S139" s="8">
        <f>SalesData[[#This Row],[Profit]]/SalesData[[#This Row],[Units Sold]]</f>
        <v>61.812345312328503</v>
      </c>
      <c r="T139" s="8">
        <f>SalesData[[#This Row],[Profit]]/SalesData[[#This Row],[Total Sales]]</f>
        <v>0.18506690213272006</v>
      </c>
      <c r="U139" s="8">
        <f>SalesData[[#This Row],[Profit]]/SUM(SalesData[[#This Row],[Units Sold]])</f>
        <v>61.812345312328503</v>
      </c>
    </row>
    <row r="140" spans="1:21" x14ac:dyDescent="0.3">
      <c r="A140" t="s">
        <v>179</v>
      </c>
      <c r="B140">
        <v>45538</v>
      </c>
      <c r="C140" t="s">
        <v>23</v>
      </c>
      <c r="D140" t="s">
        <v>16</v>
      </c>
      <c r="E140" t="s">
        <v>42</v>
      </c>
      <c r="F140" t="s">
        <v>50</v>
      </c>
      <c r="G140">
        <v>13</v>
      </c>
      <c r="H140">
        <v>379</v>
      </c>
      <c r="I140">
        <v>10.109074734322871</v>
      </c>
      <c r="J140" t="s">
        <v>26</v>
      </c>
      <c r="K140" t="s">
        <v>20</v>
      </c>
      <c r="L140" t="s">
        <v>37</v>
      </c>
      <c r="M140" s="8">
        <v>4927</v>
      </c>
      <c r="N140" s="8">
        <v>498.07411216008802</v>
      </c>
      <c r="O140">
        <f>YEAR(SalesData[[#This Row],[Date]])</f>
        <v>2024</v>
      </c>
      <c r="P140" t="str">
        <f>TEXT(SalesData[[#This Row],[Date]],"mmm")</f>
        <v>Sep</v>
      </c>
      <c r="Q140">
        <f>MONTH(SalesData[[#This Row],[Date]])</f>
        <v>9</v>
      </c>
      <c r="R140" t="str">
        <f>"Q"&amp;ROUNDUP(MONTH(SalesData[[#This Row],[Date]])/3,0)</f>
        <v>Q3</v>
      </c>
      <c r="S140" s="8">
        <f>SalesData[[#This Row],[Profit]]/SalesData[[#This Row],[Units Sold]]</f>
        <v>38.313393243083695</v>
      </c>
      <c r="T140" s="8">
        <f>SalesData[[#This Row],[Profit]]/SalesData[[#This Row],[Total Sales]]</f>
        <v>0.10109074734322875</v>
      </c>
      <c r="U140" s="8">
        <f>SalesData[[#This Row],[Profit]]/SUM(SalesData[[#This Row],[Units Sold]])</f>
        <v>38.313393243083695</v>
      </c>
    </row>
    <row r="141" spans="1:21" x14ac:dyDescent="0.3">
      <c r="A141" t="s">
        <v>180</v>
      </c>
      <c r="B141">
        <v>45656</v>
      </c>
      <c r="C141" t="s">
        <v>35</v>
      </c>
      <c r="D141" t="s">
        <v>49</v>
      </c>
      <c r="E141" t="s">
        <v>17</v>
      </c>
      <c r="F141" t="s">
        <v>40</v>
      </c>
      <c r="G141">
        <v>19</v>
      </c>
      <c r="H141">
        <v>379</v>
      </c>
      <c r="I141">
        <v>7.3165551211590998</v>
      </c>
      <c r="J141" t="s">
        <v>19</v>
      </c>
      <c r="K141" t="s">
        <v>47</v>
      </c>
      <c r="L141" t="s">
        <v>33</v>
      </c>
      <c r="M141" s="8">
        <v>7201</v>
      </c>
      <c r="N141" s="8">
        <v>526.86513427466673</v>
      </c>
      <c r="O141">
        <f>YEAR(SalesData[[#This Row],[Date]])</f>
        <v>2024</v>
      </c>
      <c r="P141" t="str">
        <f>TEXT(SalesData[[#This Row],[Date]],"mmm")</f>
        <v>Dec</v>
      </c>
      <c r="Q141">
        <f>MONTH(SalesData[[#This Row],[Date]])</f>
        <v>12</v>
      </c>
      <c r="R141" t="str">
        <f>"Q"&amp;ROUNDUP(MONTH(SalesData[[#This Row],[Date]])/3,0)</f>
        <v>Q4</v>
      </c>
      <c r="S141" s="8">
        <f>SalesData[[#This Row],[Profit]]/SalesData[[#This Row],[Units Sold]]</f>
        <v>27.729743909192987</v>
      </c>
      <c r="T141" s="8">
        <f>SalesData[[#This Row],[Profit]]/SalesData[[#This Row],[Total Sales]]</f>
        <v>7.316555121159099E-2</v>
      </c>
      <c r="U141" s="8">
        <f>SalesData[[#This Row],[Profit]]/SUM(SalesData[[#This Row],[Units Sold]])</f>
        <v>27.729743909192987</v>
      </c>
    </row>
    <row r="142" spans="1:21" x14ac:dyDescent="0.3">
      <c r="A142" t="s">
        <v>181</v>
      </c>
      <c r="B142">
        <v>45339</v>
      </c>
      <c r="C142" t="s">
        <v>35</v>
      </c>
      <c r="D142" t="s">
        <v>49</v>
      </c>
      <c r="E142" t="s">
        <v>17</v>
      </c>
      <c r="F142" t="s">
        <v>40</v>
      </c>
      <c r="G142">
        <v>7</v>
      </c>
      <c r="H142">
        <v>354</v>
      </c>
      <c r="I142">
        <v>27.859253724409498</v>
      </c>
      <c r="J142" t="s">
        <v>26</v>
      </c>
      <c r="K142" t="s">
        <v>27</v>
      </c>
      <c r="L142" t="s">
        <v>37</v>
      </c>
      <c r="M142" s="8">
        <v>2478</v>
      </c>
      <c r="N142" s="8">
        <v>690.35230729086732</v>
      </c>
      <c r="O142">
        <f>YEAR(SalesData[[#This Row],[Date]])</f>
        <v>2024</v>
      </c>
      <c r="P142" t="str">
        <f>TEXT(SalesData[[#This Row],[Date]],"mmm")</f>
        <v>Feb</v>
      </c>
      <c r="Q142">
        <f>MONTH(SalesData[[#This Row],[Date]])</f>
        <v>2</v>
      </c>
      <c r="R142" t="str">
        <f>"Q"&amp;ROUNDUP(MONTH(SalesData[[#This Row],[Date]])/3,0)</f>
        <v>Q1</v>
      </c>
      <c r="S142" s="8">
        <f>SalesData[[#This Row],[Profit]]/SalesData[[#This Row],[Units Sold]]</f>
        <v>98.621758184409615</v>
      </c>
      <c r="T142" s="8">
        <f>SalesData[[#This Row],[Profit]]/SalesData[[#This Row],[Total Sales]]</f>
        <v>0.27859253724409494</v>
      </c>
      <c r="U142" s="8">
        <f>SalesData[[#This Row],[Profit]]/SUM(SalesData[[#This Row],[Units Sold]])</f>
        <v>98.621758184409615</v>
      </c>
    </row>
    <row r="143" spans="1:21" x14ac:dyDescent="0.3">
      <c r="A143" t="s">
        <v>182</v>
      </c>
      <c r="B143">
        <v>45523</v>
      </c>
      <c r="C143" t="s">
        <v>29</v>
      </c>
      <c r="D143" t="s">
        <v>16</v>
      </c>
      <c r="E143" t="s">
        <v>42</v>
      </c>
      <c r="F143" t="s">
        <v>32</v>
      </c>
      <c r="G143">
        <v>8</v>
      </c>
      <c r="H143">
        <v>29</v>
      </c>
      <c r="I143">
        <v>16.585560264254699</v>
      </c>
      <c r="J143" t="s">
        <v>19</v>
      </c>
      <c r="K143" t="s">
        <v>27</v>
      </c>
      <c r="L143" t="s">
        <v>33</v>
      </c>
      <c r="M143" s="8">
        <v>232</v>
      </c>
      <c r="N143" s="8">
        <v>38.478499813070897</v>
      </c>
      <c r="O143">
        <f>YEAR(SalesData[[#This Row],[Date]])</f>
        <v>2024</v>
      </c>
      <c r="P143" t="str">
        <f>TEXT(SalesData[[#This Row],[Date]],"mmm")</f>
        <v>Aug</v>
      </c>
      <c r="Q143">
        <f>MONTH(SalesData[[#This Row],[Date]])</f>
        <v>8</v>
      </c>
      <c r="R143" t="str">
        <f>"Q"&amp;ROUNDUP(MONTH(SalesData[[#This Row],[Date]])/3,0)</f>
        <v>Q3</v>
      </c>
      <c r="S143" s="8">
        <f>SalesData[[#This Row],[Profit]]/SalesData[[#This Row],[Units Sold]]</f>
        <v>4.8098124766338621</v>
      </c>
      <c r="T143" s="8">
        <f>SalesData[[#This Row],[Profit]]/SalesData[[#This Row],[Total Sales]]</f>
        <v>0.16585560264254698</v>
      </c>
      <c r="U143" s="8">
        <f>SalesData[[#This Row],[Profit]]/SUM(SalesData[[#This Row],[Units Sold]])</f>
        <v>4.8098124766338621</v>
      </c>
    </row>
    <row r="144" spans="1:21" x14ac:dyDescent="0.3">
      <c r="A144" t="s">
        <v>183</v>
      </c>
      <c r="B144">
        <v>45655</v>
      </c>
      <c r="C144" t="s">
        <v>35</v>
      </c>
      <c r="D144" t="s">
        <v>39</v>
      </c>
      <c r="E144" t="s">
        <v>44</v>
      </c>
      <c r="F144" t="s">
        <v>40</v>
      </c>
      <c r="G144">
        <v>1</v>
      </c>
      <c r="H144">
        <v>54</v>
      </c>
      <c r="I144">
        <v>19.833916231800391</v>
      </c>
      <c r="J144" t="s">
        <v>19</v>
      </c>
      <c r="K144" t="s">
        <v>47</v>
      </c>
      <c r="L144" t="s">
        <v>33</v>
      </c>
      <c r="M144" s="8">
        <v>54</v>
      </c>
      <c r="N144" s="8">
        <v>10.71031476517221</v>
      </c>
      <c r="O144">
        <f>YEAR(SalesData[[#This Row],[Date]])</f>
        <v>2024</v>
      </c>
      <c r="P144" t="str">
        <f>TEXT(SalesData[[#This Row],[Date]],"mmm")</f>
        <v>Dec</v>
      </c>
      <c r="Q144">
        <f>MONTH(SalesData[[#This Row],[Date]])</f>
        <v>12</v>
      </c>
      <c r="R144" t="str">
        <f>"Q"&amp;ROUNDUP(MONTH(SalesData[[#This Row],[Date]])/3,0)</f>
        <v>Q4</v>
      </c>
      <c r="S144" s="8">
        <f>SalesData[[#This Row],[Profit]]/SalesData[[#This Row],[Units Sold]]</f>
        <v>10.71031476517221</v>
      </c>
      <c r="T144" s="8">
        <f>SalesData[[#This Row],[Profit]]/SalesData[[#This Row],[Total Sales]]</f>
        <v>0.19833916231800389</v>
      </c>
      <c r="U144" s="8">
        <f>SalesData[[#This Row],[Profit]]/SUM(SalesData[[#This Row],[Units Sold]])</f>
        <v>10.71031476517221</v>
      </c>
    </row>
    <row r="145" spans="1:21" x14ac:dyDescent="0.3">
      <c r="A145" t="s">
        <v>184</v>
      </c>
      <c r="B145">
        <v>45591</v>
      </c>
      <c r="C145" t="s">
        <v>35</v>
      </c>
      <c r="D145" t="s">
        <v>36</v>
      </c>
      <c r="E145" t="s">
        <v>31</v>
      </c>
      <c r="F145" t="s">
        <v>50</v>
      </c>
      <c r="G145">
        <v>16</v>
      </c>
      <c r="H145">
        <v>299</v>
      </c>
      <c r="I145">
        <v>12.56563568682704</v>
      </c>
      <c r="J145" t="s">
        <v>19</v>
      </c>
      <c r="K145" t="s">
        <v>27</v>
      </c>
      <c r="L145" t="s">
        <v>33</v>
      </c>
      <c r="M145" s="8">
        <v>4784</v>
      </c>
      <c r="N145" s="8">
        <v>601.14001125780544</v>
      </c>
      <c r="O145">
        <f>YEAR(SalesData[[#This Row],[Date]])</f>
        <v>2024</v>
      </c>
      <c r="P145" t="str">
        <f>TEXT(SalesData[[#This Row],[Date]],"mmm")</f>
        <v>Oct</v>
      </c>
      <c r="Q145">
        <f>MONTH(SalesData[[#This Row],[Date]])</f>
        <v>10</v>
      </c>
      <c r="R145" t="str">
        <f>"Q"&amp;ROUNDUP(MONTH(SalesData[[#This Row],[Date]])/3,0)</f>
        <v>Q4</v>
      </c>
      <c r="S145" s="8">
        <f>SalesData[[#This Row],[Profit]]/SalesData[[#This Row],[Units Sold]]</f>
        <v>37.57125070361284</v>
      </c>
      <c r="T145" s="8">
        <f>SalesData[[#This Row],[Profit]]/SalesData[[#This Row],[Total Sales]]</f>
        <v>0.12565635686827037</v>
      </c>
      <c r="U145" s="8">
        <f>SalesData[[#This Row],[Profit]]/SUM(SalesData[[#This Row],[Units Sold]])</f>
        <v>37.57125070361284</v>
      </c>
    </row>
    <row r="146" spans="1:21" x14ac:dyDescent="0.3">
      <c r="A146" t="s">
        <v>185</v>
      </c>
      <c r="B146">
        <v>45487</v>
      </c>
      <c r="C146" t="s">
        <v>35</v>
      </c>
      <c r="D146" t="s">
        <v>36</v>
      </c>
      <c r="E146" t="s">
        <v>44</v>
      </c>
      <c r="F146" t="s">
        <v>25</v>
      </c>
      <c r="G146">
        <v>13</v>
      </c>
      <c r="H146">
        <v>442</v>
      </c>
      <c r="I146">
        <v>24.11702218093782</v>
      </c>
      <c r="J146" t="s">
        <v>19</v>
      </c>
      <c r="K146" t="s">
        <v>20</v>
      </c>
      <c r="L146" t="s">
        <v>37</v>
      </c>
      <c r="M146" s="8">
        <v>5746</v>
      </c>
      <c r="N146" s="8">
        <v>1385.764094516687</v>
      </c>
      <c r="O146">
        <f>YEAR(SalesData[[#This Row],[Date]])</f>
        <v>2024</v>
      </c>
      <c r="P146" t="str">
        <f>TEXT(SalesData[[#This Row],[Date]],"mmm")</f>
        <v>Jul</v>
      </c>
      <c r="Q146">
        <f>MONTH(SalesData[[#This Row],[Date]])</f>
        <v>7</v>
      </c>
      <c r="R146" t="str">
        <f>"Q"&amp;ROUNDUP(MONTH(SalesData[[#This Row],[Date]])/3,0)</f>
        <v>Q3</v>
      </c>
      <c r="S146" s="8">
        <f>SalesData[[#This Row],[Profit]]/SalesData[[#This Row],[Units Sold]]</f>
        <v>106.59723803974515</v>
      </c>
      <c r="T146" s="8">
        <f>SalesData[[#This Row],[Profit]]/SalesData[[#This Row],[Total Sales]]</f>
        <v>0.24117022180937817</v>
      </c>
      <c r="U146" s="8">
        <f>SalesData[[#This Row],[Profit]]/SUM(SalesData[[#This Row],[Units Sold]])</f>
        <v>106.59723803974515</v>
      </c>
    </row>
    <row r="147" spans="1:21" x14ac:dyDescent="0.3">
      <c r="A147" t="s">
        <v>186</v>
      </c>
      <c r="B147">
        <v>45567</v>
      </c>
      <c r="C147" t="s">
        <v>23</v>
      </c>
      <c r="D147" t="s">
        <v>16</v>
      </c>
      <c r="E147" t="s">
        <v>17</v>
      </c>
      <c r="F147" t="s">
        <v>18</v>
      </c>
      <c r="G147">
        <v>11</v>
      </c>
      <c r="H147">
        <v>290</v>
      </c>
      <c r="I147">
        <v>28.004973577557141</v>
      </c>
      <c r="J147" t="s">
        <v>19</v>
      </c>
      <c r="K147" t="s">
        <v>20</v>
      </c>
      <c r="L147" t="s">
        <v>37</v>
      </c>
      <c r="M147" s="8">
        <v>3190</v>
      </c>
      <c r="N147" s="8">
        <v>893.35865712407258</v>
      </c>
      <c r="O147">
        <f>YEAR(SalesData[[#This Row],[Date]])</f>
        <v>2024</v>
      </c>
      <c r="P147" t="str">
        <f>TEXT(SalesData[[#This Row],[Date]],"mmm")</f>
        <v>Oct</v>
      </c>
      <c r="Q147">
        <f>MONTH(SalesData[[#This Row],[Date]])</f>
        <v>10</v>
      </c>
      <c r="R147" t="str">
        <f>"Q"&amp;ROUNDUP(MONTH(SalesData[[#This Row],[Date]])/3,0)</f>
        <v>Q4</v>
      </c>
      <c r="S147" s="8">
        <f>SalesData[[#This Row],[Profit]]/SalesData[[#This Row],[Units Sold]]</f>
        <v>81.214423374915683</v>
      </c>
      <c r="T147" s="8">
        <f>SalesData[[#This Row],[Profit]]/SalesData[[#This Row],[Total Sales]]</f>
        <v>0.28004973577557135</v>
      </c>
      <c r="U147" s="8">
        <f>SalesData[[#This Row],[Profit]]/SUM(SalesData[[#This Row],[Units Sold]])</f>
        <v>81.214423374915683</v>
      </c>
    </row>
    <row r="148" spans="1:21" x14ac:dyDescent="0.3">
      <c r="A148" t="s">
        <v>187</v>
      </c>
      <c r="B148">
        <v>45648</v>
      </c>
      <c r="C148" t="s">
        <v>35</v>
      </c>
      <c r="D148" t="s">
        <v>49</v>
      </c>
      <c r="E148" t="s">
        <v>17</v>
      </c>
      <c r="F148" t="s">
        <v>25</v>
      </c>
      <c r="G148">
        <v>18</v>
      </c>
      <c r="H148">
        <v>155</v>
      </c>
      <c r="I148">
        <v>14.470335346364131</v>
      </c>
      <c r="J148" t="s">
        <v>26</v>
      </c>
      <c r="K148" t="s">
        <v>27</v>
      </c>
      <c r="L148" t="s">
        <v>21</v>
      </c>
      <c r="M148" s="8">
        <v>2790</v>
      </c>
      <c r="N148" s="8">
        <v>403.72235616355943</v>
      </c>
      <c r="O148">
        <f>YEAR(SalesData[[#This Row],[Date]])</f>
        <v>2024</v>
      </c>
      <c r="P148" t="str">
        <f>TEXT(SalesData[[#This Row],[Date]],"mmm")</f>
        <v>Dec</v>
      </c>
      <c r="Q148">
        <f>MONTH(SalesData[[#This Row],[Date]])</f>
        <v>12</v>
      </c>
      <c r="R148" t="str">
        <f>"Q"&amp;ROUNDUP(MONTH(SalesData[[#This Row],[Date]])/3,0)</f>
        <v>Q4</v>
      </c>
      <c r="S148" s="8">
        <f>SalesData[[#This Row],[Profit]]/SalesData[[#This Row],[Units Sold]]</f>
        <v>22.429019786864412</v>
      </c>
      <c r="T148" s="8">
        <f>SalesData[[#This Row],[Profit]]/SalesData[[#This Row],[Total Sales]]</f>
        <v>0.14470335346364138</v>
      </c>
      <c r="U148" s="8">
        <f>SalesData[[#This Row],[Profit]]/SUM(SalesData[[#This Row],[Units Sold]])</f>
        <v>22.429019786864412</v>
      </c>
    </row>
    <row r="149" spans="1:21" x14ac:dyDescent="0.3">
      <c r="A149" t="s">
        <v>188</v>
      </c>
      <c r="B149">
        <v>45527</v>
      </c>
      <c r="C149" t="s">
        <v>23</v>
      </c>
      <c r="D149" t="s">
        <v>39</v>
      </c>
      <c r="E149" t="s">
        <v>17</v>
      </c>
      <c r="F149" t="s">
        <v>50</v>
      </c>
      <c r="G149">
        <v>13</v>
      </c>
      <c r="H149">
        <v>243</v>
      </c>
      <c r="I149">
        <v>8.542028846706426</v>
      </c>
      <c r="J149" t="s">
        <v>19</v>
      </c>
      <c r="K149" t="s">
        <v>27</v>
      </c>
      <c r="L149" t="s">
        <v>33</v>
      </c>
      <c r="M149" s="8">
        <v>3159</v>
      </c>
      <c r="N149" s="8">
        <v>269.84269126745602</v>
      </c>
      <c r="O149">
        <f>YEAR(SalesData[[#This Row],[Date]])</f>
        <v>2024</v>
      </c>
      <c r="P149" t="str">
        <f>TEXT(SalesData[[#This Row],[Date]],"mmm")</f>
        <v>Aug</v>
      </c>
      <c r="Q149">
        <f>MONTH(SalesData[[#This Row],[Date]])</f>
        <v>8</v>
      </c>
      <c r="R149" t="str">
        <f>"Q"&amp;ROUNDUP(MONTH(SalesData[[#This Row],[Date]])/3,0)</f>
        <v>Q3</v>
      </c>
      <c r="S149" s="8">
        <f>SalesData[[#This Row],[Profit]]/SalesData[[#This Row],[Units Sold]]</f>
        <v>20.757130097496617</v>
      </c>
      <c r="T149" s="8">
        <f>SalesData[[#This Row],[Profit]]/SalesData[[#This Row],[Total Sales]]</f>
        <v>8.5420288467064273E-2</v>
      </c>
      <c r="U149" s="8">
        <f>SalesData[[#This Row],[Profit]]/SUM(SalesData[[#This Row],[Units Sold]])</f>
        <v>20.757130097496617</v>
      </c>
    </row>
    <row r="150" spans="1:21" x14ac:dyDescent="0.3">
      <c r="A150" t="s">
        <v>189</v>
      </c>
      <c r="B150">
        <v>45534</v>
      </c>
      <c r="C150" t="s">
        <v>35</v>
      </c>
      <c r="D150" t="s">
        <v>49</v>
      </c>
      <c r="E150" t="s">
        <v>44</v>
      </c>
      <c r="F150" t="s">
        <v>50</v>
      </c>
      <c r="G150">
        <v>5</v>
      </c>
      <c r="H150">
        <v>498</v>
      </c>
      <c r="I150">
        <v>8.9895577225791623</v>
      </c>
      <c r="J150" t="s">
        <v>26</v>
      </c>
      <c r="K150" t="s">
        <v>47</v>
      </c>
      <c r="L150" t="s">
        <v>21</v>
      </c>
      <c r="M150" s="8">
        <v>2490</v>
      </c>
      <c r="N150" s="8">
        <v>223.8399872922212</v>
      </c>
      <c r="O150">
        <f>YEAR(SalesData[[#This Row],[Date]])</f>
        <v>2024</v>
      </c>
      <c r="P150" t="str">
        <f>TEXT(SalesData[[#This Row],[Date]],"mmm")</f>
        <v>Aug</v>
      </c>
      <c r="Q150">
        <f>MONTH(SalesData[[#This Row],[Date]])</f>
        <v>8</v>
      </c>
      <c r="R150" t="str">
        <f>"Q"&amp;ROUNDUP(MONTH(SalesData[[#This Row],[Date]])/3,0)</f>
        <v>Q3</v>
      </c>
      <c r="S150" s="8">
        <f>SalesData[[#This Row],[Profit]]/SalesData[[#This Row],[Units Sold]]</f>
        <v>44.767997458444242</v>
      </c>
      <c r="T150" s="8">
        <f>SalesData[[#This Row],[Profit]]/SalesData[[#This Row],[Total Sales]]</f>
        <v>8.989557722579164E-2</v>
      </c>
      <c r="U150" s="8">
        <f>SalesData[[#This Row],[Profit]]/SUM(SalesData[[#This Row],[Units Sold]])</f>
        <v>44.767997458444242</v>
      </c>
    </row>
    <row r="151" spans="1:21" x14ac:dyDescent="0.3">
      <c r="A151" t="s">
        <v>190</v>
      </c>
      <c r="B151">
        <v>45357</v>
      </c>
      <c r="C151" t="s">
        <v>15</v>
      </c>
      <c r="D151" t="s">
        <v>36</v>
      </c>
      <c r="E151" t="s">
        <v>31</v>
      </c>
      <c r="F151" t="s">
        <v>40</v>
      </c>
      <c r="G151">
        <v>11</v>
      </c>
      <c r="H151">
        <v>72</v>
      </c>
      <c r="I151">
        <v>21.32656251079576</v>
      </c>
      <c r="J151" t="s">
        <v>19</v>
      </c>
      <c r="K151" t="s">
        <v>27</v>
      </c>
      <c r="L151" t="s">
        <v>21</v>
      </c>
      <c r="M151" s="8">
        <v>792</v>
      </c>
      <c r="N151" s="8">
        <v>168.90637508550239</v>
      </c>
      <c r="O151">
        <f>YEAR(SalesData[[#This Row],[Date]])</f>
        <v>2024</v>
      </c>
      <c r="P151" t="str">
        <f>TEXT(SalesData[[#This Row],[Date]],"mmm")</f>
        <v>Mar</v>
      </c>
      <c r="Q151">
        <f>MONTH(SalesData[[#This Row],[Date]])</f>
        <v>3</v>
      </c>
      <c r="R151" t="str">
        <f>"Q"&amp;ROUNDUP(MONTH(SalesData[[#This Row],[Date]])/3,0)</f>
        <v>Q1</v>
      </c>
      <c r="S151" s="8">
        <f>SalesData[[#This Row],[Profit]]/SalesData[[#This Row],[Units Sold]]</f>
        <v>15.355125007772944</v>
      </c>
      <c r="T151" s="8">
        <f>SalesData[[#This Row],[Profit]]/SalesData[[#This Row],[Total Sales]]</f>
        <v>0.21326562510795757</v>
      </c>
      <c r="U151" s="8">
        <f>SalesData[[#This Row],[Profit]]/SUM(SalesData[[#This Row],[Units Sold]])</f>
        <v>15.355125007772944</v>
      </c>
    </row>
    <row r="152" spans="1:21" x14ac:dyDescent="0.3">
      <c r="A152" t="s">
        <v>191</v>
      </c>
      <c r="B152">
        <v>45489</v>
      </c>
      <c r="C152" t="s">
        <v>23</v>
      </c>
      <c r="D152" t="s">
        <v>16</v>
      </c>
      <c r="E152" t="s">
        <v>44</v>
      </c>
      <c r="F152" t="s">
        <v>25</v>
      </c>
      <c r="G152">
        <v>7</v>
      </c>
      <c r="H152">
        <v>326</v>
      </c>
      <c r="I152">
        <v>8.6233190119685652</v>
      </c>
      <c r="J152" t="s">
        <v>19</v>
      </c>
      <c r="K152" t="s">
        <v>27</v>
      </c>
      <c r="L152" t="s">
        <v>21</v>
      </c>
      <c r="M152" s="8">
        <v>2282</v>
      </c>
      <c r="N152" s="8">
        <v>196.78413985312261</v>
      </c>
      <c r="O152">
        <f>YEAR(SalesData[[#This Row],[Date]])</f>
        <v>2024</v>
      </c>
      <c r="P152" t="str">
        <f>TEXT(SalesData[[#This Row],[Date]],"mmm")</f>
        <v>Jul</v>
      </c>
      <c r="Q152">
        <f>MONTH(SalesData[[#This Row],[Date]])</f>
        <v>7</v>
      </c>
      <c r="R152" t="str">
        <f>"Q"&amp;ROUNDUP(MONTH(SalesData[[#This Row],[Date]])/3,0)</f>
        <v>Q3</v>
      </c>
      <c r="S152" s="8">
        <f>SalesData[[#This Row],[Profit]]/SalesData[[#This Row],[Units Sold]]</f>
        <v>28.112019979017514</v>
      </c>
      <c r="T152" s="8">
        <f>SalesData[[#This Row],[Profit]]/SalesData[[#This Row],[Total Sales]]</f>
        <v>8.6233190119685638E-2</v>
      </c>
      <c r="U152" s="8">
        <f>SalesData[[#This Row],[Profit]]/SUM(SalesData[[#This Row],[Units Sold]])</f>
        <v>28.112019979017514</v>
      </c>
    </row>
    <row r="153" spans="1:21" x14ac:dyDescent="0.3">
      <c r="A153" t="s">
        <v>192</v>
      </c>
      <c r="B153">
        <v>45486</v>
      </c>
      <c r="C153" t="s">
        <v>35</v>
      </c>
      <c r="D153" t="s">
        <v>49</v>
      </c>
      <c r="E153" t="s">
        <v>17</v>
      </c>
      <c r="F153" t="s">
        <v>18</v>
      </c>
      <c r="G153">
        <v>4</v>
      </c>
      <c r="H153">
        <v>49</v>
      </c>
      <c r="I153">
        <v>27.317223385663169</v>
      </c>
      <c r="J153" t="s">
        <v>26</v>
      </c>
      <c r="K153" t="s">
        <v>47</v>
      </c>
      <c r="L153" t="s">
        <v>33</v>
      </c>
      <c r="M153" s="8">
        <v>196</v>
      </c>
      <c r="N153" s="8">
        <v>53.541757835899809</v>
      </c>
      <c r="O153">
        <f>YEAR(SalesData[[#This Row],[Date]])</f>
        <v>2024</v>
      </c>
      <c r="P153" t="str">
        <f>TEXT(SalesData[[#This Row],[Date]],"mmm")</f>
        <v>Jul</v>
      </c>
      <c r="Q153">
        <f>MONTH(SalesData[[#This Row],[Date]])</f>
        <v>7</v>
      </c>
      <c r="R153" t="str">
        <f>"Q"&amp;ROUNDUP(MONTH(SalesData[[#This Row],[Date]])/3,0)</f>
        <v>Q3</v>
      </c>
      <c r="S153" s="8">
        <f>SalesData[[#This Row],[Profit]]/SalesData[[#This Row],[Units Sold]]</f>
        <v>13.385439458974952</v>
      </c>
      <c r="T153" s="8">
        <f>SalesData[[#This Row],[Profit]]/SalesData[[#This Row],[Total Sales]]</f>
        <v>0.2731722338566317</v>
      </c>
      <c r="U153" s="8">
        <f>SalesData[[#This Row],[Profit]]/SUM(SalesData[[#This Row],[Units Sold]])</f>
        <v>13.385439458974952</v>
      </c>
    </row>
    <row r="154" spans="1:21" x14ac:dyDescent="0.3">
      <c r="A154" t="s">
        <v>193</v>
      </c>
      <c r="B154">
        <v>45541</v>
      </c>
      <c r="C154" t="s">
        <v>15</v>
      </c>
      <c r="D154" t="s">
        <v>16</v>
      </c>
      <c r="E154" t="s">
        <v>31</v>
      </c>
      <c r="F154" t="s">
        <v>40</v>
      </c>
      <c r="G154">
        <v>16</v>
      </c>
      <c r="H154">
        <v>176</v>
      </c>
      <c r="I154">
        <v>20.6248474344149</v>
      </c>
      <c r="J154" t="s">
        <v>26</v>
      </c>
      <c r="K154" t="s">
        <v>47</v>
      </c>
      <c r="L154" t="s">
        <v>21</v>
      </c>
      <c r="M154" s="8">
        <v>2816</v>
      </c>
      <c r="N154" s="8">
        <v>580.79570375312346</v>
      </c>
      <c r="O154">
        <f>YEAR(SalesData[[#This Row],[Date]])</f>
        <v>2024</v>
      </c>
      <c r="P154" t="str">
        <f>TEXT(SalesData[[#This Row],[Date]],"mmm")</f>
        <v>Sep</v>
      </c>
      <c r="Q154">
        <f>MONTH(SalesData[[#This Row],[Date]])</f>
        <v>9</v>
      </c>
      <c r="R154" t="str">
        <f>"Q"&amp;ROUNDUP(MONTH(SalesData[[#This Row],[Date]])/3,0)</f>
        <v>Q3</v>
      </c>
      <c r="S154" s="8">
        <f>SalesData[[#This Row],[Profit]]/SalesData[[#This Row],[Units Sold]]</f>
        <v>36.299731484570216</v>
      </c>
      <c r="T154" s="8">
        <f>SalesData[[#This Row],[Profit]]/SalesData[[#This Row],[Total Sales]]</f>
        <v>0.20624847434414895</v>
      </c>
      <c r="U154" s="8">
        <f>SalesData[[#This Row],[Profit]]/SUM(SalesData[[#This Row],[Units Sold]])</f>
        <v>36.299731484570216</v>
      </c>
    </row>
    <row r="155" spans="1:21" x14ac:dyDescent="0.3">
      <c r="A155" t="s">
        <v>194</v>
      </c>
      <c r="B155">
        <v>45338</v>
      </c>
      <c r="C155" t="s">
        <v>15</v>
      </c>
      <c r="D155" t="s">
        <v>30</v>
      </c>
      <c r="E155" t="s">
        <v>42</v>
      </c>
      <c r="F155" t="s">
        <v>50</v>
      </c>
      <c r="G155">
        <v>2</v>
      </c>
      <c r="H155">
        <v>194</v>
      </c>
      <c r="I155">
        <v>28.30938972193707</v>
      </c>
      <c r="J155" t="s">
        <v>26</v>
      </c>
      <c r="K155" t="s">
        <v>47</v>
      </c>
      <c r="L155" t="s">
        <v>37</v>
      </c>
      <c r="M155" s="8">
        <v>388</v>
      </c>
      <c r="N155" s="8">
        <v>109.8404321211158</v>
      </c>
      <c r="O155">
        <f>YEAR(SalesData[[#This Row],[Date]])</f>
        <v>2024</v>
      </c>
      <c r="P155" t="str">
        <f>TEXT(SalesData[[#This Row],[Date]],"mmm")</f>
        <v>Feb</v>
      </c>
      <c r="Q155">
        <f>MONTH(SalesData[[#This Row],[Date]])</f>
        <v>2</v>
      </c>
      <c r="R155" t="str">
        <f>"Q"&amp;ROUNDUP(MONTH(SalesData[[#This Row],[Date]])/3,0)</f>
        <v>Q1</v>
      </c>
      <c r="S155" s="8">
        <f>SalesData[[#This Row],[Profit]]/SalesData[[#This Row],[Units Sold]]</f>
        <v>54.920216060557898</v>
      </c>
      <c r="T155" s="8">
        <f>SalesData[[#This Row],[Profit]]/SalesData[[#This Row],[Total Sales]]</f>
        <v>0.28309389721937062</v>
      </c>
      <c r="U155" s="8">
        <f>SalesData[[#This Row],[Profit]]/SUM(SalesData[[#This Row],[Units Sold]])</f>
        <v>54.920216060557898</v>
      </c>
    </row>
    <row r="156" spans="1:21" x14ac:dyDescent="0.3">
      <c r="A156" t="s">
        <v>195</v>
      </c>
      <c r="B156">
        <v>45388</v>
      </c>
      <c r="C156" t="s">
        <v>29</v>
      </c>
      <c r="D156" t="s">
        <v>16</v>
      </c>
      <c r="E156" t="s">
        <v>31</v>
      </c>
      <c r="F156" t="s">
        <v>50</v>
      </c>
      <c r="G156">
        <v>18</v>
      </c>
      <c r="H156">
        <v>212</v>
      </c>
      <c r="I156">
        <v>28.980788775732162</v>
      </c>
      <c r="J156" t="s">
        <v>26</v>
      </c>
      <c r="K156" t="s">
        <v>47</v>
      </c>
      <c r="L156" t="s">
        <v>33</v>
      </c>
      <c r="M156" s="8">
        <v>3816</v>
      </c>
      <c r="N156" s="8">
        <v>1105.906899681939</v>
      </c>
      <c r="O156">
        <f>YEAR(SalesData[[#This Row],[Date]])</f>
        <v>2024</v>
      </c>
      <c r="P156" t="str">
        <f>TEXT(SalesData[[#This Row],[Date]],"mmm")</f>
        <v>Apr</v>
      </c>
      <c r="Q156">
        <f>MONTH(SalesData[[#This Row],[Date]])</f>
        <v>4</v>
      </c>
      <c r="R156" t="str">
        <f>"Q"&amp;ROUNDUP(MONTH(SalesData[[#This Row],[Date]])/3,0)</f>
        <v>Q2</v>
      </c>
      <c r="S156" s="8">
        <f>SalesData[[#This Row],[Profit]]/SalesData[[#This Row],[Units Sold]]</f>
        <v>61.439272204552168</v>
      </c>
      <c r="T156" s="8">
        <f>SalesData[[#This Row],[Profit]]/SalesData[[#This Row],[Total Sales]]</f>
        <v>0.28980788775732153</v>
      </c>
      <c r="U156" s="8">
        <f>SalesData[[#This Row],[Profit]]/SUM(SalesData[[#This Row],[Units Sold]])</f>
        <v>61.439272204552168</v>
      </c>
    </row>
    <row r="157" spans="1:21" x14ac:dyDescent="0.3">
      <c r="A157" t="s">
        <v>196</v>
      </c>
      <c r="B157">
        <v>45513</v>
      </c>
      <c r="C157" t="s">
        <v>35</v>
      </c>
      <c r="D157" t="s">
        <v>36</v>
      </c>
      <c r="E157" t="s">
        <v>31</v>
      </c>
      <c r="F157" t="s">
        <v>32</v>
      </c>
      <c r="G157">
        <v>9</v>
      </c>
      <c r="H157">
        <v>177</v>
      </c>
      <c r="I157">
        <v>26.92078360881991</v>
      </c>
      <c r="J157" t="s">
        <v>19</v>
      </c>
      <c r="K157" t="s">
        <v>47</v>
      </c>
      <c r="L157" t="s">
        <v>21</v>
      </c>
      <c r="M157" s="8">
        <v>1593</v>
      </c>
      <c r="N157" s="8">
        <v>428.84808288850121</v>
      </c>
      <c r="O157">
        <f>YEAR(SalesData[[#This Row],[Date]])</f>
        <v>2024</v>
      </c>
      <c r="P157" t="str">
        <f>TEXT(SalesData[[#This Row],[Date]],"mmm")</f>
        <v>Aug</v>
      </c>
      <c r="Q157">
        <f>MONTH(SalesData[[#This Row],[Date]])</f>
        <v>8</v>
      </c>
      <c r="R157" t="str">
        <f>"Q"&amp;ROUNDUP(MONTH(SalesData[[#This Row],[Date]])/3,0)</f>
        <v>Q3</v>
      </c>
      <c r="S157" s="8">
        <f>SalesData[[#This Row],[Profit]]/SalesData[[#This Row],[Units Sold]]</f>
        <v>47.649786987611243</v>
      </c>
      <c r="T157" s="8">
        <f>SalesData[[#This Row],[Profit]]/SalesData[[#This Row],[Total Sales]]</f>
        <v>0.26920783608819915</v>
      </c>
      <c r="U157" s="8">
        <f>SalesData[[#This Row],[Profit]]/SUM(SalesData[[#This Row],[Units Sold]])</f>
        <v>47.649786987611243</v>
      </c>
    </row>
    <row r="158" spans="1:21" x14ac:dyDescent="0.3">
      <c r="A158" t="s">
        <v>197</v>
      </c>
      <c r="B158">
        <v>45623</v>
      </c>
      <c r="C158" t="s">
        <v>15</v>
      </c>
      <c r="D158" t="s">
        <v>39</v>
      </c>
      <c r="E158" t="s">
        <v>31</v>
      </c>
      <c r="F158" t="s">
        <v>32</v>
      </c>
      <c r="G158">
        <v>1</v>
      </c>
      <c r="H158">
        <v>314</v>
      </c>
      <c r="I158">
        <v>7.0785668067993246</v>
      </c>
      <c r="J158" t="s">
        <v>26</v>
      </c>
      <c r="K158" t="s">
        <v>27</v>
      </c>
      <c r="L158" t="s">
        <v>21</v>
      </c>
      <c r="M158" s="8">
        <v>314</v>
      </c>
      <c r="N158" s="8">
        <v>22.226699773349878</v>
      </c>
      <c r="O158">
        <f>YEAR(SalesData[[#This Row],[Date]])</f>
        <v>2024</v>
      </c>
      <c r="P158" t="str">
        <f>TEXT(SalesData[[#This Row],[Date]],"mmm")</f>
        <v>Nov</v>
      </c>
      <c r="Q158">
        <f>MONTH(SalesData[[#This Row],[Date]])</f>
        <v>11</v>
      </c>
      <c r="R158" t="str">
        <f>"Q"&amp;ROUNDUP(MONTH(SalesData[[#This Row],[Date]])/3,0)</f>
        <v>Q4</v>
      </c>
      <c r="S158" s="8">
        <f>SalesData[[#This Row],[Profit]]/SalesData[[#This Row],[Units Sold]]</f>
        <v>22.226699773349878</v>
      </c>
      <c r="T158" s="8">
        <f>SalesData[[#This Row],[Profit]]/SalesData[[#This Row],[Total Sales]]</f>
        <v>7.0785668067993246E-2</v>
      </c>
      <c r="U158" s="8">
        <f>SalesData[[#This Row],[Profit]]/SUM(SalesData[[#This Row],[Units Sold]])</f>
        <v>22.226699773349878</v>
      </c>
    </row>
    <row r="159" spans="1:21" x14ac:dyDescent="0.3">
      <c r="A159" t="s">
        <v>198</v>
      </c>
      <c r="B159">
        <v>45615</v>
      </c>
      <c r="C159" t="s">
        <v>23</v>
      </c>
      <c r="D159" t="s">
        <v>30</v>
      </c>
      <c r="E159" t="s">
        <v>44</v>
      </c>
      <c r="F159" t="s">
        <v>18</v>
      </c>
      <c r="G159">
        <v>5</v>
      </c>
      <c r="H159">
        <v>261</v>
      </c>
      <c r="I159">
        <v>24.130582751185361</v>
      </c>
      <c r="J159" t="s">
        <v>19</v>
      </c>
      <c r="K159" t="s">
        <v>27</v>
      </c>
      <c r="L159" t="s">
        <v>33</v>
      </c>
      <c r="M159" s="8">
        <v>1305</v>
      </c>
      <c r="N159" s="8">
        <v>314.90410490296898</v>
      </c>
      <c r="O159">
        <f>YEAR(SalesData[[#This Row],[Date]])</f>
        <v>2024</v>
      </c>
      <c r="P159" t="str">
        <f>TEXT(SalesData[[#This Row],[Date]],"mmm")</f>
        <v>Nov</v>
      </c>
      <c r="Q159">
        <f>MONTH(SalesData[[#This Row],[Date]])</f>
        <v>11</v>
      </c>
      <c r="R159" t="str">
        <f>"Q"&amp;ROUNDUP(MONTH(SalesData[[#This Row],[Date]])/3,0)</f>
        <v>Q4</v>
      </c>
      <c r="S159" s="8">
        <f>SalesData[[#This Row],[Profit]]/SalesData[[#This Row],[Units Sold]]</f>
        <v>62.980820980593798</v>
      </c>
      <c r="T159" s="8">
        <f>SalesData[[#This Row],[Profit]]/SalesData[[#This Row],[Total Sales]]</f>
        <v>0.24130582751185362</v>
      </c>
      <c r="U159" s="8">
        <f>SalesData[[#This Row],[Profit]]/SUM(SalesData[[#This Row],[Units Sold]])</f>
        <v>62.980820980593798</v>
      </c>
    </row>
    <row r="160" spans="1:21" x14ac:dyDescent="0.3">
      <c r="A160" t="s">
        <v>199</v>
      </c>
      <c r="B160">
        <v>45369</v>
      </c>
      <c r="C160" t="s">
        <v>35</v>
      </c>
      <c r="D160" t="s">
        <v>39</v>
      </c>
      <c r="E160" t="s">
        <v>31</v>
      </c>
      <c r="F160" t="s">
        <v>32</v>
      </c>
      <c r="G160">
        <v>19</v>
      </c>
      <c r="H160">
        <v>144</v>
      </c>
      <c r="I160">
        <v>13.8607422854012</v>
      </c>
      <c r="J160" t="s">
        <v>19</v>
      </c>
      <c r="K160" t="s">
        <v>27</v>
      </c>
      <c r="L160" t="s">
        <v>37</v>
      </c>
      <c r="M160" s="8">
        <v>2736</v>
      </c>
      <c r="N160" s="8">
        <v>379.22990892857678</v>
      </c>
      <c r="O160">
        <f>YEAR(SalesData[[#This Row],[Date]])</f>
        <v>2024</v>
      </c>
      <c r="P160" t="str">
        <f>TEXT(SalesData[[#This Row],[Date]],"mmm")</f>
        <v>Mar</v>
      </c>
      <c r="Q160">
        <f>MONTH(SalesData[[#This Row],[Date]])</f>
        <v>3</v>
      </c>
      <c r="R160" t="str">
        <f>"Q"&amp;ROUNDUP(MONTH(SalesData[[#This Row],[Date]])/3,0)</f>
        <v>Q1</v>
      </c>
      <c r="S160" s="8">
        <f>SalesData[[#This Row],[Profit]]/SalesData[[#This Row],[Units Sold]]</f>
        <v>19.959468890977725</v>
      </c>
      <c r="T160" s="8">
        <f>SalesData[[#This Row],[Profit]]/SalesData[[#This Row],[Total Sales]]</f>
        <v>0.13860742285401198</v>
      </c>
      <c r="U160" s="8">
        <f>SalesData[[#This Row],[Profit]]/SUM(SalesData[[#This Row],[Units Sold]])</f>
        <v>19.959468890977725</v>
      </c>
    </row>
    <row r="161" spans="1:21" x14ac:dyDescent="0.3">
      <c r="A161" t="s">
        <v>200</v>
      </c>
      <c r="B161">
        <v>45480</v>
      </c>
      <c r="C161" t="s">
        <v>23</v>
      </c>
      <c r="D161" t="s">
        <v>16</v>
      </c>
      <c r="E161" t="s">
        <v>24</v>
      </c>
      <c r="F161" t="s">
        <v>50</v>
      </c>
      <c r="G161">
        <v>10</v>
      </c>
      <c r="H161">
        <v>465</v>
      </c>
      <c r="I161">
        <v>11.8910497845301</v>
      </c>
      <c r="J161" t="s">
        <v>19</v>
      </c>
      <c r="K161" t="s">
        <v>47</v>
      </c>
      <c r="L161" t="s">
        <v>21</v>
      </c>
      <c r="M161" s="8">
        <v>4650</v>
      </c>
      <c r="N161" s="8">
        <v>552.93381498064946</v>
      </c>
      <c r="O161">
        <f>YEAR(SalesData[[#This Row],[Date]])</f>
        <v>2024</v>
      </c>
      <c r="P161" t="str">
        <f>TEXT(SalesData[[#This Row],[Date]],"mmm")</f>
        <v>Jul</v>
      </c>
      <c r="Q161">
        <f>MONTH(SalesData[[#This Row],[Date]])</f>
        <v>7</v>
      </c>
      <c r="R161" t="str">
        <f>"Q"&amp;ROUNDUP(MONTH(SalesData[[#This Row],[Date]])/3,0)</f>
        <v>Q3</v>
      </c>
      <c r="S161" s="8">
        <f>SalesData[[#This Row],[Profit]]/SalesData[[#This Row],[Units Sold]]</f>
        <v>55.293381498064946</v>
      </c>
      <c r="T161" s="8">
        <f>SalesData[[#This Row],[Profit]]/SalesData[[#This Row],[Total Sales]]</f>
        <v>0.11891049784530096</v>
      </c>
      <c r="U161" s="8">
        <f>SalesData[[#This Row],[Profit]]/SUM(SalesData[[#This Row],[Units Sold]])</f>
        <v>55.293381498064946</v>
      </c>
    </row>
    <row r="162" spans="1:21" x14ac:dyDescent="0.3">
      <c r="A162" t="s">
        <v>201</v>
      </c>
      <c r="B162">
        <v>45572</v>
      </c>
      <c r="C162" t="s">
        <v>15</v>
      </c>
      <c r="D162" t="s">
        <v>36</v>
      </c>
      <c r="E162" t="s">
        <v>31</v>
      </c>
      <c r="F162" t="s">
        <v>25</v>
      </c>
      <c r="G162">
        <v>8</v>
      </c>
      <c r="H162">
        <v>195</v>
      </c>
      <c r="I162">
        <v>24.220315426030009</v>
      </c>
      <c r="J162" t="s">
        <v>19</v>
      </c>
      <c r="K162" t="s">
        <v>27</v>
      </c>
      <c r="L162" t="s">
        <v>37</v>
      </c>
      <c r="M162" s="8">
        <v>1560</v>
      </c>
      <c r="N162" s="8">
        <v>377.83692064606822</v>
      </c>
      <c r="O162">
        <f>YEAR(SalesData[[#This Row],[Date]])</f>
        <v>2024</v>
      </c>
      <c r="P162" t="str">
        <f>TEXT(SalesData[[#This Row],[Date]],"mmm")</f>
        <v>Oct</v>
      </c>
      <c r="Q162">
        <f>MONTH(SalesData[[#This Row],[Date]])</f>
        <v>10</v>
      </c>
      <c r="R162" t="str">
        <f>"Q"&amp;ROUNDUP(MONTH(SalesData[[#This Row],[Date]])/3,0)</f>
        <v>Q4</v>
      </c>
      <c r="S162" s="8">
        <f>SalesData[[#This Row],[Profit]]/SalesData[[#This Row],[Units Sold]]</f>
        <v>47.229615080758528</v>
      </c>
      <c r="T162" s="8">
        <f>SalesData[[#This Row],[Profit]]/SalesData[[#This Row],[Total Sales]]</f>
        <v>0.24220315426030015</v>
      </c>
      <c r="U162" s="8">
        <f>SalesData[[#This Row],[Profit]]/SUM(SalesData[[#This Row],[Units Sold]])</f>
        <v>47.229615080758528</v>
      </c>
    </row>
    <row r="163" spans="1:21" x14ac:dyDescent="0.3">
      <c r="A163" t="s">
        <v>202</v>
      </c>
      <c r="B163">
        <v>45398</v>
      </c>
      <c r="C163" t="s">
        <v>35</v>
      </c>
      <c r="D163" t="s">
        <v>30</v>
      </c>
      <c r="E163" t="s">
        <v>44</v>
      </c>
      <c r="F163" t="s">
        <v>25</v>
      </c>
      <c r="G163">
        <v>8</v>
      </c>
      <c r="H163">
        <v>64</v>
      </c>
      <c r="I163">
        <v>23.829268991698871</v>
      </c>
      <c r="J163" t="s">
        <v>19</v>
      </c>
      <c r="K163" t="s">
        <v>47</v>
      </c>
      <c r="L163" t="s">
        <v>37</v>
      </c>
      <c r="M163" s="8">
        <v>512</v>
      </c>
      <c r="N163" s="8">
        <v>122.0058572374982</v>
      </c>
      <c r="O163">
        <f>YEAR(SalesData[[#This Row],[Date]])</f>
        <v>2024</v>
      </c>
      <c r="P163" t="str">
        <f>TEXT(SalesData[[#This Row],[Date]],"mmm")</f>
        <v>Apr</v>
      </c>
      <c r="Q163">
        <f>MONTH(SalesData[[#This Row],[Date]])</f>
        <v>4</v>
      </c>
      <c r="R163" t="str">
        <f>"Q"&amp;ROUNDUP(MONTH(SalesData[[#This Row],[Date]])/3,0)</f>
        <v>Q2</v>
      </c>
      <c r="S163" s="8">
        <f>SalesData[[#This Row],[Profit]]/SalesData[[#This Row],[Units Sold]]</f>
        <v>15.250732154687276</v>
      </c>
      <c r="T163" s="8">
        <f>SalesData[[#This Row],[Profit]]/SalesData[[#This Row],[Total Sales]]</f>
        <v>0.23829268991698868</v>
      </c>
      <c r="U163" s="8">
        <f>SalesData[[#This Row],[Profit]]/SUM(SalesData[[#This Row],[Units Sold]])</f>
        <v>15.250732154687276</v>
      </c>
    </row>
    <row r="164" spans="1:21" x14ac:dyDescent="0.3">
      <c r="A164" t="s">
        <v>203</v>
      </c>
      <c r="B164">
        <v>45451</v>
      </c>
      <c r="C164" t="s">
        <v>35</v>
      </c>
      <c r="D164" t="s">
        <v>36</v>
      </c>
      <c r="E164" t="s">
        <v>24</v>
      </c>
      <c r="F164" t="s">
        <v>40</v>
      </c>
      <c r="G164">
        <v>5</v>
      </c>
      <c r="H164">
        <v>133</v>
      </c>
      <c r="I164">
        <v>16.629907989377561</v>
      </c>
      <c r="J164" t="s">
        <v>26</v>
      </c>
      <c r="K164" t="s">
        <v>47</v>
      </c>
      <c r="L164" t="s">
        <v>37</v>
      </c>
      <c r="M164" s="8">
        <v>665</v>
      </c>
      <c r="N164" s="8">
        <v>110.5888881293608</v>
      </c>
      <c r="O164">
        <f>YEAR(SalesData[[#This Row],[Date]])</f>
        <v>2024</v>
      </c>
      <c r="P164" t="str">
        <f>TEXT(SalesData[[#This Row],[Date]],"mmm")</f>
        <v>Jun</v>
      </c>
      <c r="Q164">
        <f>MONTH(SalesData[[#This Row],[Date]])</f>
        <v>6</v>
      </c>
      <c r="R164" t="str">
        <f>"Q"&amp;ROUNDUP(MONTH(SalesData[[#This Row],[Date]])/3,0)</f>
        <v>Q2</v>
      </c>
      <c r="S164" s="8">
        <f>SalesData[[#This Row],[Profit]]/SalesData[[#This Row],[Units Sold]]</f>
        <v>22.117777625872158</v>
      </c>
      <c r="T164" s="8">
        <f>SalesData[[#This Row],[Profit]]/SalesData[[#This Row],[Total Sales]]</f>
        <v>0.16629907989377563</v>
      </c>
      <c r="U164" s="8">
        <f>SalesData[[#This Row],[Profit]]/SUM(SalesData[[#This Row],[Units Sold]])</f>
        <v>22.117777625872158</v>
      </c>
    </row>
    <row r="165" spans="1:21" x14ac:dyDescent="0.3">
      <c r="A165" t="s">
        <v>204</v>
      </c>
      <c r="B165">
        <v>45514</v>
      </c>
      <c r="C165" t="s">
        <v>35</v>
      </c>
      <c r="D165" t="s">
        <v>49</v>
      </c>
      <c r="E165" t="s">
        <v>24</v>
      </c>
      <c r="F165" t="s">
        <v>50</v>
      </c>
      <c r="G165">
        <v>16</v>
      </c>
      <c r="H165">
        <v>457</v>
      </c>
      <c r="I165">
        <v>27.144276425928709</v>
      </c>
      <c r="J165" t="s">
        <v>19</v>
      </c>
      <c r="K165" t="s">
        <v>47</v>
      </c>
      <c r="L165" t="s">
        <v>33</v>
      </c>
      <c r="M165" s="8">
        <v>7312</v>
      </c>
      <c r="N165" s="8">
        <v>1984.7894922639071</v>
      </c>
      <c r="O165">
        <f>YEAR(SalesData[[#This Row],[Date]])</f>
        <v>2024</v>
      </c>
      <c r="P165" t="str">
        <f>TEXT(SalesData[[#This Row],[Date]],"mmm")</f>
        <v>Aug</v>
      </c>
      <c r="Q165">
        <f>MONTH(SalesData[[#This Row],[Date]])</f>
        <v>8</v>
      </c>
      <c r="R165" t="str">
        <f>"Q"&amp;ROUNDUP(MONTH(SalesData[[#This Row],[Date]])/3,0)</f>
        <v>Q3</v>
      </c>
      <c r="S165" s="8">
        <f>SalesData[[#This Row],[Profit]]/SalesData[[#This Row],[Units Sold]]</f>
        <v>124.04934326649419</v>
      </c>
      <c r="T165" s="8">
        <f>SalesData[[#This Row],[Profit]]/SalesData[[#This Row],[Total Sales]]</f>
        <v>0.27144276425928709</v>
      </c>
      <c r="U165" s="8">
        <f>SalesData[[#This Row],[Profit]]/SUM(SalesData[[#This Row],[Units Sold]])</f>
        <v>124.04934326649419</v>
      </c>
    </row>
    <row r="166" spans="1:21" x14ac:dyDescent="0.3">
      <c r="A166" t="s">
        <v>205</v>
      </c>
      <c r="B166">
        <v>45620</v>
      </c>
      <c r="C166" t="s">
        <v>23</v>
      </c>
      <c r="D166" t="s">
        <v>16</v>
      </c>
      <c r="E166" t="s">
        <v>17</v>
      </c>
      <c r="F166" t="s">
        <v>25</v>
      </c>
      <c r="G166">
        <v>7</v>
      </c>
      <c r="H166">
        <v>455</v>
      </c>
      <c r="I166">
        <v>22.808184793005111</v>
      </c>
      <c r="J166" t="s">
        <v>19</v>
      </c>
      <c r="K166" t="s">
        <v>47</v>
      </c>
      <c r="L166" t="s">
        <v>21</v>
      </c>
      <c r="M166" s="8">
        <v>3185</v>
      </c>
      <c r="N166" s="8">
        <v>726.44068565721273</v>
      </c>
      <c r="O166">
        <f>YEAR(SalesData[[#This Row],[Date]])</f>
        <v>2024</v>
      </c>
      <c r="P166" t="str">
        <f>TEXT(SalesData[[#This Row],[Date]],"mmm")</f>
        <v>Nov</v>
      </c>
      <c r="Q166">
        <f>MONTH(SalesData[[#This Row],[Date]])</f>
        <v>11</v>
      </c>
      <c r="R166" t="str">
        <f>"Q"&amp;ROUNDUP(MONTH(SalesData[[#This Row],[Date]])/3,0)</f>
        <v>Q4</v>
      </c>
      <c r="S166" s="8">
        <f>SalesData[[#This Row],[Profit]]/SalesData[[#This Row],[Units Sold]]</f>
        <v>103.77724080817325</v>
      </c>
      <c r="T166" s="8">
        <f>SalesData[[#This Row],[Profit]]/SalesData[[#This Row],[Total Sales]]</f>
        <v>0.2280818479300511</v>
      </c>
      <c r="U166" s="8">
        <f>SalesData[[#This Row],[Profit]]/SUM(SalesData[[#This Row],[Units Sold]])</f>
        <v>103.77724080817325</v>
      </c>
    </row>
    <row r="167" spans="1:21" x14ac:dyDescent="0.3">
      <c r="A167" t="s">
        <v>206</v>
      </c>
      <c r="B167">
        <v>45606</v>
      </c>
      <c r="C167" t="s">
        <v>23</v>
      </c>
      <c r="D167" t="s">
        <v>36</v>
      </c>
      <c r="E167" t="s">
        <v>24</v>
      </c>
      <c r="F167" t="s">
        <v>18</v>
      </c>
      <c r="G167">
        <v>20</v>
      </c>
      <c r="H167">
        <v>188</v>
      </c>
      <c r="I167">
        <v>10.55092506414519</v>
      </c>
      <c r="J167" t="s">
        <v>26</v>
      </c>
      <c r="K167" t="s">
        <v>47</v>
      </c>
      <c r="L167" t="s">
        <v>33</v>
      </c>
      <c r="M167" s="8">
        <v>3760</v>
      </c>
      <c r="N167" s="8">
        <v>396.71478241185929</v>
      </c>
      <c r="O167">
        <f>YEAR(SalesData[[#This Row],[Date]])</f>
        <v>2024</v>
      </c>
      <c r="P167" t="str">
        <f>TEXT(SalesData[[#This Row],[Date]],"mmm")</f>
        <v>Nov</v>
      </c>
      <c r="Q167">
        <f>MONTH(SalesData[[#This Row],[Date]])</f>
        <v>11</v>
      </c>
      <c r="R167" t="str">
        <f>"Q"&amp;ROUNDUP(MONTH(SalesData[[#This Row],[Date]])/3,0)</f>
        <v>Q4</v>
      </c>
      <c r="S167" s="8">
        <f>SalesData[[#This Row],[Profit]]/SalesData[[#This Row],[Units Sold]]</f>
        <v>19.835739120592965</v>
      </c>
      <c r="T167" s="8">
        <f>SalesData[[#This Row],[Profit]]/SalesData[[#This Row],[Total Sales]]</f>
        <v>0.10550925064145193</v>
      </c>
      <c r="U167" s="8">
        <f>SalesData[[#This Row],[Profit]]/SUM(SalesData[[#This Row],[Units Sold]])</f>
        <v>19.835739120592965</v>
      </c>
    </row>
    <row r="168" spans="1:21" x14ac:dyDescent="0.3">
      <c r="A168" t="s">
        <v>207</v>
      </c>
      <c r="B168">
        <v>45323</v>
      </c>
      <c r="C168" t="s">
        <v>35</v>
      </c>
      <c r="D168" t="s">
        <v>49</v>
      </c>
      <c r="E168" t="s">
        <v>42</v>
      </c>
      <c r="F168" t="s">
        <v>25</v>
      </c>
      <c r="G168">
        <v>20</v>
      </c>
      <c r="H168">
        <v>52</v>
      </c>
      <c r="I168">
        <v>19.835283372848231</v>
      </c>
      <c r="J168" t="s">
        <v>26</v>
      </c>
      <c r="K168" t="s">
        <v>20</v>
      </c>
      <c r="L168" t="s">
        <v>37</v>
      </c>
      <c r="M168" s="8">
        <v>1040</v>
      </c>
      <c r="N168" s="8">
        <v>206.28694707762159</v>
      </c>
      <c r="O168">
        <f>YEAR(SalesData[[#This Row],[Date]])</f>
        <v>2024</v>
      </c>
      <c r="P168" t="str">
        <f>TEXT(SalesData[[#This Row],[Date]],"mmm")</f>
        <v>Feb</v>
      </c>
      <c r="Q168">
        <f>MONTH(SalesData[[#This Row],[Date]])</f>
        <v>2</v>
      </c>
      <c r="R168" t="str">
        <f>"Q"&amp;ROUNDUP(MONTH(SalesData[[#This Row],[Date]])/3,0)</f>
        <v>Q1</v>
      </c>
      <c r="S168" s="8">
        <f>SalesData[[#This Row],[Profit]]/SalesData[[#This Row],[Units Sold]]</f>
        <v>10.314347353881079</v>
      </c>
      <c r="T168" s="8">
        <f>SalesData[[#This Row],[Profit]]/SalesData[[#This Row],[Total Sales]]</f>
        <v>0.19835283372848231</v>
      </c>
      <c r="U168" s="8">
        <f>SalesData[[#This Row],[Profit]]/SUM(SalesData[[#This Row],[Units Sold]])</f>
        <v>10.314347353881079</v>
      </c>
    </row>
    <row r="169" spans="1:21" x14ac:dyDescent="0.3">
      <c r="A169" t="s">
        <v>208</v>
      </c>
      <c r="B169">
        <v>45526</v>
      </c>
      <c r="C169" t="s">
        <v>15</v>
      </c>
      <c r="D169" t="s">
        <v>36</v>
      </c>
      <c r="E169" t="s">
        <v>17</v>
      </c>
      <c r="F169" t="s">
        <v>18</v>
      </c>
      <c r="G169">
        <v>15</v>
      </c>
      <c r="H169">
        <v>414</v>
      </c>
      <c r="I169">
        <v>25.294138973361211</v>
      </c>
      <c r="J169" t="s">
        <v>19</v>
      </c>
      <c r="K169" t="s">
        <v>47</v>
      </c>
      <c r="L169" t="s">
        <v>21</v>
      </c>
      <c r="M169" s="8">
        <v>6210</v>
      </c>
      <c r="N169" s="8">
        <v>1570.7660302457309</v>
      </c>
      <c r="O169">
        <f>YEAR(SalesData[[#This Row],[Date]])</f>
        <v>2024</v>
      </c>
      <c r="P169" t="str">
        <f>TEXT(SalesData[[#This Row],[Date]],"mmm")</f>
        <v>Aug</v>
      </c>
      <c r="Q169">
        <f>MONTH(SalesData[[#This Row],[Date]])</f>
        <v>8</v>
      </c>
      <c r="R169" t="str">
        <f>"Q"&amp;ROUNDUP(MONTH(SalesData[[#This Row],[Date]])/3,0)</f>
        <v>Q3</v>
      </c>
      <c r="S169" s="8">
        <f>SalesData[[#This Row],[Profit]]/SalesData[[#This Row],[Units Sold]]</f>
        <v>104.7177353497154</v>
      </c>
      <c r="T169" s="8">
        <f>SalesData[[#This Row],[Profit]]/SalesData[[#This Row],[Total Sales]]</f>
        <v>0.25294138973361208</v>
      </c>
      <c r="U169" s="8">
        <f>SalesData[[#This Row],[Profit]]/SUM(SalesData[[#This Row],[Units Sold]])</f>
        <v>104.7177353497154</v>
      </c>
    </row>
    <row r="170" spans="1:21" x14ac:dyDescent="0.3">
      <c r="A170" t="s">
        <v>209</v>
      </c>
      <c r="B170">
        <v>45600</v>
      </c>
      <c r="C170" t="s">
        <v>35</v>
      </c>
      <c r="D170" t="s">
        <v>39</v>
      </c>
      <c r="E170" t="s">
        <v>44</v>
      </c>
      <c r="F170" t="s">
        <v>50</v>
      </c>
      <c r="G170">
        <v>10</v>
      </c>
      <c r="H170">
        <v>160</v>
      </c>
      <c r="I170">
        <v>25.21955680116351</v>
      </c>
      <c r="J170" t="s">
        <v>19</v>
      </c>
      <c r="K170" t="s">
        <v>27</v>
      </c>
      <c r="L170" t="s">
        <v>33</v>
      </c>
      <c r="M170" s="8">
        <v>1600</v>
      </c>
      <c r="N170" s="8">
        <v>403.51290881861621</v>
      </c>
      <c r="O170">
        <f>YEAR(SalesData[[#This Row],[Date]])</f>
        <v>2024</v>
      </c>
      <c r="P170" t="str">
        <f>TEXT(SalesData[[#This Row],[Date]],"mmm")</f>
        <v>Nov</v>
      </c>
      <c r="Q170">
        <f>MONTH(SalesData[[#This Row],[Date]])</f>
        <v>11</v>
      </c>
      <c r="R170" t="str">
        <f>"Q"&amp;ROUNDUP(MONTH(SalesData[[#This Row],[Date]])/3,0)</f>
        <v>Q4</v>
      </c>
      <c r="S170" s="8">
        <f>SalesData[[#This Row],[Profit]]/SalesData[[#This Row],[Units Sold]]</f>
        <v>40.351290881861622</v>
      </c>
      <c r="T170" s="8">
        <f>SalesData[[#This Row],[Profit]]/SalesData[[#This Row],[Total Sales]]</f>
        <v>0.25219556801163512</v>
      </c>
      <c r="U170" s="8">
        <f>SalesData[[#This Row],[Profit]]/SUM(SalesData[[#This Row],[Units Sold]])</f>
        <v>40.351290881861622</v>
      </c>
    </row>
    <row r="171" spans="1:21" x14ac:dyDescent="0.3">
      <c r="A171" t="s">
        <v>210</v>
      </c>
      <c r="B171">
        <v>45294</v>
      </c>
      <c r="C171" t="s">
        <v>23</v>
      </c>
      <c r="D171" t="s">
        <v>49</v>
      </c>
      <c r="E171" t="s">
        <v>24</v>
      </c>
      <c r="F171" t="s">
        <v>18</v>
      </c>
      <c r="G171">
        <v>8</v>
      </c>
      <c r="H171">
        <v>140</v>
      </c>
      <c r="I171">
        <v>17.249287098582609</v>
      </c>
      <c r="J171" t="s">
        <v>26</v>
      </c>
      <c r="K171" t="s">
        <v>27</v>
      </c>
      <c r="L171" t="s">
        <v>37</v>
      </c>
      <c r="M171" s="8">
        <v>1120</v>
      </c>
      <c r="N171" s="8">
        <v>193.19201550412521</v>
      </c>
      <c r="O171">
        <f>YEAR(SalesData[[#This Row],[Date]])</f>
        <v>2024</v>
      </c>
      <c r="P171" t="str">
        <f>TEXT(SalesData[[#This Row],[Date]],"mmm")</f>
        <v>Jan</v>
      </c>
      <c r="Q171">
        <f>MONTH(SalesData[[#This Row],[Date]])</f>
        <v>1</v>
      </c>
      <c r="R171" t="str">
        <f>"Q"&amp;ROUNDUP(MONTH(SalesData[[#This Row],[Date]])/3,0)</f>
        <v>Q1</v>
      </c>
      <c r="S171" s="8">
        <f>SalesData[[#This Row],[Profit]]/SalesData[[#This Row],[Units Sold]]</f>
        <v>24.149001938015651</v>
      </c>
      <c r="T171" s="8">
        <f>SalesData[[#This Row],[Profit]]/SalesData[[#This Row],[Total Sales]]</f>
        <v>0.17249287098582608</v>
      </c>
      <c r="U171" s="8">
        <f>SalesData[[#This Row],[Profit]]/SUM(SalesData[[#This Row],[Units Sold]])</f>
        <v>24.149001938015651</v>
      </c>
    </row>
    <row r="172" spans="1:21" x14ac:dyDescent="0.3">
      <c r="A172" t="s">
        <v>211</v>
      </c>
      <c r="B172">
        <v>45634</v>
      </c>
      <c r="C172" t="s">
        <v>23</v>
      </c>
      <c r="D172" t="s">
        <v>30</v>
      </c>
      <c r="E172" t="s">
        <v>42</v>
      </c>
      <c r="F172" t="s">
        <v>40</v>
      </c>
      <c r="G172">
        <v>5</v>
      </c>
      <c r="H172">
        <v>90</v>
      </c>
      <c r="I172">
        <v>9.9626909381473574</v>
      </c>
      <c r="J172" t="s">
        <v>19</v>
      </c>
      <c r="K172" t="s">
        <v>47</v>
      </c>
      <c r="L172" t="s">
        <v>37</v>
      </c>
      <c r="M172" s="8">
        <v>450</v>
      </c>
      <c r="N172" s="8">
        <v>44.832109221663103</v>
      </c>
      <c r="O172">
        <f>YEAR(SalesData[[#This Row],[Date]])</f>
        <v>2024</v>
      </c>
      <c r="P172" t="str">
        <f>TEXT(SalesData[[#This Row],[Date]],"mmm")</f>
        <v>Dec</v>
      </c>
      <c r="Q172">
        <f>MONTH(SalesData[[#This Row],[Date]])</f>
        <v>12</v>
      </c>
      <c r="R172" t="str">
        <f>"Q"&amp;ROUNDUP(MONTH(SalesData[[#This Row],[Date]])/3,0)</f>
        <v>Q4</v>
      </c>
      <c r="S172" s="8">
        <f>SalesData[[#This Row],[Profit]]/SalesData[[#This Row],[Units Sold]]</f>
        <v>8.9664218443326202</v>
      </c>
      <c r="T172" s="8">
        <f>SalesData[[#This Row],[Profit]]/SalesData[[#This Row],[Total Sales]]</f>
        <v>9.9626909381473561E-2</v>
      </c>
      <c r="U172" s="8">
        <f>SalesData[[#This Row],[Profit]]/SUM(SalesData[[#This Row],[Units Sold]])</f>
        <v>8.9664218443326202</v>
      </c>
    </row>
    <row r="173" spans="1:21" x14ac:dyDescent="0.3">
      <c r="A173" t="s">
        <v>212</v>
      </c>
      <c r="B173">
        <v>45632</v>
      </c>
      <c r="C173" t="s">
        <v>35</v>
      </c>
      <c r="D173" t="s">
        <v>39</v>
      </c>
      <c r="E173" t="s">
        <v>31</v>
      </c>
      <c r="F173" t="s">
        <v>50</v>
      </c>
      <c r="G173">
        <v>10</v>
      </c>
      <c r="H173">
        <v>386</v>
      </c>
      <c r="I173">
        <v>10.7417813464875</v>
      </c>
      <c r="J173" t="s">
        <v>26</v>
      </c>
      <c r="K173" t="s">
        <v>27</v>
      </c>
      <c r="L173" t="s">
        <v>37</v>
      </c>
      <c r="M173" s="8">
        <v>3860</v>
      </c>
      <c r="N173" s="8">
        <v>414.63275997441741</v>
      </c>
      <c r="O173">
        <f>YEAR(SalesData[[#This Row],[Date]])</f>
        <v>2024</v>
      </c>
      <c r="P173" t="str">
        <f>TEXT(SalesData[[#This Row],[Date]],"mmm")</f>
        <v>Dec</v>
      </c>
      <c r="Q173">
        <f>MONTH(SalesData[[#This Row],[Date]])</f>
        <v>12</v>
      </c>
      <c r="R173" t="str">
        <f>"Q"&amp;ROUNDUP(MONTH(SalesData[[#This Row],[Date]])/3,0)</f>
        <v>Q4</v>
      </c>
      <c r="S173" s="8">
        <f>SalesData[[#This Row],[Profit]]/SalesData[[#This Row],[Units Sold]]</f>
        <v>41.463275997441741</v>
      </c>
      <c r="T173" s="8">
        <f>SalesData[[#This Row],[Profit]]/SalesData[[#This Row],[Total Sales]]</f>
        <v>0.10741781346487497</v>
      </c>
      <c r="U173" s="8">
        <f>SalesData[[#This Row],[Profit]]/SUM(SalesData[[#This Row],[Units Sold]])</f>
        <v>41.463275997441741</v>
      </c>
    </row>
    <row r="174" spans="1:21" x14ac:dyDescent="0.3">
      <c r="A174" t="s">
        <v>213</v>
      </c>
      <c r="B174">
        <v>45636</v>
      </c>
      <c r="C174" t="s">
        <v>15</v>
      </c>
      <c r="D174" t="s">
        <v>49</v>
      </c>
      <c r="E174" t="s">
        <v>17</v>
      </c>
      <c r="F174" t="s">
        <v>32</v>
      </c>
      <c r="G174">
        <v>20</v>
      </c>
      <c r="H174">
        <v>350</v>
      </c>
      <c r="I174">
        <v>11.777071049511679</v>
      </c>
      <c r="J174" t="s">
        <v>19</v>
      </c>
      <c r="K174" t="s">
        <v>20</v>
      </c>
      <c r="L174" t="s">
        <v>33</v>
      </c>
      <c r="M174" s="8">
        <v>7000</v>
      </c>
      <c r="N174" s="8">
        <v>824.39497346581732</v>
      </c>
      <c r="O174">
        <f>YEAR(SalesData[[#This Row],[Date]])</f>
        <v>2024</v>
      </c>
      <c r="P174" t="str">
        <f>TEXT(SalesData[[#This Row],[Date]],"mmm")</f>
        <v>Dec</v>
      </c>
      <c r="Q174">
        <f>MONTH(SalesData[[#This Row],[Date]])</f>
        <v>12</v>
      </c>
      <c r="R174" t="str">
        <f>"Q"&amp;ROUNDUP(MONTH(SalesData[[#This Row],[Date]])/3,0)</f>
        <v>Q4</v>
      </c>
      <c r="S174" s="8">
        <f>SalesData[[#This Row],[Profit]]/SalesData[[#This Row],[Units Sold]]</f>
        <v>41.219748673290866</v>
      </c>
      <c r="T174" s="8">
        <f>SalesData[[#This Row],[Profit]]/SalesData[[#This Row],[Total Sales]]</f>
        <v>0.11777071049511675</v>
      </c>
      <c r="U174" s="8">
        <f>SalesData[[#This Row],[Profit]]/SUM(SalesData[[#This Row],[Units Sold]])</f>
        <v>41.219748673290866</v>
      </c>
    </row>
    <row r="175" spans="1:21" x14ac:dyDescent="0.3">
      <c r="A175" t="s">
        <v>214</v>
      </c>
      <c r="B175">
        <v>45603</v>
      </c>
      <c r="C175" t="s">
        <v>23</v>
      </c>
      <c r="D175" t="s">
        <v>36</v>
      </c>
      <c r="E175" t="s">
        <v>44</v>
      </c>
      <c r="F175" t="s">
        <v>25</v>
      </c>
      <c r="G175">
        <v>13</v>
      </c>
      <c r="H175">
        <v>172</v>
      </c>
      <c r="I175">
        <v>8.8260877210825655</v>
      </c>
      <c r="J175" t="s">
        <v>19</v>
      </c>
      <c r="K175" t="s">
        <v>47</v>
      </c>
      <c r="L175" t="s">
        <v>37</v>
      </c>
      <c r="M175" s="8">
        <v>2236</v>
      </c>
      <c r="N175" s="8">
        <v>197.35132144340619</v>
      </c>
      <c r="O175">
        <f>YEAR(SalesData[[#This Row],[Date]])</f>
        <v>2024</v>
      </c>
      <c r="P175" t="str">
        <f>TEXT(SalesData[[#This Row],[Date]],"mmm")</f>
        <v>Nov</v>
      </c>
      <c r="Q175">
        <f>MONTH(SalesData[[#This Row],[Date]])</f>
        <v>11</v>
      </c>
      <c r="R175" t="str">
        <f>"Q"&amp;ROUNDUP(MONTH(SalesData[[#This Row],[Date]])/3,0)</f>
        <v>Q4</v>
      </c>
      <c r="S175" s="8">
        <f>SalesData[[#This Row],[Profit]]/SalesData[[#This Row],[Units Sold]]</f>
        <v>15.180870880262015</v>
      </c>
      <c r="T175" s="8">
        <f>SalesData[[#This Row],[Profit]]/SalesData[[#This Row],[Total Sales]]</f>
        <v>8.8260877210825664E-2</v>
      </c>
      <c r="U175" s="8">
        <f>SalesData[[#This Row],[Profit]]/SUM(SalesData[[#This Row],[Units Sold]])</f>
        <v>15.180870880262015</v>
      </c>
    </row>
    <row r="176" spans="1:21" x14ac:dyDescent="0.3">
      <c r="A176" t="s">
        <v>215</v>
      </c>
      <c r="B176">
        <v>45478</v>
      </c>
      <c r="C176" t="s">
        <v>35</v>
      </c>
      <c r="D176" t="s">
        <v>16</v>
      </c>
      <c r="E176" t="s">
        <v>31</v>
      </c>
      <c r="F176" t="s">
        <v>18</v>
      </c>
      <c r="G176">
        <v>17</v>
      </c>
      <c r="H176">
        <v>233</v>
      </c>
      <c r="I176">
        <v>6.3388141671081684</v>
      </c>
      <c r="J176" t="s">
        <v>26</v>
      </c>
      <c r="K176" t="s">
        <v>20</v>
      </c>
      <c r="L176" t="s">
        <v>33</v>
      </c>
      <c r="M176" s="8">
        <v>3961</v>
      </c>
      <c r="N176" s="8">
        <v>251.08042915915459</v>
      </c>
      <c r="O176">
        <f>YEAR(SalesData[[#This Row],[Date]])</f>
        <v>2024</v>
      </c>
      <c r="P176" t="str">
        <f>TEXT(SalesData[[#This Row],[Date]],"mmm")</f>
        <v>Jul</v>
      </c>
      <c r="Q176">
        <f>MONTH(SalesData[[#This Row],[Date]])</f>
        <v>7</v>
      </c>
      <c r="R176" t="str">
        <f>"Q"&amp;ROUNDUP(MONTH(SalesData[[#This Row],[Date]])/3,0)</f>
        <v>Q3</v>
      </c>
      <c r="S176" s="8">
        <f>SalesData[[#This Row],[Profit]]/SalesData[[#This Row],[Units Sold]]</f>
        <v>14.769437009362035</v>
      </c>
      <c r="T176" s="8">
        <f>SalesData[[#This Row],[Profit]]/SalesData[[#This Row],[Total Sales]]</f>
        <v>6.3388141671081699E-2</v>
      </c>
      <c r="U176" s="8">
        <f>SalesData[[#This Row],[Profit]]/SUM(SalesData[[#This Row],[Units Sold]])</f>
        <v>14.769437009362035</v>
      </c>
    </row>
    <row r="177" spans="1:21" x14ac:dyDescent="0.3">
      <c r="A177" t="s">
        <v>216</v>
      </c>
      <c r="B177">
        <v>45313</v>
      </c>
      <c r="C177" t="s">
        <v>35</v>
      </c>
      <c r="D177" t="s">
        <v>36</v>
      </c>
      <c r="E177" t="s">
        <v>31</v>
      </c>
      <c r="F177" t="s">
        <v>18</v>
      </c>
      <c r="G177">
        <v>11</v>
      </c>
      <c r="H177">
        <v>62</v>
      </c>
      <c r="I177">
        <v>10.15967027015486</v>
      </c>
      <c r="J177" t="s">
        <v>26</v>
      </c>
      <c r="K177" t="s">
        <v>47</v>
      </c>
      <c r="L177" t="s">
        <v>33</v>
      </c>
      <c r="M177" s="8">
        <v>682</v>
      </c>
      <c r="N177" s="8">
        <v>69.288951242456108</v>
      </c>
      <c r="O177">
        <f>YEAR(SalesData[[#This Row],[Date]])</f>
        <v>2024</v>
      </c>
      <c r="P177" t="str">
        <f>TEXT(SalesData[[#This Row],[Date]],"mmm")</f>
        <v>Jan</v>
      </c>
      <c r="Q177">
        <f>MONTH(SalesData[[#This Row],[Date]])</f>
        <v>1</v>
      </c>
      <c r="R177" t="str">
        <f>"Q"&amp;ROUNDUP(MONTH(SalesData[[#This Row],[Date]])/3,0)</f>
        <v>Q1</v>
      </c>
      <c r="S177" s="8">
        <f>SalesData[[#This Row],[Profit]]/SalesData[[#This Row],[Units Sold]]</f>
        <v>6.2989955674960099</v>
      </c>
      <c r="T177" s="8">
        <f>SalesData[[#This Row],[Profit]]/SalesData[[#This Row],[Total Sales]]</f>
        <v>0.10159670270154854</v>
      </c>
      <c r="U177" s="8">
        <f>SalesData[[#This Row],[Profit]]/SUM(SalesData[[#This Row],[Units Sold]])</f>
        <v>6.2989955674960099</v>
      </c>
    </row>
    <row r="178" spans="1:21" x14ac:dyDescent="0.3">
      <c r="A178" t="s">
        <v>217</v>
      </c>
      <c r="B178">
        <v>45610</v>
      </c>
      <c r="C178" t="s">
        <v>15</v>
      </c>
      <c r="D178" t="s">
        <v>39</v>
      </c>
      <c r="E178" t="s">
        <v>44</v>
      </c>
      <c r="F178" t="s">
        <v>25</v>
      </c>
      <c r="G178">
        <v>12</v>
      </c>
      <c r="H178">
        <v>371</v>
      </c>
      <c r="I178">
        <v>22.421603652193891</v>
      </c>
      <c r="J178" t="s">
        <v>19</v>
      </c>
      <c r="K178" t="s">
        <v>20</v>
      </c>
      <c r="L178" t="s">
        <v>37</v>
      </c>
      <c r="M178" s="8">
        <v>4452</v>
      </c>
      <c r="N178" s="8">
        <v>998.20979459567218</v>
      </c>
      <c r="O178">
        <f>YEAR(SalesData[[#This Row],[Date]])</f>
        <v>2024</v>
      </c>
      <c r="P178" t="str">
        <f>TEXT(SalesData[[#This Row],[Date]],"mmm")</f>
        <v>Nov</v>
      </c>
      <c r="Q178">
        <f>MONTH(SalesData[[#This Row],[Date]])</f>
        <v>11</v>
      </c>
      <c r="R178" t="str">
        <f>"Q"&amp;ROUNDUP(MONTH(SalesData[[#This Row],[Date]])/3,0)</f>
        <v>Q4</v>
      </c>
      <c r="S178" s="8">
        <f>SalesData[[#This Row],[Profit]]/SalesData[[#This Row],[Units Sold]]</f>
        <v>83.184149549639343</v>
      </c>
      <c r="T178" s="8">
        <f>SalesData[[#This Row],[Profit]]/SalesData[[#This Row],[Total Sales]]</f>
        <v>0.22421603652193894</v>
      </c>
      <c r="U178" s="8">
        <f>SalesData[[#This Row],[Profit]]/SUM(SalesData[[#This Row],[Units Sold]])</f>
        <v>83.184149549639343</v>
      </c>
    </row>
    <row r="179" spans="1:21" x14ac:dyDescent="0.3">
      <c r="A179" t="s">
        <v>218</v>
      </c>
      <c r="B179">
        <v>45569</v>
      </c>
      <c r="C179" t="s">
        <v>23</v>
      </c>
      <c r="D179" t="s">
        <v>16</v>
      </c>
      <c r="E179" t="s">
        <v>44</v>
      </c>
      <c r="F179" t="s">
        <v>32</v>
      </c>
      <c r="G179">
        <v>17</v>
      </c>
      <c r="H179">
        <v>87</v>
      </c>
      <c r="I179">
        <v>25.533967484580199</v>
      </c>
      <c r="J179" t="s">
        <v>26</v>
      </c>
      <c r="K179" t="s">
        <v>47</v>
      </c>
      <c r="L179" t="s">
        <v>37</v>
      </c>
      <c r="M179" s="8">
        <v>1479</v>
      </c>
      <c r="N179" s="8">
        <v>377.64737909694122</v>
      </c>
      <c r="O179">
        <f>YEAR(SalesData[[#This Row],[Date]])</f>
        <v>2024</v>
      </c>
      <c r="P179" t="str">
        <f>TEXT(SalesData[[#This Row],[Date]],"mmm")</f>
        <v>Oct</v>
      </c>
      <c r="Q179">
        <f>MONTH(SalesData[[#This Row],[Date]])</f>
        <v>10</v>
      </c>
      <c r="R179" t="str">
        <f>"Q"&amp;ROUNDUP(MONTH(SalesData[[#This Row],[Date]])/3,0)</f>
        <v>Q4</v>
      </c>
      <c r="S179" s="8">
        <f>SalesData[[#This Row],[Profit]]/SalesData[[#This Row],[Units Sold]]</f>
        <v>22.214551711584779</v>
      </c>
      <c r="T179" s="8">
        <f>SalesData[[#This Row],[Profit]]/SalesData[[#This Row],[Total Sales]]</f>
        <v>0.25533967484580206</v>
      </c>
      <c r="U179" s="8">
        <f>SalesData[[#This Row],[Profit]]/SUM(SalesData[[#This Row],[Units Sold]])</f>
        <v>22.214551711584779</v>
      </c>
    </row>
    <row r="180" spans="1:21" x14ac:dyDescent="0.3">
      <c r="A180" t="s">
        <v>219</v>
      </c>
      <c r="B180">
        <v>45483</v>
      </c>
      <c r="C180" t="s">
        <v>29</v>
      </c>
      <c r="D180" t="s">
        <v>39</v>
      </c>
      <c r="E180" t="s">
        <v>17</v>
      </c>
      <c r="F180" t="s">
        <v>32</v>
      </c>
      <c r="G180">
        <v>10</v>
      </c>
      <c r="H180">
        <v>84</v>
      </c>
      <c r="I180">
        <v>8.8440645099654276</v>
      </c>
      <c r="J180" t="s">
        <v>19</v>
      </c>
      <c r="K180" t="s">
        <v>47</v>
      </c>
      <c r="L180" t="s">
        <v>21</v>
      </c>
      <c r="M180" s="8">
        <v>840</v>
      </c>
      <c r="N180" s="8">
        <v>74.290141883709595</v>
      </c>
      <c r="O180">
        <f>YEAR(SalesData[[#This Row],[Date]])</f>
        <v>2024</v>
      </c>
      <c r="P180" t="str">
        <f>TEXT(SalesData[[#This Row],[Date]],"mmm")</f>
        <v>Jul</v>
      </c>
      <c r="Q180">
        <f>MONTH(SalesData[[#This Row],[Date]])</f>
        <v>7</v>
      </c>
      <c r="R180" t="str">
        <f>"Q"&amp;ROUNDUP(MONTH(SalesData[[#This Row],[Date]])/3,0)</f>
        <v>Q3</v>
      </c>
      <c r="S180" s="8">
        <f>SalesData[[#This Row],[Profit]]/SalesData[[#This Row],[Units Sold]]</f>
        <v>7.4290141883709593</v>
      </c>
      <c r="T180" s="8">
        <f>SalesData[[#This Row],[Profit]]/SalesData[[#This Row],[Total Sales]]</f>
        <v>8.8440645099654283E-2</v>
      </c>
      <c r="U180" s="8">
        <f>SalesData[[#This Row],[Profit]]/SUM(SalesData[[#This Row],[Units Sold]])</f>
        <v>7.4290141883709593</v>
      </c>
    </row>
    <row r="181" spans="1:21" x14ac:dyDescent="0.3">
      <c r="A181" t="s">
        <v>220</v>
      </c>
      <c r="B181">
        <v>45304</v>
      </c>
      <c r="C181" t="s">
        <v>15</v>
      </c>
      <c r="D181" t="s">
        <v>30</v>
      </c>
      <c r="E181" t="s">
        <v>17</v>
      </c>
      <c r="F181" t="s">
        <v>25</v>
      </c>
      <c r="G181">
        <v>18</v>
      </c>
      <c r="H181">
        <v>68</v>
      </c>
      <c r="I181">
        <v>10.736650210123029</v>
      </c>
      <c r="J181" t="s">
        <v>19</v>
      </c>
      <c r="K181" t="s">
        <v>20</v>
      </c>
      <c r="L181" t="s">
        <v>37</v>
      </c>
      <c r="M181" s="8">
        <v>1224</v>
      </c>
      <c r="N181" s="8">
        <v>131.41659857190589</v>
      </c>
      <c r="O181">
        <f>YEAR(SalesData[[#This Row],[Date]])</f>
        <v>2024</v>
      </c>
      <c r="P181" t="str">
        <f>TEXT(SalesData[[#This Row],[Date]],"mmm")</f>
        <v>Jan</v>
      </c>
      <c r="Q181">
        <f>MONTH(SalesData[[#This Row],[Date]])</f>
        <v>1</v>
      </c>
      <c r="R181" t="str">
        <f>"Q"&amp;ROUNDUP(MONTH(SalesData[[#This Row],[Date]])/3,0)</f>
        <v>Q1</v>
      </c>
      <c r="S181" s="8">
        <f>SalesData[[#This Row],[Profit]]/SalesData[[#This Row],[Units Sold]]</f>
        <v>7.3009221428836604</v>
      </c>
      <c r="T181" s="8">
        <f>SalesData[[#This Row],[Profit]]/SalesData[[#This Row],[Total Sales]]</f>
        <v>0.1073665021012303</v>
      </c>
      <c r="U181" s="8">
        <f>SalesData[[#This Row],[Profit]]/SUM(SalesData[[#This Row],[Units Sold]])</f>
        <v>7.3009221428836604</v>
      </c>
    </row>
    <row r="182" spans="1:21" x14ac:dyDescent="0.3">
      <c r="A182" t="s">
        <v>221</v>
      </c>
      <c r="B182">
        <v>45556</v>
      </c>
      <c r="C182" t="s">
        <v>15</v>
      </c>
      <c r="D182" t="s">
        <v>36</v>
      </c>
      <c r="E182" t="s">
        <v>31</v>
      </c>
      <c r="F182" t="s">
        <v>25</v>
      </c>
      <c r="G182">
        <v>12</v>
      </c>
      <c r="H182">
        <v>142</v>
      </c>
      <c r="I182">
        <v>29.24816531730071</v>
      </c>
      <c r="J182" t="s">
        <v>26</v>
      </c>
      <c r="K182" t="s">
        <v>20</v>
      </c>
      <c r="L182" t="s">
        <v>33</v>
      </c>
      <c r="M182" s="8">
        <v>1704</v>
      </c>
      <c r="N182" s="8">
        <v>498.38873700680409</v>
      </c>
      <c r="O182">
        <f>YEAR(SalesData[[#This Row],[Date]])</f>
        <v>2024</v>
      </c>
      <c r="P182" t="str">
        <f>TEXT(SalesData[[#This Row],[Date]],"mmm")</f>
        <v>Sep</v>
      </c>
      <c r="Q182">
        <f>MONTH(SalesData[[#This Row],[Date]])</f>
        <v>9</v>
      </c>
      <c r="R182" t="str">
        <f>"Q"&amp;ROUNDUP(MONTH(SalesData[[#This Row],[Date]])/3,0)</f>
        <v>Q3</v>
      </c>
      <c r="S182" s="8">
        <f>SalesData[[#This Row],[Profit]]/SalesData[[#This Row],[Units Sold]]</f>
        <v>41.532394750567008</v>
      </c>
      <c r="T182" s="8">
        <f>SalesData[[#This Row],[Profit]]/SalesData[[#This Row],[Total Sales]]</f>
        <v>0.29248165317300712</v>
      </c>
      <c r="U182" s="8">
        <f>SalesData[[#This Row],[Profit]]/SUM(SalesData[[#This Row],[Units Sold]])</f>
        <v>41.532394750567008</v>
      </c>
    </row>
    <row r="183" spans="1:21" x14ac:dyDescent="0.3">
      <c r="A183" t="s">
        <v>222</v>
      </c>
      <c r="B183">
        <v>45389</v>
      </c>
      <c r="C183" t="s">
        <v>29</v>
      </c>
      <c r="D183" t="s">
        <v>30</v>
      </c>
      <c r="E183" t="s">
        <v>44</v>
      </c>
      <c r="F183" t="s">
        <v>32</v>
      </c>
      <c r="G183">
        <v>19</v>
      </c>
      <c r="H183">
        <v>71</v>
      </c>
      <c r="I183">
        <v>8.407115610735616</v>
      </c>
      <c r="J183" t="s">
        <v>26</v>
      </c>
      <c r="K183" t="s">
        <v>47</v>
      </c>
      <c r="L183" t="s">
        <v>33</v>
      </c>
      <c r="M183" s="8">
        <v>1349</v>
      </c>
      <c r="N183" s="8">
        <v>113.4119895888235</v>
      </c>
      <c r="O183">
        <f>YEAR(SalesData[[#This Row],[Date]])</f>
        <v>2024</v>
      </c>
      <c r="P183" t="str">
        <f>TEXT(SalesData[[#This Row],[Date]],"mmm")</f>
        <v>Apr</v>
      </c>
      <c r="Q183">
        <f>MONTH(SalesData[[#This Row],[Date]])</f>
        <v>4</v>
      </c>
      <c r="R183" t="str">
        <f>"Q"&amp;ROUNDUP(MONTH(SalesData[[#This Row],[Date]])/3,0)</f>
        <v>Q2</v>
      </c>
      <c r="S183" s="8">
        <f>SalesData[[#This Row],[Profit]]/SalesData[[#This Row],[Units Sold]]</f>
        <v>5.96905208362229</v>
      </c>
      <c r="T183" s="8">
        <f>SalesData[[#This Row],[Profit]]/SalesData[[#This Row],[Total Sales]]</f>
        <v>8.4071156107356187E-2</v>
      </c>
      <c r="U183" s="8">
        <f>SalesData[[#This Row],[Profit]]/SUM(SalesData[[#This Row],[Units Sold]])</f>
        <v>5.96905208362229</v>
      </c>
    </row>
    <row r="184" spans="1:21" x14ac:dyDescent="0.3">
      <c r="A184" t="s">
        <v>223</v>
      </c>
      <c r="B184">
        <v>45368</v>
      </c>
      <c r="C184" t="s">
        <v>23</v>
      </c>
      <c r="D184" t="s">
        <v>36</v>
      </c>
      <c r="E184" t="s">
        <v>31</v>
      </c>
      <c r="F184" t="s">
        <v>50</v>
      </c>
      <c r="G184">
        <v>2</v>
      </c>
      <c r="H184">
        <v>329</v>
      </c>
      <c r="I184">
        <v>7.681249459370366</v>
      </c>
      <c r="J184" t="s">
        <v>19</v>
      </c>
      <c r="K184" t="s">
        <v>20</v>
      </c>
      <c r="L184" t="s">
        <v>37</v>
      </c>
      <c r="M184" s="8">
        <v>658</v>
      </c>
      <c r="N184" s="8">
        <v>50.542621442657008</v>
      </c>
      <c r="O184">
        <f>YEAR(SalesData[[#This Row],[Date]])</f>
        <v>2024</v>
      </c>
      <c r="P184" t="str">
        <f>TEXT(SalesData[[#This Row],[Date]],"mmm")</f>
        <v>Mar</v>
      </c>
      <c r="Q184">
        <f>MONTH(SalesData[[#This Row],[Date]])</f>
        <v>3</v>
      </c>
      <c r="R184" t="str">
        <f>"Q"&amp;ROUNDUP(MONTH(SalesData[[#This Row],[Date]])/3,0)</f>
        <v>Q1</v>
      </c>
      <c r="S184" s="8">
        <f>SalesData[[#This Row],[Profit]]/SalesData[[#This Row],[Units Sold]]</f>
        <v>25.271310721328504</v>
      </c>
      <c r="T184" s="8">
        <f>SalesData[[#This Row],[Profit]]/SalesData[[#This Row],[Total Sales]]</f>
        <v>7.6812494593703665E-2</v>
      </c>
      <c r="U184" s="8">
        <f>SalesData[[#This Row],[Profit]]/SUM(SalesData[[#This Row],[Units Sold]])</f>
        <v>25.271310721328504</v>
      </c>
    </row>
    <row r="185" spans="1:21" x14ac:dyDescent="0.3">
      <c r="A185" t="s">
        <v>224</v>
      </c>
      <c r="B185">
        <v>45374</v>
      </c>
      <c r="C185" t="s">
        <v>15</v>
      </c>
      <c r="D185" t="s">
        <v>16</v>
      </c>
      <c r="E185" t="s">
        <v>44</v>
      </c>
      <c r="F185" t="s">
        <v>32</v>
      </c>
      <c r="G185">
        <v>11</v>
      </c>
      <c r="H185">
        <v>431</v>
      </c>
      <c r="I185">
        <v>8.2963186701330471</v>
      </c>
      <c r="J185" t="s">
        <v>19</v>
      </c>
      <c r="K185" t="s">
        <v>20</v>
      </c>
      <c r="L185" t="s">
        <v>33</v>
      </c>
      <c r="M185" s="8">
        <v>4741</v>
      </c>
      <c r="N185" s="8">
        <v>393.32846815100783</v>
      </c>
      <c r="O185">
        <f>YEAR(SalesData[[#This Row],[Date]])</f>
        <v>2024</v>
      </c>
      <c r="P185" t="str">
        <f>TEXT(SalesData[[#This Row],[Date]],"mmm")</f>
        <v>Mar</v>
      </c>
      <c r="Q185">
        <f>MONTH(SalesData[[#This Row],[Date]])</f>
        <v>3</v>
      </c>
      <c r="R185" t="str">
        <f>"Q"&amp;ROUNDUP(MONTH(SalesData[[#This Row],[Date]])/3,0)</f>
        <v>Q1</v>
      </c>
      <c r="S185" s="8">
        <f>SalesData[[#This Row],[Profit]]/SalesData[[#This Row],[Units Sold]]</f>
        <v>35.757133468273437</v>
      </c>
      <c r="T185" s="8">
        <f>SalesData[[#This Row],[Profit]]/SalesData[[#This Row],[Total Sales]]</f>
        <v>8.2963186701330488E-2</v>
      </c>
      <c r="U185" s="8">
        <f>SalesData[[#This Row],[Profit]]/SUM(SalesData[[#This Row],[Units Sold]])</f>
        <v>35.757133468273437</v>
      </c>
    </row>
    <row r="186" spans="1:21" x14ac:dyDescent="0.3">
      <c r="A186" t="s">
        <v>225</v>
      </c>
      <c r="B186">
        <v>45355</v>
      </c>
      <c r="C186" t="s">
        <v>29</v>
      </c>
      <c r="D186" t="s">
        <v>49</v>
      </c>
      <c r="E186" t="s">
        <v>17</v>
      </c>
      <c r="F186" t="s">
        <v>40</v>
      </c>
      <c r="G186">
        <v>7</v>
      </c>
      <c r="H186">
        <v>67</v>
      </c>
      <c r="I186">
        <v>11.33553091487842</v>
      </c>
      <c r="J186" t="s">
        <v>26</v>
      </c>
      <c r="K186" t="s">
        <v>47</v>
      </c>
      <c r="L186" t="s">
        <v>21</v>
      </c>
      <c r="M186" s="8">
        <v>469</v>
      </c>
      <c r="N186" s="8">
        <v>53.163639990779792</v>
      </c>
      <c r="O186">
        <f>YEAR(SalesData[[#This Row],[Date]])</f>
        <v>2024</v>
      </c>
      <c r="P186" t="str">
        <f>TEXT(SalesData[[#This Row],[Date]],"mmm")</f>
        <v>Mar</v>
      </c>
      <c r="Q186">
        <f>MONTH(SalesData[[#This Row],[Date]])</f>
        <v>3</v>
      </c>
      <c r="R186" t="str">
        <f>"Q"&amp;ROUNDUP(MONTH(SalesData[[#This Row],[Date]])/3,0)</f>
        <v>Q1</v>
      </c>
      <c r="S186" s="8">
        <f>SalesData[[#This Row],[Profit]]/SalesData[[#This Row],[Units Sold]]</f>
        <v>7.594805712968542</v>
      </c>
      <c r="T186" s="8">
        <f>SalesData[[#This Row],[Profit]]/SalesData[[#This Row],[Total Sales]]</f>
        <v>0.11335530914878421</v>
      </c>
      <c r="U186" s="8">
        <f>SalesData[[#This Row],[Profit]]/SUM(SalesData[[#This Row],[Units Sold]])</f>
        <v>7.594805712968542</v>
      </c>
    </row>
    <row r="187" spans="1:21" x14ac:dyDescent="0.3">
      <c r="A187" t="s">
        <v>226</v>
      </c>
      <c r="B187">
        <v>45459</v>
      </c>
      <c r="C187" t="s">
        <v>35</v>
      </c>
      <c r="D187" t="s">
        <v>39</v>
      </c>
      <c r="E187" t="s">
        <v>42</v>
      </c>
      <c r="F187" t="s">
        <v>50</v>
      </c>
      <c r="G187">
        <v>2</v>
      </c>
      <c r="H187">
        <v>215</v>
      </c>
      <c r="I187">
        <v>19.231946572630701</v>
      </c>
      <c r="J187" t="s">
        <v>19</v>
      </c>
      <c r="K187" t="s">
        <v>27</v>
      </c>
      <c r="L187" t="s">
        <v>33</v>
      </c>
      <c r="M187" s="8">
        <v>430</v>
      </c>
      <c r="N187" s="8">
        <v>82.697370262312035</v>
      </c>
      <c r="O187">
        <f>YEAR(SalesData[[#This Row],[Date]])</f>
        <v>2024</v>
      </c>
      <c r="P187" t="str">
        <f>TEXT(SalesData[[#This Row],[Date]],"mmm")</f>
        <v>Jun</v>
      </c>
      <c r="Q187">
        <f>MONTH(SalesData[[#This Row],[Date]])</f>
        <v>6</v>
      </c>
      <c r="R187" t="str">
        <f>"Q"&amp;ROUNDUP(MONTH(SalesData[[#This Row],[Date]])/3,0)</f>
        <v>Q2</v>
      </c>
      <c r="S187" s="8">
        <f>SalesData[[#This Row],[Profit]]/SalesData[[#This Row],[Units Sold]]</f>
        <v>41.348685131156017</v>
      </c>
      <c r="T187" s="8">
        <f>SalesData[[#This Row],[Profit]]/SalesData[[#This Row],[Total Sales]]</f>
        <v>0.19231946572630707</v>
      </c>
      <c r="U187" s="8">
        <f>SalesData[[#This Row],[Profit]]/SUM(SalesData[[#This Row],[Units Sold]])</f>
        <v>41.348685131156017</v>
      </c>
    </row>
    <row r="188" spans="1:21" x14ac:dyDescent="0.3">
      <c r="A188" t="s">
        <v>227</v>
      </c>
      <c r="B188">
        <v>45439</v>
      </c>
      <c r="C188" t="s">
        <v>29</v>
      </c>
      <c r="D188" t="s">
        <v>16</v>
      </c>
      <c r="E188" t="s">
        <v>17</v>
      </c>
      <c r="F188" t="s">
        <v>18</v>
      </c>
      <c r="G188">
        <v>19</v>
      </c>
      <c r="H188">
        <v>37</v>
      </c>
      <c r="I188">
        <v>23.062880436836981</v>
      </c>
      <c r="J188" t="s">
        <v>26</v>
      </c>
      <c r="K188" t="s">
        <v>27</v>
      </c>
      <c r="L188" t="s">
        <v>21</v>
      </c>
      <c r="M188" s="8">
        <v>703</v>
      </c>
      <c r="N188" s="8">
        <v>162.13204947096389</v>
      </c>
      <c r="O188">
        <f>YEAR(SalesData[[#This Row],[Date]])</f>
        <v>2024</v>
      </c>
      <c r="P188" t="str">
        <f>TEXT(SalesData[[#This Row],[Date]],"mmm")</f>
        <v>May</v>
      </c>
      <c r="Q188">
        <f>MONTH(SalesData[[#This Row],[Date]])</f>
        <v>5</v>
      </c>
      <c r="R188" t="str">
        <f>"Q"&amp;ROUNDUP(MONTH(SalesData[[#This Row],[Date]])/3,0)</f>
        <v>Q2</v>
      </c>
      <c r="S188" s="8">
        <f>SalesData[[#This Row],[Profit]]/SalesData[[#This Row],[Units Sold]]</f>
        <v>8.5332657616296785</v>
      </c>
      <c r="T188" s="8">
        <f>SalesData[[#This Row],[Profit]]/SalesData[[#This Row],[Total Sales]]</f>
        <v>0.23062880436836969</v>
      </c>
      <c r="U188" s="8">
        <f>SalesData[[#This Row],[Profit]]/SUM(SalesData[[#This Row],[Units Sold]])</f>
        <v>8.5332657616296785</v>
      </c>
    </row>
    <row r="189" spans="1:21" x14ac:dyDescent="0.3">
      <c r="A189" t="s">
        <v>228</v>
      </c>
      <c r="B189">
        <v>45528</v>
      </c>
      <c r="C189" t="s">
        <v>29</v>
      </c>
      <c r="D189" t="s">
        <v>30</v>
      </c>
      <c r="E189" t="s">
        <v>24</v>
      </c>
      <c r="F189" t="s">
        <v>32</v>
      </c>
      <c r="G189">
        <v>8</v>
      </c>
      <c r="H189">
        <v>12</v>
      </c>
      <c r="I189">
        <v>17.133140301883699</v>
      </c>
      <c r="J189" t="s">
        <v>26</v>
      </c>
      <c r="K189" t="s">
        <v>20</v>
      </c>
      <c r="L189" t="s">
        <v>37</v>
      </c>
      <c r="M189" s="8">
        <v>96</v>
      </c>
      <c r="N189" s="8">
        <v>16.44781468980835</v>
      </c>
      <c r="O189">
        <f>YEAR(SalesData[[#This Row],[Date]])</f>
        <v>2024</v>
      </c>
      <c r="P189" t="str">
        <f>TEXT(SalesData[[#This Row],[Date]],"mmm")</f>
        <v>Aug</v>
      </c>
      <c r="Q189">
        <f>MONTH(SalesData[[#This Row],[Date]])</f>
        <v>8</v>
      </c>
      <c r="R189" t="str">
        <f>"Q"&amp;ROUNDUP(MONTH(SalesData[[#This Row],[Date]])/3,0)</f>
        <v>Q3</v>
      </c>
      <c r="S189" s="8">
        <f>SalesData[[#This Row],[Profit]]/SalesData[[#This Row],[Units Sold]]</f>
        <v>2.0559768362260438</v>
      </c>
      <c r="T189" s="8">
        <f>SalesData[[#This Row],[Profit]]/SalesData[[#This Row],[Total Sales]]</f>
        <v>0.17133140301883698</v>
      </c>
      <c r="U189" s="8">
        <f>SalesData[[#This Row],[Profit]]/SUM(SalesData[[#This Row],[Units Sold]])</f>
        <v>2.0559768362260438</v>
      </c>
    </row>
    <row r="190" spans="1:21" x14ac:dyDescent="0.3">
      <c r="A190" t="s">
        <v>229</v>
      </c>
      <c r="B190">
        <v>45573</v>
      </c>
      <c r="C190" t="s">
        <v>23</v>
      </c>
      <c r="D190" t="s">
        <v>36</v>
      </c>
      <c r="E190" t="s">
        <v>42</v>
      </c>
      <c r="F190" t="s">
        <v>18</v>
      </c>
      <c r="G190">
        <v>11</v>
      </c>
      <c r="H190">
        <v>221</v>
      </c>
      <c r="I190">
        <v>7.733048361407123</v>
      </c>
      <c r="J190" t="s">
        <v>19</v>
      </c>
      <c r="K190" t="s">
        <v>27</v>
      </c>
      <c r="L190" t="s">
        <v>37</v>
      </c>
      <c r="M190" s="8">
        <v>2431</v>
      </c>
      <c r="N190" s="8">
        <v>187.99040566580709</v>
      </c>
      <c r="O190">
        <f>YEAR(SalesData[[#This Row],[Date]])</f>
        <v>2024</v>
      </c>
      <c r="P190" t="str">
        <f>TEXT(SalesData[[#This Row],[Date]],"mmm")</f>
        <v>Oct</v>
      </c>
      <c r="Q190">
        <f>MONTH(SalesData[[#This Row],[Date]])</f>
        <v>10</v>
      </c>
      <c r="R190" t="str">
        <f>"Q"&amp;ROUNDUP(MONTH(SalesData[[#This Row],[Date]])/3,0)</f>
        <v>Q4</v>
      </c>
      <c r="S190" s="8">
        <f>SalesData[[#This Row],[Profit]]/SalesData[[#This Row],[Units Sold]]</f>
        <v>17.090036878709736</v>
      </c>
      <c r="T190" s="8">
        <f>SalesData[[#This Row],[Profit]]/SalesData[[#This Row],[Total Sales]]</f>
        <v>7.7330483614071202E-2</v>
      </c>
      <c r="U190" s="8">
        <f>SalesData[[#This Row],[Profit]]/SUM(SalesData[[#This Row],[Units Sold]])</f>
        <v>17.090036878709736</v>
      </c>
    </row>
    <row r="191" spans="1:21" x14ac:dyDescent="0.3">
      <c r="A191" t="s">
        <v>230</v>
      </c>
      <c r="B191">
        <v>45519</v>
      </c>
      <c r="C191" t="s">
        <v>23</v>
      </c>
      <c r="D191" t="s">
        <v>30</v>
      </c>
      <c r="E191" t="s">
        <v>17</v>
      </c>
      <c r="F191" t="s">
        <v>40</v>
      </c>
      <c r="G191">
        <v>3</v>
      </c>
      <c r="H191">
        <v>261</v>
      </c>
      <c r="I191">
        <v>25.631821393372839</v>
      </c>
      <c r="J191" t="s">
        <v>26</v>
      </c>
      <c r="K191" t="s">
        <v>47</v>
      </c>
      <c r="L191" t="s">
        <v>37</v>
      </c>
      <c r="M191" s="8">
        <v>783</v>
      </c>
      <c r="N191" s="8">
        <v>200.69716151010931</v>
      </c>
      <c r="O191">
        <f>YEAR(SalesData[[#This Row],[Date]])</f>
        <v>2024</v>
      </c>
      <c r="P191" t="str">
        <f>TEXT(SalesData[[#This Row],[Date]],"mmm")</f>
        <v>Aug</v>
      </c>
      <c r="Q191">
        <f>MONTH(SalesData[[#This Row],[Date]])</f>
        <v>8</v>
      </c>
      <c r="R191" t="str">
        <f>"Q"&amp;ROUNDUP(MONTH(SalesData[[#This Row],[Date]])/3,0)</f>
        <v>Q3</v>
      </c>
      <c r="S191" s="8">
        <f>SalesData[[#This Row],[Profit]]/SalesData[[#This Row],[Units Sold]]</f>
        <v>66.899053836703104</v>
      </c>
      <c r="T191" s="8">
        <f>SalesData[[#This Row],[Profit]]/SalesData[[#This Row],[Total Sales]]</f>
        <v>0.25631821393372839</v>
      </c>
      <c r="U191" s="8">
        <f>SalesData[[#This Row],[Profit]]/SUM(SalesData[[#This Row],[Units Sold]])</f>
        <v>66.899053836703104</v>
      </c>
    </row>
    <row r="192" spans="1:21" x14ac:dyDescent="0.3">
      <c r="A192" t="s">
        <v>231</v>
      </c>
      <c r="B192">
        <v>45494</v>
      </c>
      <c r="C192" t="s">
        <v>35</v>
      </c>
      <c r="D192" t="s">
        <v>39</v>
      </c>
      <c r="E192" t="s">
        <v>44</v>
      </c>
      <c r="F192" t="s">
        <v>50</v>
      </c>
      <c r="G192">
        <v>2</v>
      </c>
      <c r="H192">
        <v>310</v>
      </c>
      <c r="I192">
        <v>14.68624707723861</v>
      </c>
      <c r="J192" t="s">
        <v>26</v>
      </c>
      <c r="K192" t="s">
        <v>47</v>
      </c>
      <c r="L192" t="s">
        <v>37</v>
      </c>
      <c r="M192" s="8">
        <v>620</v>
      </c>
      <c r="N192" s="8">
        <v>91.05473187887938</v>
      </c>
      <c r="O192">
        <f>YEAR(SalesData[[#This Row],[Date]])</f>
        <v>2024</v>
      </c>
      <c r="P192" t="str">
        <f>TEXT(SalesData[[#This Row],[Date]],"mmm")</f>
        <v>Jul</v>
      </c>
      <c r="Q192">
        <f>MONTH(SalesData[[#This Row],[Date]])</f>
        <v>7</v>
      </c>
      <c r="R192" t="str">
        <f>"Q"&amp;ROUNDUP(MONTH(SalesData[[#This Row],[Date]])/3,0)</f>
        <v>Q3</v>
      </c>
      <c r="S192" s="8">
        <f>SalesData[[#This Row],[Profit]]/SalesData[[#This Row],[Units Sold]]</f>
        <v>45.52736593943969</v>
      </c>
      <c r="T192" s="8">
        <f>SalesData[[#This Row],[Profit]]/SalesData[[#This Row],[Total Sales]]</f>
        <v>0.14686247077238609</v>
      </c>
      <c r="U192" s="8">
        <f>SalesData[[#This Row],[Profit]]/SUM(SalesData[[#This Row],[Units Sold]])</f>
        <v>45.52736593943969</v>
      </c>
    </row>
    <row r="193" spans="1:21" x14ac:dyDescent="0.3">
      <c r="A193" t="s">
        <v>232</v>
      </c>
      <c r="B193">
        <v>45360</v>
      </c>
      <c r="C193" t="s">
        <v>29</v>
      </c>
      <c r="D193" t="s">
        <v>39</v>
      </c>
      <c r="E193" t="s">
        <v>17</v>
      </c>
      <c r="F193" t="s">
        <v>18</v>
      </c>
      <c r="G193">
        <v>12</v>
      </c>
      <c r="H193">
        <v>435</v>
      </c>
      <c r="I193">
        <v>27.57416724243609</v>
      </c>
      <c r="J193" t="s">
        <v>19</v>
      </c>
      <c r="K193" t="s">
        <v>20</v>
      </c>
      <c r="L193" t="s">
        <v>33</v>
      </c>
      <c r="M193" s="8">
        <v>5220</v>
      </c>
      <c r="N193" s="8">
        <v>1439.3715300551639</v>
      </c>
      <c r="O193">
        <f>YEAR(SalesData[[#This Row],[Date]])</f>
        <v>2024</v>
      </c>
      <c r="P193" t="str">
        <f>TEXT(SalesData[[#This Row],[Date]],"mmm")</f>
        <v>Mar</v>
      </c>
      <c r="Q193">
        <f>MONTH(SalesData[[#This Row],[Date]])</f>
        <v>3</v>
      </c>
      <c r="R193" t="str">
        <f>"Q"&amp;ROUNDUP(MONTH(SalesData[[#This Row],[Date]])/3,0)</f>
        <v>Q1</v>
      </c>
      <c r="S193" s="8">
        <f>SalesData[[#This Row],[Profit]]/SalesData[[#This Row],[Units Sold]]</f>
        <v>119.94762750459699</v>
      </c>
      <c r="T193" s="8">
        <f>SalesData[[#This Row],[Profit]]/SalesData[[#This Row],[Total Sales]]</f>
        <v>0.27574167242436093</v>
      </c>
      <c r="U193" s="8">
        <f>SalesData[[#This Row],[Profit]]/SUM(SalesData[[#This Row],[Units Sold]])</f>
        <v>119.94762750459699</v>
      </c>
    </row>
    <row r="194" spans="1:21" x14ac:dyDescent="0.3">
      <c r="A194" t="s">
        <v>233</v>
      </c>
      <c r="B194">
        <v>45612</v>
      </c>
      <c r="C194" t="s">
        <v>23</v>
      </c>
      <c r="D194" t="s">
        <v>36</v>
      </c>
      <c r="E194" t="s">
        <v>24</v>
      </c>
      <c r="F194" t="s">
        <v>50</v>
      </c>
      <c r="G194">
        <v>19</v>
      </c>
      <c r="H194">
        <v>258</v>
      </c>
      <c r="I194">
        <v>17.557731165577621</v>
      </c>
      <c r="J194" t="s">
        <v>26</v>
      </c>
      <c r="K194" t="s">
        <v>27</v>
      </c>
      <c r="L194" t="s">
        <v>33</v>
      </c>
      <c r="M194" s="8">
        <v>4902</v>
      </c>
      <c r="N194" s="8">
        <v>860.67998173661488</v>
      </c>
      <c r="O194">
        <f>YEAR(SalesData[[#This Row],[Date]])</f>
        <v>2024</v>
      </c>
      <c r="P194" t="str">
        <f>TEXT(SalesData[[#This Row],[Date]],"mmm")</f>
        <v>Nov</v>
      </c>
      <c r="Q194">
        <f>MONTH(SalesData[[#This Row],[Date]])</f>
        <v>11</v>
      </c>
      <c r="R194" t="str">
        <f>"Q"&amp;ROUNDUP(MONTH(SalesData[[#This Row],[Date]])/3,0)</f>
        <v>Q4</v>
      </c>
      <c r="S194" s="8">
        <f>SalesData[[#This Row],[Profit]]/SalesData[[#This Row],[Units Sold]]</f>
        <v>45.298946407190257</v>
      </c>
      <c r="T194" s="8">
        <f>SalesData[[#This Row],[Profit]]/SalesData[[#This Row],[Total Sales]]</f>
        <v>0.1755773116557762</v>
      </c>
      <c r="U194" s="8">
        <f>SalesData[[#This Row],[Profit]]/SUM(SalesData[[#This Row],[Units Sold]])</f>
        <v>45.298946407190257</v>
      </c>
    </row>
    <row r="195" spans="1:21" x14ac:dyDescent="0.3">
      <c r="A195" t="s">
        <v>234</v>
      </c>
      <c r="B195">
        <v>45541</v>
      </c>
      <c r="C195" t="s">
        <v>29</v>
      </c>
      <c r="D195" t="s">
        <v>30</v>
      </c>
      <c r="E195" t="s">
        <v>42</v>
      </c>
      <c r="F195" t="s">
        <v>40</v>
      </c>
      <c r="G195">
        <v>11</v>
      </c>
      <c r="H195">
        <v>193</v>
      </c>
      <c r="I195">
        <v>26.096345179062592</v>
      </c>
      <c r="J195" t="s">
        <v>19</v>
      </c>
      <c r="K195" t="s">
        <v>27</v>
      </c>
      <c r="L195" t="s">
        <v>33</v>
      </c>
      <c r="M195" s="8">
        <v>2123</v>
      </c>
      <c r="N195" s="8">
        <v>554.02540815149882</v>
      </c>
      <c r="O195">
        <f>YEAR(SalesData[[#This Row],[Date]])</f>
        <v>2024</v>
      </c>
      <c r="P195" t="str">
        <f>TEXT(SalesData[[#This Row],[Date]],"mmm")</f>
        <v>Sep</v>
      </c>
      <c r="Q195">
        <f>MONTH(SalesData[[#This Row],[Date]])</f>
        <v>9</v>
      </c>
      <c r="R195" t="str">
        <f>"Q"&amp;ROUNDUP(MONTH(SalesData[[#This Row],[Date]])/3,0)</f>
        <v>Q3</v>
      </c>
      <c r="S195" s="8">
        <f>SalesData[[#This Row],[Profit]]/SalesData[[#This Row],[Units Sold]]</f>
        <v>50.365946195590801</v>
      </c>
      <c r="T195" s="8">
        <f>SalesData[[#This Row],[Profit]]/SalesData[[#This Row],[Total Sales]]</f>
        <v>0.26096345179062591</v>
      </c>
      <c r="U195" s="8">
        <f>SalesData[[#This Row],[Profit]]/SUM(SalesData[[#This Row],[Units Sold]])</f>
        <v>50.365946195590801</v>
      </c>
    </row>
    <row r="196" spans="1:21" x14ac:dyDescent="0.3">
      <c r="A196" t="s">
        <v>235</v>
      </c>
      <c r="B196">
        <v>45428</v>
      </c>
      <c r="C196" t="s">
        <v>35</v>
      </c>
      <c r="D196" t="s">
        <v>39</v>
      </c>
      <c r="E196" t="s">
        <v>42</v>
      </c>
      <c r="F196" t="s">
        <v>50</v>
      </c>
      <c r="G196">
        <v>4</v>
      </c>
      <c r="H196">
        <v>401</v>
      </c>
      <c r="I196">
        <v>27.210241336192311</v>
      </c>
      <c r="J196" t="s">
        <v>26</v>
      </c>
      <c r="K196" t="s">
        <v>20</v>
      </c>
      <c r="L196" t="s">
        <v>21</v>
      </c>
      <c r="M196" s="8">
        <v>1604</v>
      </c>
      <c r="N196" s="8">
        <v>436.45227103252472</v>
      </c>
      <c r="O196">
        <f>YEAR(SalesData[[#This Row],[Date]])</f>
        <v>2024</v>
      </c>
      <c r="P196" t="str">
        <f>TEXT(SalesData[[#This Row],[Date]],"mmm")</f>
        <v>May</v>
      </c>
      <c r="Q196">
        <f>MONTH(SalesData[[#This Row],[Date]])</f>
        <v>5</v>
      </c>
      <c r="R196" t="str">
        <f>"Q"&amp;ROUNDUP(MONTH(SalesData[[#This Row],[Date]])/3,0)</f>
        <v>Q2</v>
      </c>
      <c r="S196" s="8">
        <f>SalesData[[#This Row],[Profit]]/SalesData[[#This Row],[Units Sold]]</f>
        <v>109.11306775813118</v>
      </c>
      <c r="T196" s="8">
        <f>SalesData[[#This Row],[Profit]]/SalesData[[#This Row],[Total Sales]]</f>
        <v>0.27210241336192315</v>
      </c>
      <c r="U196" s="8">
        <f>SalesData[[#This Row],[Profit]]/SUM(SalesData[[#This Row],[Units Sold]])</f>
        <v>109.11306775813118</v>
      </c>
    </row>
    <row r="197" spans="1:21" x14ac:dyDescent="0.3">
      <c r="A197" t="s">
        <v>236</v>
      </c>
      <c r="B197">
        <v>45465</v>
      </c>
      <c r="C197" t="s">
        <v>23</v>
      </c>
      <c r="D197" t="s">
        <v>30</v>
      </c>
      <c r="E197" t="s">
        <v>31</v>
      </c>
      <c r="F197" t="s">
        <v>50</v>
      </c>
      <c r="G197">
        <v>12</v>
      </c>
      <c r="H197">
        <v>23</v>
      </c>
      <c r="I197">
        <v>16.101056884919579</v>
      </c>
      <c r="J197" t="s">
        <v>19</v>
      </c>
      <c r="K197" t="s">
        <v>20</v>
      </c>
      <c r="L197" t="s">
        <v>21</v>
      </c>
      <c r="M197" s="8">
        <v>276</v>
      </c>
      <c r="N197" s="8">
        <v>44.438917002378041</v>
      </c>
      <c r="O197">
        <f>YEAR(SalesData[[#This Row],[Date]])</f>
        <v>2024</v>
      </c>
      <c r="P197" t="str">
        <f>TEXT(SalesData[[#This Row],[Date]],"mmm")</f>
        <v>Jun</v>
      </c>
      <c r="Q197">
        <f>MONTH(SalesData[[#This Row],[Date]])</f>
        <v>6</v>
      </c>
      <c r="R197" t="str">
        <f>"Q"&amp;ROUNDUP(MONTH(SalesData[[#This Row],[Date]])/3,0)</f>
        <v>Q2</v>
      </c>
      <c r="S197" s="8">
        <f>SalesData[[#This Row],[Profit]]/SalesData[[#This Row],[Units Sold]]</f>
        <v>3.7032430835315036</v>
      </c>
      <c r="T197" s="8">
        <f>SalesData[[#This Row],[Profit]]/SalesData[[#This Row],[Total Sales]]</f>
        <v>0.16101056884919579</v>
      </c>
      <c r="U197" s="8">
        <f>SalesData[[#This Row],[Profit]]/SUM(SalesData[[#This Row],[Units Sold]])</f>
        <v>3.7032430835315036</v>
      </c>
    </row>
    <row r="198" spans="1:21" x14ac:dyDescent="0.3">
      <c r="A198" t="s">
        <v>237</v>
      </c>
      <c r="B198">
        <v>45476</v>
      </c>
      <c r="C198" t="s">
        <v>29</v>
      </c>
      <c r="D198" t="s">
        <v>16</v>
      </c>
      <c r="E198" t="s">
        <v>31</v>
      </c>
      <c r="F198" t="s">
        <v>25</v>
      </c>
      <c r="G198">
        <v>2</v>
      </c>
      <c r="H198">
        <v>265</v>
      </c>
      <c r="I198">
        <v>21.188655363561281</v>
      </c>
      <c r="J198" t="s">
        <v>26</v>
      </c>
      <c r="K198" t="s">
        <v>27</v>
      </c>
      <c r="L198" t="s">
        <v>33</v>
      </c>
      <c r="M198" s="8">
        <v>530</v>
      </c>
      <c r="N198" s="8">
        <v>112.2998734268748</v>
      </c>
      <c r="O198">
        <f>YEAR(SalesData[[#This Row],[Date]])</f>
        <v>2024</v>
      </c>
      <c r="P198" t="str">
        <f>TEXT(SalesData[[#This Row],[Date]],"mmm")</f>
        <v>Jul</v>
      </c>
      <c r="Q198">
        <f>MONTH(SalesData[[#This Row],[Date]])</f>
        <v>7</v>
      </c>
      <c r="R198" t="str">
        <f>"Q"&amp;ROUNDUP(MONTH(SalesData[[#This Row],[Date]])/3,0)</f>
        <v>Q3</v>
      </c>
      <c r="S198" s="8">
        <f>SalesData[[#This Row],[Profit]]/SalesData[[#This Row],[Units Sold]]</f>
        <v>56.149936713437398</v>
      </c>
      <c r="T198" s="8">
        <f>SalesData[[#This Row],[Profit]]/SalesData[[#This Row],[Total Sales]]</f>
        <v>0.21188655363561282</v>
      </c>
      <c r="U198" s="8">
        <f>SalesData[[#This Row],[Profit]]/SUM(SalesData[[#This Row],[Units Sold]])</f>
        <v>56.149936713437398</v>
      </c>
    </row>
    <row r="199" spans="1:21" x14ac:dyDescent="0.3">
      <c r="A199" t="s">
        <v>238</v>
      </c>
      <c r="B199">
        <v>45641</v>
      </c>
      <c r="C199" t="s">
        <v>35</v>
      </c>
      <c r="D199" t="s">
        <v>36</v>
      </c>
      <c r="E199" t="s">
        <v>42</v>
      </c>
      <c r="F199" t="s">
        <v>32</v>
      </c>
      <c r="G199">
        <v>17</v>
      </c>
      <c r="H199">
        <v>231</v>
      </c>
      <c r="I199">
        <v>26.718568861620739</v>
      </c>
      <c r="J199" t="s">
        <v>19</v>
      </c>
      <c r="K199" t="s">
        <v>20</v>
      </c>
      <c r="L199" t="s">
        <v>33</v>
      </c>
      <c r="M199" s="8">
        <v>3927</v>
      </c>
      <c r="N199" s="8">
        <v>1049.2381991958459</v>
      </c>
      <c r="O199">
        <f>YEAR(SalesData[[#This Row],[Date]])</f>
        <v>2024</v>
      </c>
      <c r="P199" t="str">
        <f>TEXT(SalesData[[#This Row],[Date]],"mmm")</f>
        <v>Dec</v>
      </c>
      <c r="Q199">
        <f>MONTH(SalesData[[#This Row],[Date]])</f>
        <v>12</v>
      </c>
      <c r="R199" t="str">
        <f>"Q"&amp;ROUNDUP(MONTH(SalesData[[#This Row],[Date]])/3,0)</f>
        <v>Q4</v>
      </c>
      <c r="S199" s="8">
        <f>SalesData[[#This Row],[Profit]]/SalesData[[#This Row],[Units Sold]]</f>
        <v>61.719894070343877</v>
      </c>
      <c r="T199" s="8">
        <f>SalesData[[#This Row],[Profit]]/SalesData[[#This Row],[Total Sales]]</f>
        <v>0.26718568861620728</v>
      </c>
      <c r="U199" s="8">
        <f>SalesData[[#This Row],[Profit]]/SUM(SalesData[[#This Row],[Units Sold]])</f>
        <v>61.719894070343877</v>
      </c>
    </row>
    <row r="200" spans="1:21" x14ac:dyDescent="0.3">
      <c r="A200" t="s">
        <v>239</v>
      </c>
      <c r="B200">
        <v>45326</v>
      </c>
      <c r="C200" t="s">
        <v>23</v>
      </c>
      <c r="D200" t="s">
        <v>39</v>
      </c>
      <c r="E200" t="s">
        <v>44</v>
      </c>
      <c r="F200" t="s">
        <v>32</v>
      </c>
      <c r="G200">
        <v>10</v>
      </c>
      <c r="H200">
        <v>263</v>
      </c>
      <c r="I200">
        <v>8.4357574260631605</v>
      </c>
      <c r="J200" t="s">
        <v>19</v>
      </c>
      <c r="K200" t="s">
        <v>47</v>
      </c>
      <c r="L200" t="s">
        <v>33</v>
      </c>
      <c r="M200" s="8">
        <v>2630</v>
      </c>
      <c r="N200" s="8">
        <v>221.8604203054611</v>
      </c>
      <c r="O200">
        <f>YEAR(SalesData[[#This Row],[Date]])</f>
        <v>2024</v>
      </c>
      <c r="P200" t="str">
        <f>TEXT(SalesData[[#This Row],[Date]],"mmm")</f>
        <v>Feb</v>
      </c>
      <c r="Q200">
        <f>MONTH(SalesData[[#This Row],[Date]])</f>
        <v>2</v>
      </c>
      <c r="R200" t="str">
        <f>"Q"&amp;ROUNDUP(MONTH(SalesData[[#This Row],[Date]])/3,0)</f>
        <v>Q1</v>
      </c>
      <c r="S200" s="8">
        <f>SalesData[[#This Row],[Profit]]/SalesData[[#This Row],[Units Sold]]</f>
        <v>22.186042030546112</v>
      </c>
      <c r="T200" s="8">
        <f>SalesData[[#This Row],[Profit]]/SalesData[[#This Row],[Total Sales]]</f>
        <v>8.4357574260631604E-2</v>
      </c>
      <c r="U200" s="8">
        <f>SalesData[[#This Row],[Profit]]/SUM(SalesData[[#This Row],[Units Sold]])</f>
        <v>22.186042030546112</v>
      </c>
    </row>
    <row r="201" spans="1:21" x14ac:dyDescent="0.3">
      <c r="A201" t="s">
        <v>240</v>
      </c>
      <c r="B201">
        <v>45298</v>
      </c>
      <c r="C201" t="s">
        <v>15</v>
      </c>
      <c r="D201" t="s">
        <v>36</v>
      </c>
      <c r="E201" t="s">
        <v>17</v>
      </c>
      <c r="F201" t="s">
        <v>40</v>
      </c>
      <c r="G201">
        <v>7</v>
      </c>
      <c r="H201">
        <v>347</v>
      </c>
      <c r="I201">
        <v>6.3701338689680131</v>
      </c>
      <c r="J201" t="s">
        <v>19</v>
      </c>
      <c r="K201" t="s">
        <v>27</v>
      </c>
      <c r="L201" t="s">
        <v>33</v>
      </c>
      <c r="M201" s="8">
        <v>2429</v>
      </c>
      <c r="N201" s="8">
        <v>154.730551677233</v>
      </c>
      <c r="O201">
        <f>YEAR(SalesData[[#This Row],[Date]])</f>
        <v>2024</v>
      </c>
      <c r="P201" t="str">
        <f>TEXT(SalesData[[#This Row],[Date]],"mmm")</f>
        <v>Jan</v>
      </c>
      <c r="Q201">
        <f>MONTH(SalesData[[#This Row],[Date]])</f>
        <v>1</v>
      </c>
      <c r="R201" t="str">
        <f>"Q"&amp;ROUNDUP(MONTH(SalesData[[#This Row],[Date]])/3,0)</f>
        <v>Q1</v>
      </c>
      <c r="S201" s="8">
        <f>SalesData[[#This Row],[Profit]]/SalesData[[#This Row],[Units Sold]]</f>
        <v>22.104364525318999</v>
      </c>
      <c r="T201" s="8">
        <f>SalesData[[#This Row],[Profit]]/SalesData[[#This Row],[Total Sales]]</f>
        <v>6.3701338689680115E-2</v>
      </c>
      <c r="U201" s="8">
        <f>SalesData[[#This Row],[Profit]]/SUM(SalesData[[#This Row],[Units Sold]])</f>
        <v>22.104364525318999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EC46-AFDB-45A8-AF82-6EE274FF2D72}">
  <dimension ref="A1:F20"/>
  <sheetViews>
    <sheetView workbookViewId="0">
      <selection activeCell="F20" sqref="F20"/>
    </sheetView>
  </sheetViews>
  <sheetFormatPr defaultRowHeight="14.4" x14ac:dyDescent="0.3"/>
  <cols>
    <col min="1" max="1" width="12.44140625" bestFit="1" customWidth="1"/>
    <col min="2" max="2" width="16.109375" bestFit="1" customWidth="1"/>
    <col min="3" max="3" width="11.5546875" bestFit="1" customWidth="1"/>
    <col min="6" max="6" width="12.109375" bestFit="1" customWidth="1"/>
  </cols>
  <sheetData>
    <row r="1" spans="1:3" x14ac:dyDescent="0.3">
      <c r="A1" s="2" t="s">
        <v>250</v>
      </c>
      <c r="B1" t="s">
        <v>264</v>
      </c>
      <c r="C1" t="s">
        <v>265</v>
      </c>
    </row>
    <row r="2" spans="1:3" x14ac:dyDescent="0.3">
      <c r="A2" s="3">
        <v>2024</v>
      </c>
      <c r="C2" s="7"/>
    </row>
    <row r="3" spans="1:3" x14ac:dyDescent="0.3">
      <c r="A3" s="4" t="s">
        <v>255</v>
      </c>
      <c r="B3" s="8">
        <v>28385</v>
      </c>
      <c r="C3" s="8">
        <v>5686.5339770086366</v>
      </c>
    </row>
    <row r="4" spans="1:3" x14ac:dyDescent="0.3">
      <c r="A4" s="4" t="s">
        <v>259</v>
      </c>
      <c r="B4" s="8">
        <v>57701</v>
      </c>
      <c r="C4" s="8">
        <v>10276.083729055114</v>
      </c>
    </row>
    <row r="5" spans="1:3" x14ac:dyDescent="0.3">
      <c r="A5" s="4" t="s">
        <v>263</v>
      </c>
      <c r="B5" s="8">
        <v>45473</v>
      </c>
      <c r="C5" s="8">
        <v>6741.0959792570429</v>
      </c>
    </row>
    <row r="6" spans="1:3" x14ac:dyDescent="0.3">
      <c r="A6" s="4" t="s">
        <v>253</v>
      </c>
      <c r="B6" s="8">
        <v>16590</v>
      </c>
      <c r="C6" s="8">
        <v>3444.8651543233959</v>
      </c>
    </row>
    <row r="7" spans="1:3" x14ac:dyDescent="0.3">
      <c r="A7" s="4" t="s">
        <v>252</v>
      </c>
      <c r="B7" s="8">
        <v>35689</v>
      </c>
      <c r="C7" s="8">
        <v>6310.7266890030896</v>
      </c>
    </row>
    <row r="8" spans="1:3" x14ac:dyDescent="0.3">
      <c r="A8" s="4" t="s">
        <v>258</v>
      </c>
      <c r="B8" s="8">
        <v>52339</v>
      </c>
      <c r="C8" s="8">
        <v>8603.5873555404778</v>
      </c>
    </row>
    <row r="9" spans="1:3" x14ac:dyDescent="0.3">
      <c r="A9" s="4" t="s">
        <v>257</v>
      </c>
      <c r="B9" s="8">
        <v>42543</v>
      </c>
      <c r="C9" s="8">
        <v>7013.5252600572157</v>
      </c>
    </row>
    <row r="10" spans="1:3" x14ac:dyDescent="0.3">
      <c r="A10" s="4" t="s">
        <v>254</v>
      </c>
      <c r="B10" s="8">
        <v>52700</v>
      </c>
      <c r="C10" s="8">
        <v>9256.3120638628825</v>
      </c>
    </row>
    <row r="11" spans="1:3" x14ac:dyDescent="0.3">
      <c r="A11" s="4" t="s">
        <v>256</v>
      </c>
      <c r="B11" s="8">
        <v>23233</v>
      </c>
      <c r="C11" s="8">
        <v>3733.2922251670243</v>
      </c>
    </row>
    <row r="12" spans="1:3" x14ac:dyDescent="0.3">
      <c r="A12" s="4" t="s">
        <v>262</v>
      </c>
      <c r="B12" s="8">
        <v>42815</v>
      </c>
      <c r="C12" s="8">
        <v>7964.3480368024202</v>
      </c>
    </row>
    <row r="13" spans="1:3" x14ac:dyDescent="0.3">
      <c r="A13" s="4" t="s">
        <v>261</v>
      </c>
      <c r="B13" s="8">
        <v>45289</v>
      </c>
      <c r="C13" s="8">
        <v>8643.3083886340773</v>
      </c>
    </row>
    <row r="14" spans="1:3" x14ac:dyDescent="0.3">
      <c r="A14" s="4" t="s">
        <v>260</v>
      </c>
      <c r="B14" s="8">
        <v>61705</v>
      </c>
      <c r="C14" s="8">
        <v>10401.173180575403</v>
      </c>
    </row>
    <row r="15" spans="1:3" x14ac:dyDescent="0.3">
      <c r="A15" s="3" t="s">
        <v>251</v>
      </c>
      <c r="B15" s="8">
        <v>504462</v>
      </c>
      <c r="C15" s="8">
        <v>88074.852039286779</v>
      </c>
    </row>
    <row r="20" spans="6:6" x14ac:dyDescent="0.3">
      <c r="F20" s="8">
        <v>504462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2D618-95B7-4383-A419-1B694DD9CE2F}">
  <dimension ref="A1:C32"/>
  <sheetViews>
    <sheetView workbookViewId="0">
      <selection activeCell="P15" sqref="P15"/>
    </sheetView>
  </sheetViews>
  <sheetFormatPr defaultRowHeight="14.4" x14ac:dyDescent="0.3"/>
  <cols>
    <col min="1" max="1" width="18.33203125" bestFit="1" customWidth="1"/>
    <col min="2" max="2" width="16.109375" bestFit="1" customWidth="1"/>
    <col min="3" max="3" width="12" bestFit="1" customWidth="1"/>
  </cols>
  <sheetData>
    <row r="1" spans="1:3" x14ac:dyDescent="0.3">
      <c r="A1" s="2" t="s">
        <v>250</v>
      </c>
      <c r="B1" t="s">
        <v>264</v>
      </c>
      <c r="C1" t="s">
        <v>265</v>
      </c>
    </row>
    <row r="2" spans="1:3" x14ac:dyDescent="0.3">
      <c r="A2" s="3" t="s">
        <v>24</v>
      </c>
    </row>
    <row r="3" spans="1:3" x14ac:dyDescent="0.3">
      <c r="A3" s="4" t="s">
        <v>32</v>
      </c>
      <c r="B3">
        <v>27799</v>
      </c>
      <c r="C3">
        <v>5159.6172481478789</v>
      </c>
    </row>
    <row r="4" spans="1:3" x14ac:dyDescent="0.3">
      <c r="A4" s="4" t="s">
        <v>40</v>
      </c>
      <c r="B4">
        <v>26144</v>
      </c>
      <c r="C4">
        <v>6096.0187479115557</v>
      </c>
    </row>
    <row r="5" spans="1:3" x14ac:dyDescent="0.3">
      <c r="A5" s="4" t="s">
        <v>18</v>
      </c>
      <c r="B5">
        <v>24886</v>
      </c>
      <c r="C5">
        <v>3744.885422934753</v>
      </c>
    </row>
    <row r="6" spans="1:3" x14ac:dyDescent="0.3">
      <c r="A6" s="4" t="s">
        <v>50</v>
      </c>
      <c r="B6">
        <v>25873</v>
      </c>
      <c r="C6">
        <v>4989.9751036311454</v>
      </c>
    </row>
    <row r="7" spans="1:3" x14ac:dyDescent="0.3">
      <c r="A7" s="4" t="s">
        <v>25</v>
      </c>
      <c r="B7">
        <v>8953</v>
      </c>
      <c r="C7">
        <v>1626.351041047014</v>
      </c>
    </row>
    <row r="8" spans="1:3" x14ac:dyDescent="0.3">
      <c r="A8" s="3" t="s">
        <v>17</v>
      </c>
    </row>
    <row r="9" spans="1:3" x14ac:dyDescent="0.3">
      <c r="A9" s="4" t="s">
        <v>32</v>
      </c>
      <c r="B9">
        <v>14176</v>
      </c>
      <c r="C9">
        <v>2183.9897613984399</v>
      </c>
    </row>
    <row r="10" spans="1:3" x14ac:dyDescent="0.3">
      <c r="A10" s="4" t="s">
        <v>40</v>
      </c>
      <c r="B10">
        <v>27468</v>
      </c>
      <c r="C10">
        <v>4971.0942932336884</v>
      </c>
    </row>
    <row r="11" spans="1:3" x14ac:dyDescent="0.3">
      <c r="A11" s="4" t="s">
        <v>18</v>
      </c>
      <c r="B11">
        <v>33229</v>
      </c>
      <c r="C11">
        <v>7615.0326460723891</v>
      </c>
    </row>
    <row r="12" spans="1:3" x14ac:dyDescent="0.3">
      <c r="A12" s="4" t="s">
        <v>50</v>
      </c>
      <c r="B12">
        <v>5187</v>
      </c>
      <c r="C12">
        <v>529.54364685892733</v>
      </c>
    </row>
    <row r="13" spans="1:3" x14ac:dyDescent="0.3">
      <c r="A13" s="4" t="s">
        <v>25</v>
      </c>
      <c r="B13">
        <v>18376</v>
      </c>
      <c r="C13">
        <v>2778.0670115543749</v>
      </c>
    </row>
    <row r="14" spans="1:3" x14ac:dyDescent="0.3">
      <c r="A14" s="3" t="s">
        <v>44</v>
      </c>
    </row>
    <row r="15" spans="1:3" x14ac:dyDescent="0.3">
      <c r="A15" s="4" t="s">
        <v>32</v>
      </c>
      <c r="B15">
        <v>30926</v>
      </c>
      <c r="C15">
        <v>3543.3907526906796</v>
      </c>
    </row>
    <row r="16" spans="1:3" x14ac:dyDescent="0.3">
      <c r="A16" s="4" t="s">
        <v>40</v>
      </c>
      <c r="B16">
        <v>20073</v>
      </c>
      <c r="C16">
        <v>3345.6844730120683</v>
      </c>
    </row>
    <row r="17" spans="1:3" x14ac:dyDescent="0.3">
      <c r="A17" s="4" t="s">
        <v>18</v>
      </c>
      <c r="B17">
        <v>23244</v>
      </c>
      <c r="C17">
        <v>3876.2263666283216</v>
      </c>
    </row>
    <row r="18" spans="1:3" x14ac:dyDescent="0.3">
      <c r="A18" s="4" t="s">
        <v>50</v>
      </c>
      <c r="B18">
        <v>9353</v>
      </c>
      <c r="C18">
        <v>1822.6730101000921</v>
      </c>
    </row>
    <row r="19" spans="1:3" x14ac:dyDescent="0.3">
      <c r="A19" s="4" t="s">
        <v>25</v>
      </c>
      <c r="B19">
        <v>24015</v>
      </c>
      <c r="C19">
        <v>4493.0216054390894</v>
      </c>
    </row>
    <row r="20" spans="1:3" x14ac:dyDescent="0.3">
      <c r="A20" s="3" t="s">
        <v>42</v>
      </c>
    </row>
    <row r="21" spans="1:3" x14ac:dyDescent="0.3">
      <c r="A21" s="4" t="s">
        <v>32</v>
      </c>
      <c r="B21">
        <v>21883</v>
      </c>
      <c r="C21">
        <v>4867.4645142133759</v>
      </c>
    </row>
    <row r="22" spans="1:3" x14ac:dyDescent="0.3">
      <c r="A22" s="4" t="s">
        <v>40</v>
      </c>
      <c r="B22">
        <v>10878</v>
      </c>
      <c r="C22">
        <v>1403.4972554648175</v>
      </c>
    </row>
    <row r="23" spans="1:3" x14ac:dyDescent="0.3">
      <c r="A23" s="4" t="s">
        <v>18</v>
      </c>
      <c r="B23">
        <v>15619</v>
      </c>
      <c r="C23">
        <v>2118.3319858518157</v>
      </c>
    </row>
    <row r="24" spans="1:3" x14ac:dyDescent="0.3">
      <c r="A24" s="4" t="s">
        <v>50</v>
      </c>
      <c r="B24">
        <v>27522</v>
      </c>
      <c r="C24">
        <v>5234.3427563483647</v>
      </c>
    </row>
    <row r="25" spans="1:3" x14ac:dyDescent="0.3">
      <c r="A25" s="4" t="s">
        <v>25</v>
      </c>
      <c r="B25">
        <v>16955</v>
      </c>
      <c r="C25">
        <v>2653.6286224404021</v>
      </c>
    </row>
    <row r="26" spans="1:3" x14ac:dyDescent="0.3">
      <c r="A26" s="3" t="s">
        <v>31</v>
      </c>
    </row>
    <row r="27" spans="1:3" x14ac:dyDescent="0.3">
      <c r="A27" s="4" t="s">
        <v>32</v>
      </c>
      <c r="B27">
        <v>21238</v>
      </c>
      <c r="C27">
        <v>3338.9854493252237</v>
      </c>
    </row>
    <row r="28" spans="1:3" x14ac:dyDescent="0.3">
      <c r="A28" s="4" t="s">
        <v>40</v>
      </c>
      <c r="B28">
        <v>25162</v>
      </c>
      <c r="C28">
        <v>3814.2085080856596</v>
      </c>
    </row>
    <row r="29" spans="1:3" x14ac:dyDescent="0.3">
      <c r="A29" s="4" t="s">
        <v>18</v>
      </c>
      <c r="B29">
        <v>13922</v>
      </c>
      <c r="C29">
        <v>1827.1185513311741</v>
      </c>
    </row>
    <row r="30" spans="1:3" x14ac:dyDescent="0.3">
      <c r="A30" s="4" t="s">
        <v>50</v>
      </c>
      <c r="B30">
        <v>23304</v>
      </c>
      <c r="C30">
        <v>3934.2300019221238</v>
      </c>
    </row>
    <row r="31" spans="1:3" x14ac:dyDescent="0.3">
      <c r="A31" s="4" t="s">
        <v>25</v>
      </c>
      <c r="B31">
        <v>8277</v>
      </c>
      <c r="C31">
        <v>2107.4732636434005</v>
      </c>
    </row>
    <row r="32" spans="1:3" x14ac:dyDescent="0.3">
      <c r="A32" s="3" t="s">
        <v>251</v>
      </c>
      <c r="B32">
        <v>504462</v>
      </c>
      <c r="C32">
        <v>88074.852039286779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05E2-310A-403A-822C-ECB62A85EE96}">
  <dimension ref="G7:I12"/>
  <sheetViews>
    <sheetView topLeftCell="F1" workbookViewId="0">
      <selection activeCell="N25" sqref="N25"/>
    </sheetView>
  </sheetViews>
  <sheetFormatPr defaultRowHeight="14.4" x14ac:dyDescent="0.3"/>
  <cols>
    <col min="1" max="1" width="12.44140625" bestFit="1" customWidth="1"/>
    <col min="2" max="2" width="16.109375" bestFit="1" customWidth="1"/>
    <col min="3" max="3" width="12" bestFit="1" customWidth="1"/>
    <col min="4" max="4" width="17.5546875" bestFit="1" customWidth="1"/>
    <col min="7" max="7" width="12.44140625" bestFit="1" customWidth="1"/>
    <col min="8" max="8" width="16.109375" bestFit="1" customWidth="1"/>
    <col min="9" max="9" width="12" bestFit="1" customWidth="1"/>
    <col min="10" max="10" width="17.5546875" bestFit="1" customWidth="1"/>
  </cols>
  <sheetData>
    <row r="7" spans="7:9" x14ac:dyDescent="0.3">
      <c r="G7" s="2" t="s">
        <v>250</v>
      </c>
      <c r="H7" t="s">
        <v>264</v>
      </c>
      <c r="I7" t="s">
        <v>265</v>
      </c>
    </row>
    <row r="8" spans="7:9" x14ac:dyDescent="0.3">
      <c r="G8" s="3" t="s">
        <v>23</v>
      </c>
      <c r="H8">
        <v>165683</v>
      </c>
      <c r="I8">
        <v>28103.323478117636</v>
      </c>
    </row>
    <row r="9" spans="7:9" x14ac:dyDescent="0.3">
      <c r="G9" s="3" t="s">
        <v>15</v>
      </c>
      <c r="H9">
        <v>81017</v>
      </c>
      <c r="I9">
        <v>14523.57312794172</v>
      </c>
    </row>
    <row r="10" spans="7:9" x14ac:dyDescent="0.3">
      <c r="G10" s="3" t="s">
        <v>29</v>
      </c>
      <c r="H10">
        <v>102348</v>
      </c>
      <c r="I10">
        <v>19975.334631282953</v>
      </c>
    </row>
    <row r="11" spans="7:9" x14ac:dyDescent="0.3">
      <c r="G11" s="3" t="s">
        <v>35</v>
      </c>
      <c r="H11">
        <v>155414</v>
      </c>
      <c r="I11">
        <v>25472.620801944468</v>
      </c>
    </row>
    <row r="12" spans="7:9" x14ac:dyDescent="0.3">
      <c r="G12" s="3" t="s">
        <v>251</v>
      </c>
      <c r="H12">
        <v>504462</v>
      </c>
      <c r="I12">
        <v>88074.852039286779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9D65-C05E-4E4D-9B57-616E1C733A48}">
  <dimension ref="A1:C7"/>
  <sheetViews>
    <sheetView workbookViewId="0">
      <selection activeCell="B2" sqref="B2"/>
    </sheetView>
  </sheetViews>
  <sheetFormatPr defaultRowHeight="14.4" x14ac:dyDescent="0.3"/>
  <cols>
    <col min="1" max="1" width="14.33203125" bestFit="1" customWidth="1"/>
    <col min="2" max="2" width="16.109375" bestFit="1" customWidth="1"/>
    <col min="3" max="4" width="12" bestFit="1" customWidth="1"/>
    <col min="5" max="5" width="17.5546875" bestFit="1" customWidth="1"/>
    <col min="6" max="201" width="8.6640625" bestFit="1" customWidth="1"/>
    <col min="202" max="230" width="12" bestFit="1" customWidth="1"/>
    <col min="231" max="232" width="11" bestFit="1" customWidth="1"/>
    <col min="233" max="235" width="12" bestFit="1" customWidth="1"/>
    <col min="236" max="236" width="11" bestFit="1" customWidth="1"/>
    <col min="237" max="237" width="12" bestFit="1" customWidth="1"/>
    <col min="238" max="238" width="11" bestFit="1" customWidth="1"/>
    <col min="239" max="243" width="12" bestFit="1" customWidth="1"/>
    <col min="244" max="245" width="11" bestFit="1" customWidth="1"/>
    <col min="246" max="252" width="12" bestFit="1" customWidth="1"/>
    <col min="253" max="253" width="11" bestFit="1" customWidth="1"/>
    <col min="254" max="266" width="12" bestFit="1" customWidth="1"/>
    <col min="267" max="267" width="11" bestFit="1" customWidth="1"/>
    <col min="268" max="269" width="12" bestFit="1" customWidth="1"/>
    <col min="270" max="270" width="11" bestFit="1" customWidth="1"/>
    <col min="271" max="295" width="12" bestFit="1" customWidth="1"/>
    <col min="296" max="296" width="11" bestFit="1" customWidth="1"/>
    <col min="297" max="313" width="12" bestFit="1" customWidth="1"/>
    <col min="314" max="314" width="10" bestFit="1" customWidth="1"/>
    <col min="315" max="315" width="11" bestFit="1" customWidth="1"/>
    <col min="316" max="327" width="12" bestFit="1" customWidth="1"/>
    <col min="328" max="329" width="11" bestFit="1" customWidth="1"/>
    <col min="330" max="330" width="12" bestFit="1" customWidth="1"/>
    <col min="331" max="331" width="11" bestFit="1" customWidth="1"/>
    <col min="332" max="355" width="12" bestFit="1" customWidth="1"/>
    <col min="356" max="356" width="10" bestFit="1" customWidth="1"/>
    <col min="357" max="360" width="12" bestFit="1" customWidth="1"/>
    <col min="361" max="361" width="11" bestFit="1" customWidth="1"/>
    <col min="362" max="368" width="12" bestFit="1" customWidth="1"/>
    <col min="369" max="369" width="11" bestFit="1" customWidth="1"/>
    <col min="370" max="372" width="12" bestFit="1" customWidth="1"/>
    <col min="373" max="373" width="10" bestFit="1" customWidth="1"/>
    <col min="374" max="381" width="12" bestFit="1" customWidth="1"/>
    <col min="382" max="382" width="11" bestFit="1" customWidth="1"/>
    <col min="383" max="392" width="12" bestFit="1" customWidth="1"/>
    <col min="393" max="393" width="11" bestFit="1" customWidth="1"/>
    <col min="394" max="395" width="12" bestFit="1" customWidth="1"/>
    <col min="396" max="396" width="11" bestFit="1" customWidth="1"/>
    <col min="397" max="397" width="10" bestFit="1" customWidth="1"/>
    <col min="398" max="401" width="12" bestFit="1" customWidth="1"/>
    <col min="402" max="402" width="17.5546875" bestFit="1" customWidth="1"/>
    <col min="403" max="403" width="11" bestFit="1" customWidth="1"/>
    <col min="404" max="413" width="12" bestFit="1" customWidth="1"/>
    <col min="414" max="414" width="11" bestFit="1" customWidth="1"/>
    <col min="415" max="415" width="12" bestFit="1" customWidth="1"/>
    <col min="416" max="416" width="9" bestFit="1" customWidth="1"/>
    <col min="417" max="424" width="12" bestFit="1" customWidth="1"/>
    <col min="425" max="426" width="11" bestFit="1" customWidth="1"/>
    <col min="427" max="434" width="12" bestFit="1" customWidth="1"/>
    <col min="435" max="435" width="11" bestFit="1" customWidth="1"/>
    <col min="436" max="438" width="12" bestFit="1" customWidth="1"/>
    <col min="439" max="440" width="11" bestFit="1" customWidth="1"/>
    <col min="441" max="443" width="12" bestFit="1" customWidth="1"/>
    <col min="444" max="445" width="11" bestFit="1" customWidth="1"/>
    <col min="446" max="476" width="12" bestFit="1" customWidth="1"/>
    <col min="477" max="477" width="11" bestFit="1" customWidth="1"/>
    <col min="478" max="498" width="12" bestFit="1" customWidth="1"/>
    <col min="499" max="499" width="11" bestFit="1" customWidth="1"/>
    <col min="500" max="513" width="12" bestFit="1" customWidth="1"/>
    <col min="514" max="515" width="11" bestFit="1" customWidth="1"/>
    <col min="516" max="518" width="12" bestFit="1" customWidth="1"/>
    <col min="519" max="519" width="11" bestFit="1" customWidth="1"/>
    <col min="520" max="529" width="12" bestFit="1" customWidth="1"/>
    <col min="530" max="530" width="11" bestFit="1" customWidth="1"/>
    <col min="531" max="551" width="12" bestFit="1" customWidth="1"/>
    <col min="552" max="552" width="11" bestFit="1" customWidth="1"/>
    <col min="553" max="562" width="12" bestFit="1" customWidth="1"/>
    <col min="563" max="564" width="11" bestFit="1" customWidth="1"/>
    <col min="565" max="568" width="12" bestFit="1" customWidth="1"/>
    <col min="569" max="569" width="11" bestFit="1" customWidth="1"/>
    <col min="570" max="573" width="12" bestFit="1" customWidth="1"/>
    <col min="574" max="574" width="11" bestFit="1" customWidth="1"/>
    <col min="575" max="601" width="12" bestFit="1" customWidth="1"/>
    <col min="602" max="602" width="20.6640625" bestFit="1" customWidth="1"/>
    <col min="603" max="603" width="16.109375" bestFit="1" customWidth="1"/>
    <col min="604" max="604" width="22.109375" bestFit="1" customWidth="1"/>
  </cols>
  <sheetData>
    <row r="1" spans="1:3" x14ac:dyDescent="0.3">
      <c r="A1" s="2" t="s">
        <v>250</v>
      </c>
      <c r="B1" t="s">
        <v>264</v>
      </c>
      <c r="C1" t="s">
        <v>265</v>
      </c>
    </row>
    <row r="2" spans="1:3" x14ac:dyDescent="0.3">
      <c r="A2" s="3" t="s">
        <v>30</v>
      </c>
      <c r="B2">
        <v>81186</v>
      </c>
      <c r="C2">
        <v>14952.233570658436</v>
      </c>
    </row>
    <row r="3" spans="1:3" x14ac:dyDescent="0.3">
      <c r="A3" s="3" t="s">
        <v>16</v>
      </c>
      <c r="B3">
        <v>107096</v>
      </c>
      <c r="C3">
        <v>17364.357721982502</v>
      </c>
    </row>
    <row r="4" spans="1:3" x14ac:dyDescent="0.3">
      <c r="A4" s="3" t="s">
        <v>49</v>
      </c>
      <c r="B4">
        <v>81722</v>
      </c>
      <c r="C4">
        <v>14313.019151557184</v>
      </c>
    </row>
    <row r="5" spans="1:3" x14ac:dyDescent="0.3">
      <c r="A5" s="3" t="s">
        <v>39</v>
      </c>
      <c r="B5">
        <v>103285</v>
      </c>
      <c r="C5">
        <v>17509.608975946358</v>
      </c>
    </row>
    <row r="6" spans="1:3" x14ac:dyDescent="0.3">
      <c r="A6" s="3" t="s">
        <v>36</v>
      </c>
      <c r="B6">
        <v>131173</v>
      </c>
      <c r="C6">
        <v>23935.632619142296</v>
      </c>
    </row>
    <row r="7" spans="1:3" x14ac:dyDescent="0.3">
      <c r="A7" s="3" t="s">
        <v>251</v>
      </c>
      <c r="B7">
        <v>504462</v>
      </c>
      <c r="C7">
        <v>88074.852039286779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CF701-59DC-4F30-B46B-2A2038931D96}">
  <dimension ref="A1:C4"/>
  <sheetViews>
    <sheetView workbookViewId="0">
      <selection activeCell="J25" sqref="J25"/>
    </sheetView>
  </sheetViews>
  <sheetFormatPr defaultRowHeight="14.4" x14ac:dyDescent="0.3"/>
  <cols>
    <col min="1" max="1" width="12.44140625" bestFit="1" customWidth="1"/>
    <col min="2" max="2" width="16.109375" bestFit="1" customWidth="1"/>
    <col min="3" max="4" width="20.5546875" bestFit="1" customWidth="1"/>
    <col min="5" max="5" width="17.5546875" bestFit="1" customWidth="1"/>
    <col min="6" max="201" width="8.6640625" bestFit="1" customWidth="1"/>
    <col min="202" max="230" width="12" bestFit="1" customWidth="1"/>
    <col min="231" max="232" width="11" bestFit="1" customWidth="1"/>
    <col min="233" max="235" width="12" bestFit="1" customWidth="1"/>
    <col min="236" max="236" width="11" bestFit="1" customWidth="1"/>
    <col min="237" max="237" width="12" bestFit="1" customWidth="1"/>
    <col min="238" max="238" width="11" bestFit="1" customWidth="1"/>
    <col min="239" max="243" width="12" bestFit="1" customWidth="1"/>
    <col min="244" max="245" width="11" bestFit="1" customWidth="1"/>
    <col min="246" max="252" width="12" bestFit="1" customWidth="1"/>
    <col min="253" max="253" width="11" bestFit="1" customWidth="1"/>
    <col min="254" max="266" width="12" bestFit="1" customWidth="1"/>
    <col min="267" max="267" width="11" bestFit="1" customWidth="1"/>
    <col min="268" max="269" width="12" bestFit="1" customWidth="1"/>
    <col min="270" max="270" width="11" bestFit="1" customWidth="1"/>
    <col min="271" max="295" width="12" bestFit="1" customWidth="1"/>
    <col min="296" max="296" width="11" bestFit="1" customWidth="1"/>
    <col min="297" max="313" width="12" bestFit="1" customWidth="1"/>
    <col min="314" max="314" width="10" bestFit="1" customWidth="1"/>
    <col min="315" max="315" width="11" bestFit="1" customWidth="1"/>
    <col min="316" max="327" width="12" bestFit="1" customWidth="1"/>
    <col min="328" max="329" width="11" bestFit="1" customWidth="1"/>
    <col min="330" max="330" width="12" bestFit="1" customWidth="1"/>
    <col min="331" max="331" width="11" bestFit="1" customWidth="1"/>
    <col min="332" max="355" width="12" bestFit="1" customWidth="1"/>
    <col min="356" max="356" width="10" bestFit="1" customWidth="1"/>
    <col min="357" max="360" width="12" bestFit="1" customWidth="1"/>
    <col min="361" max="361" width="11" bestFit="1" customWidth="1"/>
    <col min="362" max="368" width="12" bestFit="1" customWidth="1"/>
    <col min="369" max="369" width="11" bestFit="1" customWidth="1"/>
    <col min="370" max="372" width="12" bestFit="1" customWidth="1"/>
    <col min="373" max="373" width="10" bestFit="1" customWidth="1"/>
    <col min="374" max="381" width="12" bestFit="1" customWidth="1"/>
    <col min="382" max="382" width="11" bestFit="1" customWidth="1"/>
    <col min="383" max="392" width="12" bestFit="1" customWidth="1"/>
    <col min="393" max="393" width="11" bestFit="1" customWidth="1"/>
    <col min="394" max="395" width="12" bestFit="1" customWidth="1"/>
    <col min="396" max="396" width="11" bestFit="1" customWidth="1"/>
    <col min="397" max="397" width="10" bestFit="1" customWidth="1"/>
    <col min="398" max="401" width="12" bestFit="1" customWidth="1"/>
    <col min="402" max="402" width="17.5546875" bestFit="1" customWidth="1"/>
    <col min="403" max="403" width="11" bestFit="1" customWidth="1"/>
    <col min="404" max="413" width="12" bestFit="1" customWidth="1"/>
    <col min="414" max="414" width="11" bestFit="1" customWidth="1"/>
    <col min="415" max="415" width="12" bestFit="1" customWidth="1"/>
    <col min="416" max="416" width="9" bestFit="1" customWidth="1"/>
    <col min="417" max="424" width="12" bestFit="1" customWidth="1"/>
    <col min="425" max="426" width="11" bestFit="1" customWidth="1"/>
    <col min="427" max="434" width="12" bestFit="1" customWidth="1"/>
    <col min="435" max="435" width="11" bestFit="1" customWidth="1"/>
    <col min="436" max="438" width="12" bestFit="1" customWidth="1"/>
    <col min="439" max="440" width="11" bestFit="1" customWidth="1"/>
    <col min="441" max="443" width="12" bestFit="1" customWidth="1"/>
    <col min="444" max="445" width="11" bestFit="1" customWidth="1"/>
    <col min="446" max="476" width="12" bestFit="1" customWidth="1"/>
    <col min="477" max="477" width="11" bestFit="1" customWidth="1"/>
    <col min="478" max="498" width="12" bestFit="1" customWidth="1"/>
    <col min="499" max="499" width="11" bestFit="1" customWidth="1"/>
    <col min="500" max="513" width="12" bestFit="1" customWidth="1"/>
    <col min="514" max="515" width="11" bestFit="1" customWidth="1"/>
    <col min="516" max="518" width="12" bestFit="1" customWidth="1"/>
    <col min="519" max="519" width="11" bestFit="1" customWidth="1"/>
    <col min="520" max="529" width="12" bestFit="1" customWidth="1"/>
    <col min="530" max="530" width="11" bestFit="1" customWidth="1"/>
    <col min="531" max="551" width="12" bestFit="1" customWidth="1"/>
    <col min="552" max="552" width="11" bestFit="1" customWidth="1"/>
    <col min="553" max="562" width="12" bestFit="1" customWidth="1"/>
    <col min="563" max="564" width="11" bestFit="1" customWidth="1"/>
    <col min="565" max="568" width="12" bestFit="1" customWidth="1"/>
    <col min="569" max="569" width="11" bestFit="1" customWidth="1"/>
    <col min="570" max="573" width="12" bestFit="1" customWidth="1"/>
    <col min="574" max="574" width="11" bestFit="1" customWidth="1"/>
    <col min="575" max="601" width="12" bestFit="1" customWidth="1"/>
    <col min="602" max="602" width="20.6640625" bestFit="1" customWidth="1"/>
    <col min="603" max="603" width="16.109375" bestFit="1" customWidth="1"/>
    <col min="604" max="604" width="22.109375" bestFit="1" customWidth="1"/>
  </cols>
  <sheetData>
    <row r="1" spans="1:3" x14ac:dyDescent="0.3">
      <c r="A1" s="2" t="s">
        <v>250</v>
      </c>
      <c r="B1" t="s">
        <v>264</v>
      </c>
      <c r="C1" t="s">
        <v>267</v>
      </c>
    </row>
    <row r="2" spans="1:3" x14ac:dyDescent="0.3">
      <c r="A2" s="3" t="s">
        <v>19</v>
      </c>
      <c r="B2">
        <v>265061</v>
      </c>
      <c r="C2">
        <v>4327.661262179673</v>
      </c>
    </row>
    <row r="3" spans="1:3" x14ac:dyDescent="0.3">
      <c r="A3" s="3" t="s">
        <v>26</v>
      </c>
      <c r="B3">
        <v>239401</v>
      </c>
      <c r="C3">
        <v>4043.152032964786</v>
      </c>
    </row>
    <row r="4" spans="1:3" x14ac:dyDescent="0.3">
      <c r="A4" s="3" t="s">
        <v>251</v>
      </c>
      <c r="B4">
        <v>504462</v>
      </c>
      <c r="C4">
        <v>8370.813295144455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1B02-35F1-4C67-A6B7-D81214156CBE}">
  <dimension ref="A2:C7"/>
  <sheetViews>
    <sheetView workbookViewId="0">
      <selection activeCell="C2" sqref="C2"/>
    </sheetView>
  </sheetViews>
  <sheetFormatPr defaultRowHeight="14.4" x14ac:dyDescent="0.3"/>
  <cols>
    <col min="1" max="1" width="12.44140625" bestFit="1" customWidth="1"/>
    <col min="2" max="2" width="16.109375" bestFit="1" customWidth="1"/>
    <col min="3" max="3" width="17.5546875" bestFit="1" customWidth="1"/>
    <col min="4" max="4" width="20.5546875" bestFit="1" customWidth="1"/>
  </cols>
  <sheetData>
    <row r="2" spans="1:3" x14ac:dyDescent="0.3">
      <c r="A2" s="2" t="s">
        <v>250</v>
      </c>
      <c r="B2" t="s">
        <v>264</v>
      </c>
      <c r="C2" t="s">
        <v>266</v>
      </c>
    </row>
    <row r="3" spans="1:3" x14ac:dyDescent="0.3">
      <c r="A3" s="3" t="s">
        <v>23</v>
      </c>
      <c r="B3">
        <v>165683</v>
      </c>
      <c r="C3">
        <v>10.980223253007294</v>
      </c>
    </row>
    <row r="4" spans="1:3" x14ac:dyDescent="0.3">
      <c r="A4" s="3" t="s">
        <v>15</v>
      </c>
      <c r="B4">
        <v>81017</v>
      </c>
      <c r="C4">
        <v>6.1707208342082751</v>
      </c>
    </row>
    <row r="5" spans="1:3" x14ac:dyDescent="0.3">
      <c r="A5" s="3" t="s">
        <v>29</v>
      </c>
      <c r="B5">
        <v>102348</v>
      </c>
      <c r="C5">
        <v>8.6457021244521446</v>
      </c>
    </row>
    <row r="6" spans="1:3" x14ac:dyDescent="0.3">
      <c r="A6" s="3" t="s">
        <v>35</v>
      </c>
      <c r="B6">
        <v>155414</v>
      </c>
      <c r="C6">
        <v>9.6981273054456185</v>
      </c>
    </row>
    <row r="7" spans="1:3" x14ac:dyDescent="0.3">
      <c r="A7" s="3" t="s">
        <v>251</v>
      </c>
      <c r="B7">
        <v>504462</v>
      </c>
      <c r="C7">
        <v>35.494773517113337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7793-42F0-473E-A9E0-093934303FE8}">
  <dimension ref="A1"/>
  <sheetViews>
    <sheetView tabSelected="1" zoomScale="110" workbookViewId="0">
      <selection activeCell="H7" sqref="H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E A A B Q S w M E F A A C A A g A / Q k D 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9 C Q 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D W 9 x S e J q l A Q A A S w M A A B M A H A B G b 3 J t d W x h c y 9 T Z W N 0 a W 9 u M S 5 t I K I Y A C i g F A A A A A A A A A A A A A A A A A A A A A A A A A A A A H V S X W v b Q B B 8 N / g / L F c C E h W G Q O h D g x + M r F L T J i k 5 l R Z s E 8 7 S R r 7 m d B f u V s X G + L 9 3 J a v p h x y 9 S D e z N z u z q 4 A F a W d B n t 6 X 1 + P R e B S 2 y m M J c o t I l z A F g z Q e A T / S N b 5 A R r J d g W b y z f m n j X N P 0 Q d t c J I 6 S 2 g p R C J 7 v 8 q + p 9 n n 1 S w E X d m 6 R e E t f P H u B 7 d Z z W f 5 T G a 5 X H U q L / C / J 6 k M h o e 5 I j X Z m b A T c Q K 2 M S Y B 8 g 3 G S e + n c / j Q v d j V y d 5 h u S C s p + J E i u S T t m V / E u v j s p V c 9 / f f C G 5 X O + K w H 1 G V 6 I N g m V x t O E 7 P 9 H j 0 d 6 s E l j 0 7 M 0 Y W y i g f p q 2 v d f w i n G 6 V r V g 3 3 z / j H 9 H c K x s e n a 9 T Z 5 r a t m S I z r h I D g d x 5 / k T F n P B m b k O C H d 0 T O A g O A E y u L D 0 7 m r S S n T o P V a 8 w E F x N 0 e 4 x 2 e P g f e g S P / E Q R H 3 L 5 u C I G X l y v n 9 q w W 3 q h 7 e / m o 1 7 1 c 6 U w 5 d t R z v V B d n H L P o I 7 M 3 y l f a Q n Q R / 1 a 2 T b 1 B 3 9 W k T S B X 8 x y 6 O Q 5 s q X 3 7 c 8 E N 0 t a V w 0 G h 4 b R + D 5 J z N 2 H A 5 4 6 U g W 5 C r 7 n 7 z 9 I x H o + 0 P b v j 6 1 9 Q S w E C L Q A U A A I A C A D 9 C Q N b p e P G y 6 Y A A A D 3 A A A A E g A A A A A A A A A A A A A A A A A A A A A A Q 2 9 u Z m l n L 1 B h Y 2 t h Z 2 U u e G 1 s U E s B A i 0 A F A A C A A g A / Q k D W w / K 6 a u k A A A A 6 Q A A A B M A A A A A A A A A A A A A A A A A 8 g A A A F t D b 2 5 0 Z W 5 0 X 1 R 5 c G V z X S 5 4 b W x Q S w E C L Q A U A A I A C A D 9 C Q N b 3 F J 4 m q U B A A B L A w A A E w A A A A A A A A A A A A A A A A D j 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E Q A A A A A A A F 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N j M D E y O D d k Y i 1 m M D I 5 L T Q 3 M T M t O D h i M y 1 j Y z F m Z j M 3 N j R i N 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Z X N E Y X R h 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w O C 0 w M l Q x O T o 0 N T o 0 M i 4 3 M z Q z M T Y 4 W i I g L z 4 8 R W 5 0 c n k g V H l w Z T 0 i R m l s b E N v b H V t b l R 5 c G V z I i B W Y W x 1 Z T 0 i c 0 J n T U d C Z 1 l H Q X d N R k J n W U d B d 1 U 9 I i A v P j x F b n R y e S B U e X B l P S J G a W x s Q 2 9 s d W 1 u T m F t Z X M i I F Z h b H V l P S J z W y Z x d W 9 0 O 0 9 y Z G V y I E l E J n F 1 b 3 Q 7 L C Z x d W 9 0 O 0 R h d G U m c X V v d D s s J n F 1 b 3 Q 7 U m V n a W 9 u J n F 1 b 3 Q 7 L C Z x d W 9 0 O 1 N h b G V z I F J l c H J l c 2 V u d G F 0 a X Z l J n F 1 b 3 Q 7 L C Z x d W 9 0 O 1 B y b 2 R 1 Y 3 Q g Q 2 F 0 Z W d v c n k m c X V v d D s s J n F 1 b 3 Q 7 U H J v Z H V j d C B O Y W 1 l J n F 1 b 3 Q 7 L C Z x d W 9 0 O 1 V u a X R z I F N v b G Q m c X V v d D s s J n F 1 b 3 Q 7 V W 5 p d C B Q c m l j Z S Z x d W 9 0 O y w m c X V v d D t Q c m 9 m a X Q g T W F y Z 2 l u I C g l K S Z x d W 9 0 O y w m c X V v d D t D d X N 0 b 2 1 l c i B U e X B l J n F 1 b 3 Q 7 L C Z x d W 9 0 O 1 B h e W 1 l b n Q g T W V 0 a G 9 k J n F 1 b 3 Q 7 L C Z x d W 9 0 O 0 R l b G l 2 Z X J 5 I F N 0 Y X R 1 c y Z x d W 9 0 O y w m c X V v d D t U b 3 R h b C B T Y W x l c y Z x d W 9 0 O y w m c X V v d D t Q c m 9 m a 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h l Z X Q x L 0 F 1 d G 9 S Z W 1 v d m V k Q 2 9 s d W 1 u c z E u e 0 9 y Z G V y I E l E L D B 9 J n F 1 b 3 Q 7 L C Z x d W 9 0 O 1 N l Y 3 R p b 2 4 x L 1 N o Z W V 0 M S 9 B d X R v U m V t b 3 Z l Z E N v b H V t b n M x L n t E Y X R l L D F 9 J n F 1 b 3 Q 7 L C Z x d W 9 0 O 1 N l Y 3 R p b 2 4 x L 1 N o Z W V 0 M S 9 B d X R v U m V t b 3 Z l Z E N v b H V t b n M x L n t S Z W d p b 2 4 s M n 0 m c X V v d D s s J n F 1 b 3 Q 7 U 2 V j d G l v b j E v U 2 h l Z X Q x L 0 F 1 d G 9 S Z W 1 v d m V k Q 2 9 s d W 1 u c z E u e 1 N h b G V z I F J l c H J l c 2 V u d G F 0 a X Z l L D N 9 J n F 1 b 3 Q 7 L C Z x d W 9 0 O 1 N l Y 3 R p b 2 4 x L 1 N o Z W V 0 M S 9 B d X R v U m V t b 3 Z l Z E N v b H V t b n M x L n t Q c m 9 k d W N 0 I E N h d G V n b 3 J 5 L D R 9 J n F 1 b 3 Q 7 L C Z x d W 9 0 O 1 N l Y 3 R p b 2 4 x L 1 N o Z W V 0 M S 9 B d X R v U m V t b 3 Z l Z E N v b H V t b n M x L n t Q c m 9 k d W N 0 I E 5 h b W U s N X 0 m c X V v d D s s J n F 1 b 3 Q 7 U 2 V j d G l v b j E v U 2 h l Z X Q x L 0 F 1 d G 9 S Z W 1 v d m V k Q 2 9 s d W 1 u c z E u e 1 V u a X R z I F N v b G Q s N n 0 m c X V v d D s s J n F 1 b 3 Q 7 U 2 V j d G l v b j E v U 2 h l Z X Q x L 0 F 1 d G 9 S Z W 1 v d m V k Q 2 9 s d W 1 u c z E u e 1 V u a X Q g U H J p Y 2 U s N 3 0 m c X V v d D s s J n F 1 b 3 Q 7 U 2 V j d G l v b j E v U 2 h l Z X Q x L 0 F 1 d G 9 S Z W 1 v d m V k Q 2 9 s d W 1 u c z E u e 1 B y b 2 Z p d C B N Y X J n a W 4 g K C U p L D h 9 J n F 1 b 3 Q 7 L C Z x d W 9 0 O 1 N l Y 3 R p b 2 4 x L 1 N o Z W V 0 M S 9 B d X R v U m V t b 3 Z l Z E N v b H V t b n M x L n t D d X N 0 b 2 1 l c i B U e X B l L D l 9 J n F 1 b 3 Q 7 L C Z x d W 9 0 O 1 N l Y 3 R p b 2 4 x L 1 N o Z W V 0 M S 9 B d X R v U m V t b 3 Z l Z E N v b H V t b n M x L n t Q Y X l t Z W 5 0 I E 1 l d G h v Z C w x M H 0 m c X V v d D s s J n F 1 b 3 Q 7 U 2 V j d G l v b j E v U 2 h l Z X Q x L 0 F 1 d G 9 S Z W 1 v d m V k Q 2 9 s d W 1 u c z E u e 0 R l b G l 2 Z X J 5 I F N 0 Y X R 1 c y w x M X 0 m c X V v d D s s J n F 1 b 3 Q 7 U 2 V j d G l v b j E v U 2 h l Z X Q x L 0 F 1 d G 9 S Z W 1 v d m V k Q 2 9 s d W 1 u c z E u e 1 R v d G F s I F N h b G V z L D E y f S Z x d W 9 0 O y w m c X V v d D t T Z W N 0 a W 9 u M S 9 T a G V l d D E v Q X V 0 b 1 J l b W 9 2 Z W R D b 2 x 1 b W 5 z M S 5 7 U H J v Z m l 0 L D E z f S Z x d W 9 0 O 1 0 s J n F 1 b 3 Q 7 Q 2 9 s d W 1 u Q 2 9 1 b n Q m c X V v d D s 6 M T Q s J n F 1 b 3 Q 7 S 2 V 5 Q 2 9 s d W 1 u T m F t Z X M m c X V v d D s 6 W 1 0 s J n F 1 b 3 Q 7 Q 2 9 s d W 1 u S W R l b n R p d G l l c y Z x d W 9 0 O z p b J n F 1 b 3 Q 7 U 2 V j d G l v b j E v U 2 h l Z X Q x L 0 F 1 d G 9 S Z W 1 v d m V k Q 2 9 s d W 1 u c z E u e 0 9 y Z G V y I E l E L D B 9 J n F 1 b 3 Q 7 L C Z x d W 9 0 O 1 N l Y 3 R p b 2 4 x L 1 N o Z W V 0 M S 9 B d X R v U m V t b 3 Z l Z E N v b H V t b n M x L n t E Y X R l L D F 9 J n F 1 b 3 Q 7 L C Z x d W 9 0 O 1 N l Y 3 R p b 2 4 x L 1 N o Z W V 0 M S 9 B d X R v U m V t b 3 Z l Z E N v b H V t b n M x L n t S Z W d p b 2 4 s M n 0 m c X V v d D s s J n F 1 b 3 Q 7 U 2 V j d G l v b j E v U 2 h l Z X Q x L 0 F 1 d G 9 S Z W 1 v d m V k Q 2 9 s d W 1 u c z E u e 1 N h b G V z I F J l c H J l c 2 V u d G F 0 a X Z l L D N 9 J n F 1 b 3 Q 7 L C Z x d W 9 0 O 1 N l Y 3 R p b 2 4 x L 1 N o Z W V 0 M S 9 B d X R v U m V t b 3 Z l Z E N v b H V t b n M x L n t Q c m 9 k d W N 0 I E N h d G V n b 3 J 5 L D R 9 J n F 1 b 3 Q 7 L C Z x d W 9 0 O 1 N l Y 3 R p b 2 4 x L 1 N o Z W V 0 M S 9 B d X R v U m V t b 3 Z l Z E N v b H V t b n M x L n t Q c m 9 k d W N 0 I E 5 h b W U s N X 0 m c X V v d D s s J n F 1 b 3 Q 7 U 2 V j d G l v b j E v U 2 h l Z X Q x L 0 F 1 d G 9 S Z W 1 v d m V k Q 2 9 s d W 1 u c z E u e 1 V u a X R z I F N v b G Q s N n 0 m c X V v d D s s J n F 1 b 3 Q 7 U 2 V j d G l v b j E v U 2 h l Z X Q x L 0 F 1 d G 9 S Z W 1 v d m V k Q 2 9 s d W 1 u c z E u e 1 V u a X Q g U H J p Y 2 U s N 3 0 m c X V v d D s s J n F 1 b 3 Q 7 U 2 V j d G l v b j E v U 2 h l Z X Q x L 0 F 1 d G 9 S Z W 1 v d m V k Q 2 9 s d W 1 u c z E u e 1 B y b 2 Z p d C B N Y X J n a W 4 g K C U p L D h 9 J n F 1 b 3 Q 7 L C Z x d W 9 0 O 1 N l Y 3 R p b 2 4 x L 1 N o Z W V 0 M S 9 B d X R v U m V t b 3 Z l Z E N v b H V t b n M x L n t D d X N 0 b 2 1 l c i B U e X B l L D l 9 J n F 1 b 3 Q 7 L C Z x d W 9 0 O 1 N l Y 3 R p b 2 4 x L 1 N o Z W V 0 M S 9 B d X R v U m V t b 3 Z l Z E N v b H V t b n M x L n t Q Y X l t Z W 5 0 I E 1 l d G h v Z C w x M H 0 m c X V v d D s s J n F 1 b 3 Q 7 U 2 V j d G l v b j E v U 2 h l Z X Q x L 0 F 1 d G 9 S Z W 1 v d m V k Q 2 9 s d W 1 u c z E u e 0 R l b G l 2 Z X J 5 I F N 0 Y X R 1 c y w x M X 0 m c X V v d D s s J n F 1 b 3 Q 7 U 2 V j d G l v b j E v U 2 h l Z X Q x L 0 F 1 d G 9 S Z W 1 v d m V k Q 2 9 s d W 1 u c z E u e 1 R v d G F s I F N h b G V z L D E y f S Z x d W 9 0 O y w m c X V v d D t T Z W N 0 a W 9 u M S 9 T a G V l d D E v Q X V 0 b 1 J l b W 9 2 Z W R D b 2 x 1 b W 5 z M S 5 7 U H J v Z m l 0 L D E z f S Z x d W 9 0 O 1 0 s J n F 1 b 3 Q 7 U m V s Y X R p b 2 5 z a G l w S W 5 m b y Z x d W 9 0 O z p b X X 0 i I C 8 + P E V u d H J 5 I F R 5 c G U 9 I k Z p b G x U Y X J n Z X R O Y W 1 l Q 3 V z d G 9 t a X p l Z C I g V m F s d W U 9 I m w x 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B 3 i X e K C G j z S a 6 N W f e R 8 O 7 J A A A A A A I A A A A A A B B m A A A A A Q A A I A A A A O T V V 5 Q E i 8 w b z d 5 b H 8 n V h J D k c + f I O e Z K S F s I f Z N h w w Y y A A A A A A 6 A A A A A A g A A I A A A A J k F z P V V e y N J 0 A H U e 4 t 1 V q S m u b R T W i W T x V / U C + e R k 5 S y U A A A A J l I p O 8 y F o s z b Y N f h Z e I d S H P t R R 1 H n w u v + z K N g y I p a V 1 u b 4 g n O o M f G i k M p r K s V o c y O z T Q l 9 1 Y D 6 E s 7 2 7 t k q v a V z z W T e 6 O v v 2 N 9 j 5 h T B 6 P O m P Q A A A A D + r y 6 u R d o 3 R H 5 x 1 2 7 g H o 1 V U I q y z S k R g 6 l H L L W V l V 2 y 7 n p f s s 7 W A y T M S 4 a w 0 U q u I t R A O k 6 P 5 f 0 P 2 z I m w Y s a n s g g = < / D a t a M a s h u p > 
</file>

<file path=customXml/itemProps1.xml><?xml version="1.0" encoding="utf-8"?>
<ds:datastoreItem xmlns:ds="http://schemas.openxmlformats.org/officeDocument/2006/customXml" ds:itemID="{5B08BB65-4F6D-47DE-B488-9A38C2335F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vt:lpstr>
      <vt:lpstr>Products&amp; categories</vt:lpstr>
      <vt:lpstr>Regions sales</vt:lpstr>
      <vt:lpstr>SalesRep sales</vt:lpstr>
      <vt:lpstr>customer </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Dhanasekaran Mohanraj</dc:creator>
  <cp:lastModifiedBy>dinesh2121X@outlook.com</cp:lastModifiedBy>
  <dcterms:created xsi:type="dcterms:W3CDTF">2025-08-02T19:09:33Z</dcterms:created>
  <dcterms:modified xsi:type="dcterms:W3CDTF">2025-09-03T08:37:28Z</dcterms:modified>
</cp:coreProperties>
</file>