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אוניברסיטה\אסטרופיזיקה\ALMA-Luminous-AGNs-at-z-2-3.5--\Data\"/>
    </mc:Choice>
  </mc:AlternateContent>
  <xr:revisionPtr revIDLastSave="0" documentId="13_ncr:1_{E27A8E87-CF12-4DE9-BA62-5CA6153ABFF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manual archive work" sheetId="1" r:id="rId1"/>
    <sheet name="Sheet1" sheetId="2" r:id="rId2"/>
    <sheet name="Sheet2" sheetId="3" r:id="rId3"/>
  </sheets>
  <definedNames>
    <definedName name="_xlnm._FilterDatabase" localSheetId="0" hidden="1">'manual archive work'!$A$1:$AU$31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28" i="1"/>
  <c r="M24" i="1"/>
  <c r="L24" i="1"/>
  <c r="M20" i="1"/>
  <c r="L20" i="1"/>
  <c r="M16" i="1"/>
  <c r="L16" i="1"/>
  <c r="M15" i="1"/>
  <c r="L15" i="1"/>
  <c r="M11" i="1"/>
  <c r="L11" i="1"/>
  <c r="M27" i="1"/>
  <c r="L27" i="1"/>
  <c r="M26" i="1"/>
  <c r="L26" i="1"/>
  <c r="M25" i="1"/>
  <c r="L25" i="1"/>
  <c r="X23" i="1"/>
  <c r="W23" i="1"/>
  <c r="M23" i="1"/>
  <c r="L23" i="1"/>
  <c r="M22" i="1"/>
  <c r="L22" i="1"/>
  <c r="X21" i="1"/>
  <c r="W21" i="1"/>
  <c r="M21" i="1"/>
  <c r="L21" i="1"/>
  <c r="M19" i="1"/>
  <c r="L19" i="1"/>
  <c r="M18" i="1"/>
  <c r="L18" i="1"/>
  <c r="M17" i="1"/>
  <c r="L17" i="1"/>
  <c r="M14" i="1"/>
  <c r="L14" i="1"/>
  <c r="M12" i="1"/>
  <c r="L12" i="1"/>
  <c r="M10" i="1"/>
  <c r="L10" i="1"/>
  <c r="M9" i="1"/>
  <c r="L9" i="1"/>
  <c r="M8" i="1"/>
  <c r="L8" i="1"/>
  <c r="M6" i="1"/>
  <c r="L6" i="1"/>
  <c r="M5" i="1"/>
  <c r="L5" i="1"/>
  <c r="M4" i="1"/>
  <c r="L4" i="1"/>
  <c r="M2" i="1"/>
  <c r="L2" i="1"/>
</calcChain>
</file>

<file path=xl/sharedStrings.xml><?xml version="1.0" encoding="utf-8"?>
<sst xmlns="http://schemas.openxmlformats.org/spreadsheetml/2006/main" count="489" uniqueCount="331">
  <si>
    <t>ind</t>
  </si>
  <si>
    <t>group</t>
  </si>
  <si>
    <t>ALMA name</t>
  </si>
  <si>
    <t>Filename</t>
  </si>
  <si>
    <t>Name [Netzer+16]</t>
  </si>
  <si>
    <t>z [Netzer+16]</t>
  </si>
  <si>
    <t>Name [SDSS/DR16]</t>
  </si>
  <si>
    <t>RA [SDSS/DR16]</t>
  </si>
  <si>
    <t>Dec [SDSS/DR16]</t>
  </si>
  <si>
    <t>z [SDSS/DR16]</t>
  </si>
  <si>
    <t>Detected by ALMA</t>
  </si>
  <si>
    <t>non-det</t>
  </si>
  <si>
    <t>J002025</t>
  </si>
  <si>
    <t>member.uid___A001_X137b_X2e.J002025_sci.spw5_7_17_19.cont.I.pbcor.fits</t>
  </si>
  <si>
    <t>SDSS J002025.22+154054.7</t>
  </si>
  <si>
    <t>00:20:25.22</t>
  </si>
  <si>
    <t>+15:40:54.71</t>
  </si>
  <si>
    <t>not-det</t>
  </si>
  <si>
    <t>J222247</t>
  </si>
  <si>
    <t>member.uid___A001_X137b_X25.J222247_sci.spw5_7_17_19.cont.I.pbcor.fits</t>
  </si>
  <si>
    <t>SDSS J222256.11−094636.2</t>
  </si>
  <si>
    <t>SDSS J222256.11-094636.2</t>
  </si>
  <si>
    <t>22:22:56.11</t>
  </si>
  <si>
    <t>-09:46:36.24</t>
  </si>
  <si>
    <t>J090000</t>
  </si>
  <si>
    <t>member.uid___A001_X137b_X37.J090000_sci.spw5_7_17_19.cont.I.pbcor.fits</t>
  </si>
  <si>
    <t>SDSS J085959.14+020519.7</t>
  </si>
  <si>
    <t>08:59:59.14</t>
  </si>
  <si>
    <t>+02:05:19.76</t>
  </si>
  <si>
    <t>J085847</t>
  </si>
  <si>
    <t>member.uid___A001_X137b_X37.J085847_sci.spw5_7_17_19.cont.I.pbcor.fits</t>
  </si>
  <si>
    <t>SDSS J085856.00+015219.4</t>
  </si>
  <si>
    <t>08:58:56.00</t>
  </si>
  <si>
    <t>+01:52:19.41</t>
  </si>
  <si>
    <t>det</t>
  </si>
  <si>
    <t>J085823</t>
  </si>
  <si>
    <t>member.uid___A001_X137b_X37.J085823_sci.spw5_7_17_19.cont.I.pbcor.fits</t>
  </si>
  <si>
    <t>SDSS J085825.71+005006.7</t>
  </si>
  <si>
    <t>08:58:25.71</t>
  </si>
  <si>
    <t>+00:50:06.71</t>
  </si>
  <si>
    <t>J101112</t>
  </si>
  <si>
    <t>member.uid___A001_X137b_X3a.J101112_sci.spw5_7_17_19.cont.I.pbcor.fits</t>
  </si>
  <si>
    <t>SDSS J101120.39+031244.5</t>
  </si>
  <si>
    <t>SDSS J101120.39+031244.6</t>
  </si>
  <si>
    <t>10:11:20.39</t>
  </si>
  <si>
    <t>+03:12:44.61</t>
  </si>
  <si>
    <t>J095112</t>
  </si>
  <si>
    <t>member.uid___A001_X137b_X3a.J095112_sci.spw5_7_17_19.cont.I.pbcor.fits</t>
  </si>
  <si>
    <t>SDSS J095112.84+025527.3</t>
  </si>
  <si>
    <t>09:51:12.84</t>
  </si>
  <si>
    <t>+02:55:27.35</t>
  </si>
  <si>
    <t>J091247</t>
  </si>
  <si>
    <t>member.uid___A001_X137b_X37.J091247_sci.spw5_7_17_19.cont.I.pbcor.fits</t>
  </si>
  <si>
    <t>SDSS J091247.59−004717.3</t>
  </si>
  <si>
    <t>SDSS J091247.59-004717.3</t>
  </si>
  <si>
    <t>09:12:47.59</t>
  </si>
  <si>
    <t>-00:47:17.38</t>
  </si>
  <si>
    <t>J091047</t>
  </si>
  <si>
    <t>member.uid___A001_X137b_X37.J091047_sci.spw5_7_17_19.cont.I.pbcor.fits</t>
  </si>
  <si>
    <t>SDSS J091054.79+023704.5</t>
  </si>
  <si>
    <t>SDSS J091054.79+023704.6</t>
  </si>
  <si>
    <t>09:10:54.79</t>
  </si>
  <si>
    <t>+02:37:04.63</t>
  </si>
  <si>
    <t>J111312</t>
  </si>
  <si>
    <t>member.uid___A001_X137b_X4c.J111312_sci.spw5_7_17_19.cont.I.pbcor.fits</t>
  </si>
  <si>
    <t>SDSS J111313.29+102212.4</t>
  </si>
  <si>
    <t>11:13:13.29</t>
  </si>
  <si>
    <t>+10:22:12.43</t>
  </si>
  <si>
    <t>J083247</t>
  </si>
  <si>
    <t>member.uid___A001_X137b_X43.J083247_sci.spw5_7_17_19.cont.I.pbcor.fits</t>
  </si>
  <si>
    <t>SDSS J083249.39+155408.6</t>
  </si>
  <si>
    <t>08:32:49.39</t>
  </si>
  <si>
    <t>+15:54:08.61</t>
  </si>
  <si>
    <t>J082136</t>
  </si>
  <si>
    <t>member.uid___A001_X137b_X43.J082136_sci.spw5_7_17_19.cont.I.pbcor.fits</t>
  </si>
  <si>
    <t>SDSS J082138.94+121729.9</t>
  </si>
  <si>
    <t>08:21:38.94</t>
  </si>
  <si>
    <t>+12:17:29.98</t>
  </si>
  <si>
    <t>J081935</t>
  </si>
  <si>
    <t>member.uid___A001_X137b_X43.J081935_sci.spw5_7_17_19.cont.I.pbcor.fits</t>
  </si>
  <si>
    <t>SDSS J081940.58+082357.9</t>
  </si>
  <si>
    <t>08:19:40.58</t>
  </si>
  <si>
    <t>+08:23:57.98</t>
  </si>
  <si>
    <t>J111935</t>
  </si>
  <si>
    <t>member.uid___A001_X137b_X4c.J111935_sci.spw5_7_17_19.cont.I.pbcor.fits</t>
  </si>
  <si>
    <t>SDSS J111928.37+130251.0</t>
  </si>
  <si>
    <t>11:19:28.37</t>
  </si>
  <si>
    <t>+13:02:51.06</t>
  </si>
  <si>
    <t>J113159</t>
  </si>
  <si>
    <t>member.uid___A001_X137b_X4c.J113159_sci.spw5_7_17_19.cont.I.pbcor.fits</t>
  </si>
  <si>
    <t>SDSS J113157.72+191527.7</t>
  </si>
  <si>
    <t>11:31:57.72</t>
  </si>
  <si>
    <t>+19:15:27.71</t>
  </si>
  <si>
    <t>J005228</t>
  </si>
  <si>
    <t>member.uid___A001_X137b_X6e.J005228_sci.spw5_7_17_19.cont.I.pbcor.fits</t>
  </si>
  <si>
    <t>SDSS J005229.51−110309.9</t>
  </si>
  <si>
    <t>SDSS J005229.51-110309.9</t>
  </si>
  <si>
    <t>00:52:29.51</t>
  </si>
  <si>
    <t>-11:03:09.94</t>
  </si>
  <si>
    <t>J122647</t>
  </si>
  <si>
    <t>member.uid___A001_X137b_X52.J122647_sci.spw5_7_17_19.cont.I.pbcor.fits</t>
  </si>
  <si>
    <t>SDSS J122654.39−005430.6</t>
  </si>
  <si>
    <t>SDSS J122654.39-005430.6</t>
  </si>
  <si>
    <t>12:26:54.39</t>
  </si>
  <si>
    <t>-00:54:30.61</t>
  </si>
  <si>
    <t>J123136</t>
  </si>
  <si>
    <t>member.uid___A001_X137b_X52.J123136_sci.spw5_7_17_19.cont.I.pbcor.fits</t>
  </si>
  <si>
    <t>SDSS J123132.37+013814.0</t>
  </si>
  <si>
    <t>SDSS J123132.37+013814.1</t>
  </si>
  <si>
    <t>12:31:32.37</t>
  </si>
  <si>
    <t>+01:38:14.10</t>
  </si>
  <si>
    <t>J124800</t>
  </si>
  <si>
    <t>member.uid___A001_X137b_X52.J124800_sci.spw5_7_17_19.cont.I.pbcor.fits</t>
  </si>
  <si>
    <t>SDSS J124748.44+042627.1</t>
  </si>
  <si>
    <t>12:47:48.44</t>
  </si>
  <si>
    <t>+04:26:27.12</t>
  </si>
  <si>
    <t>J095423</t>
  </si>
  <si>
    <t>member.uid___A001_X137b_X56.J095423_sci.spw5_7_17_19.cont.I.pbcor.fits</t>
  </si>
  <si>
    <t>SDSS J095434.93+091519.6</t>
  </si>
  <si>
    <t>09:54:34.93</t>
  </si>
  <si>
    <t>+09:15:19.63</t>
  </si>
  <si>
    <t>J135600</t>
  </si>
  <si>
    <t>member.uid___A001_X137b_X59.J135600_sci.spw5_7_17_19.cont.I.pbcor.fits</t>
  </si>
  <si>
    <t>SDSS J135559.03−002413.6</t>
  </si>
  <si>
    <t>SDSS J135559.03-002413.6</t>
  </si>
  <si>
    <t>13:55:59.03</t>
  </si>
  <si>
    <t>-00:24:13.64</t>
  </si>
  <si>
    <t>J141823</t>
  </si>
  <si>
    <t>member.uid___A001_X137b_X59.J141823_sci.spw5_7_17_19.cont.I.pbcor.fits</t>
  </si>
  <si>
    <t>SDSS J141819.22+044135.0</t>
  </si>
  <si>
    <t>14:18:19.22</t>
  </si>
  <si>
    <t>+04:41:35.07</t>
  </si>
  <si>
    <t>J215711</t>
  </si>
  <si>
    <t>member.uid___A001_X137b_X62.J215711_sci.spw5_7_17_19.cont.I.pbcor.fits</t>
  </si>
  <si>
    <t>LBQS 2154−2005</t>
  </si>
  <si>
    <t>LBQS 2154-2005</t>
  </si>
  <si>
    <t>21:57:05.927</t>
  </si>
  <si>
    <t>-19:51:13.63</t>
  </si>
  <si>
    <t>J210824</t>
  </si>
  <si>
    <t>member.uid___A001_X137b_X65.J210824_sci.spw5_7_17_19.cont.I.pbcor.fits</t>
  </si>
  <si>
    <t>SDSS J210831.56−063022.5</t>
  </si>
  <si>
    <t>SDSS J210831.56-063022.5</t>
  </si>
  <si>
    <t>21:08:31.56</t>
  </si>
  <si>
    <t>-06:30:22.57</t>
  </si>
  <si>
    <t>J212335</t>
  </si>
  <si>
    <t>member.uid___A001_X137b_X65.J212335_sci.spw5_7_17_19.cont.I.pbcor.fits</t>
  </si>
  <si>
    <t>SDSS J212329.46−005052.9</t>
  </si>
  <si>
    <t>SDSS J212329.46-005052.9</t>
  </si>
  <si>
    <t>21:23:29.46</t>
  </si>
  <si>
    <t>-00:50:52.93</t>
  </si>
  <si>
    <t>J233447</t>
  </si>
  <si>
    <t>member.uid___A001_X137b_X71.J233447_sci.spw5_7_17_19.cont.I.pbcor.fits</t>
  </si>
  <si>
    <t>SDSS J233446.40−090812.2</t>
  </si>
  <si>
    <t>SDSS J233446.40-090812.2</t>
  </si>
  <si>
    <t>23:34:46.40</t>
  </si>
  <si>
    <t>-09:08:12.24</t>
  </si>
  <si>
    <t>ALMA progress</t>
  </si>
  <si>
    <t>ALMA server file</t>
  </si>
  <si>
    <t>Name [SDSS]</t>
  </si>
  <si>
    <t>z [SDSS]</t>
  </si>
  <si>
    <t>FIR-det</t>
  </si>
  <si>
    <t>FIR-non-det</t>
  </si>
  <si>
    <t>J010611</t>
  </si>
  <si>
    <t>NOT IN N16, NOT IN NED?!</t>
  </si>
  <si>
    <t>J014214</t>
  </si>
  <si>
    <t>X137b/X23</t>
  </si>
  <si>
    <t>X137b/X25</t>
  </si>
  <si>
    <t>J222247_a_06_TM1</t>
  </si>
  <si>
    <t>X137b/X2d</t>
  </si>
  <si>
    <t>X137b/X2e</t>
  </si>
  <si>
    <t>J002025_a_06_TM1</t>
  </si>
  <si>
    <t>X137b/X36</t>
  </si>
  <si>
    <t>X137b/X37</t>
  </si>
  <si>
    <t>J085823_a_06_TM1</t>
  </si>
  <si>
    <t>X137b/X39</t>
  </si>
  <si>
    <t>X137b/X3a</t>
  </si>
  <si>
    <t>J095112_a_06_TM1</t>
  </si>
  <si>
    <t>X137b/X42</t>
  </si>
  <si>
    <t>X137b/X43</t>
  </si>
  <si>
    <t>J081935_a_06_TM1</t>
  </si>
  <si>
    <t>X137b/X4b</t>
  </si>
  <si>
    <t>X137b/X4c</t>
  </si>
  <si>
    <t>J111935_a_06_TM1</t>
  </si>
  <si>
    <t>X137b/X51</t>
  </si>
  <si>
    <t>X137b/X52</t>
  </si>
  <si>
    <t>J124800_a_06_TM1</t>
  </si>
  <si>
    <t>X137b/X55</t>
  </si>
  <si>
    <t>X137b/X56</t>
  </si>
  <si>
    <t>J095423_a_06_TM1</t>
  </si>
  <si>
    <t>X137b/X58</t>
  </si>
  <si>
    <t>X137b/X59</t>
  </si>
  <si>
    <t>J135600_a_06_TM1</t>
  </si>
  <si>
    <t>X137b/X61</t>
  </si>
  <si>
    <t>X137b/X62</t>
  </si>
  <si>
    <t>J215711_a_06_TM1</t>
  </si>
  <si>
    <t>X137b/X64</t>
  </si>
  <si>
    <t>X137b/X65</t>
  </si>
  <si>
    <t>J212335_a_06_TM1</t>
  </si>
  <si>
    <t>J122335</t>
  </si>
  <si>
    <t>X137b/X6d</t>
  </si>
  <si>
    <t>X137b/X6e</t>
  </si>
  <si>
    <t>J005228_a_06_TM1</t>
  </si>
  <si>
    <t>X137b/X70</t>
  </si>
  <si>
    <t>X137b/X71</t>
  </si>
  <si>
    <t>J233447_a_06_TM1</t>
  </si>
  <si>
    <t>Neighbour</t>
  </si>
  <si>
    <t>F 3.4 [mJy]</t>
  </si>
  <si>
    <t>F 4.6 [mJy]</t>
  </si>
  <si>
    <t>F 12 [mJy]</t>
  </si>
  <si>
    <t>F 22 [mJy]</t>
  </si>
  <si>
    <t>F 250 [mJy]</t>
  </si>
  <si>
    <t>F 350 [mJy]</t>
  </si>
  <si>
    <t>F 500 [mJy]</t>
  </si>
  <si>
    <t>log L_SF</t>
  </si>
  <si>
    <t>dF 3.4</t>
  </si>
  <si>
    <t>dF 4.6</t>
  </si>
  <si>
    <t>dF 12</t>
  </si>
  <si>
    <t>dF 22</t>
  </si>
  <si>
    <t>dF 250</t>
  </si>
  <si>
    <t>dF 350</t>
  </si>
  <si>
    <t>dF 500</t>
  </si>
  <si>
    <t>Neighbour RA</t>
  </si>
  <si>
    <t>Neighbour Dec</t>
  </si>
  <si>
    <t>09:54:33.659</t>
  </si>
  <si>
    <t>+09:15:25.02</t>
  </si>
  <si>
    <t>14:18:19.291</t>
  </si>
  <si>
    <t>+04:41:31.09</t>
  </si>
  <si>
    <t>log L_AGN</t>
  </si>
  <si>
    <t>beams</t>
  </si>
  <si>
    <t>RA [CASA]</t>
  </si>
  <si>
    <t>Dec [CASA]</t>
  </si>
  <si>
    <t>Flux [Jy, CASA]</t>
  </si>
  <si>
    <t>Flux Error [Jy, CASA]</t>
  </si>
  <si>
    <t>Flux Neighbour [Jy, CASA]</t>
  </si>
  <si>
    <t>Flux  Neighbour Error [Jy, CASA]</t>
  </si>
  <si>
    <t>RA Neighbour [CASA]</t>
  </si>
  <si>
    <t>Dec Neighbour [CASA]</t>
  </si>
  <si>
    <t>RA [pixel, CASA]</t>
  </si>
  <si>
    <t>Dec [pixel, CASA]</t>
  </si>
  <si>
    <t>23:34:46.40419</t>
  </si>
  <si>
    <t>-009:08:12.25222</t>
  </si>
  <si>
    <t>08:32:49.39901</t>
  </si>
  <si>
    <t>09:10:54.7929</t>
  </si>
  <si>
    <t>+015:54:08.63621</t>
  </si>
  <si>
    <t>09:54:33.6602</t>
  </si>
  <si>
    <t>12:26:54.3767</t>
  </si>
  <si>
    <t>12:31:32.3737</t>
  </si>
  <si>
    <t>13:55:59.0339</t>
  </si>
  <si>
    <t>21:08:31.5598</t>
  </si>
  <si>
    <t>22:22:56.1408</t>
  </si>
  <si>
    <t>00:20:25.2285</t>
  </si>
  <si>
    <t>00:52:29.5086</t>
  </si>
  <si>
    <t>08:19:40.5806</t>
  </si>
  <si>
    <t>08:58:25.7072</t>
  </si>
  <si>
    <t>08:58:56.0032</t>
  </si>
  <si>
    <t>08:59:59.1312</t>
  </si>
  <si>
    <t>09:12:47.5996</t>
  </si>
  <si>
    <t>09:51:12.796</t>
  </si>
  <si>
    <t>09:54:34.94150</t>
  </si>
  <si>
    <t>11:31:57.7694</t>
  </si>
  <si>
    <t>14:18:19.22078</t>
  </si>
  <si>
    <t>14:18:19.2945</t>
  </si>
  <si>
    <t>21:23:29.4734</t>
  </si>
  <si>
    <t>+015:40:54.7808</t>
  </si>
  <si>
    <t>-009:46:36.4092</t>
  </si>
  <si>
    <t>+002:05:19.8129</t>
  </si>
  <si>
    <t>+001:52:19.3738</t>
  </si>
  <si>
    <t>+000:50:06.6853</t>
  </si>
  <si>
    <t>+002:55:27.720</t>
  </si>
  <si>
    <t>-000:47:17.3469</t>
  </si>
  <si>
    <t>+002:37:04.7178</t>
  </si>
  <si>
    <t>+008:23:58.0366</t>
  </si>
  <si>
    <t>-011:03:09.9675</t>
  </si>
  <si>
    <t>-000:54:30.7213</t>
  </si>
  <si>
    <t>+001:38:13.9957</t>
  </si>
  <si>
    <t>+009:15:19.57297</t>
  </si>
  <si>
    <t>-000:24:13.6022</t>
  </si>
  <si>
    <t>+004:41:34.98776</t>
  </si>
  <si>
    <t>-006:30:22.6469</t>
  </si>
  <si>
    <t>-000:50:52.9768</t>
  </si>
  <si>
    <t>+009:15:25.0203</t>
  </si>
  <si>
    <t>+004:41:31.0842</t>
  </si>
  <si>
    <t>Flux RMS [Jy, CASA]</t>
  </si>
  <si>
    <t>Flux  Neighbour RMS [Jy, CASA]</t>
  </si>
  <si>
    <t>T1</t>
  </si>
  <si>
    <t>beta1</t>
  </si>
  <si>
    <t>beta2</t>
  </si>
  <si>
    <t>T2</t>
  </si>
  <si>
    <t>11:13:13.3243</t>
  </si>
  <si>
    <t>+010:22:13.0695</t>
  </si>
  <si>
    <t>11:19:28.382</t>
  </si>
  <si>
    <t>+013:02:51.409</t>
  </si>
  <si>
    <t>+019:15:28.2075</t>
  </si>
  <si>
    <t>12:47:48.4620</t>
  </si>
  <si>
    <t>+004:26:27.082</t>
  </si>
  <si>
    <t>21:57:05.9266</t>
  </si>
  <si>
    <t>-019:51:13.2676</t>
  </si>
  <si>
    <t>J005814</t>
  </si>
  <si>
    <t>J005202</t>
  </si>
  <si>
    <t>J010226</t>
  </si>
  <si>
    <t>SDSS J005814.31+011530.2</t>
  </si>
  <si>
    <t>SDSS J005202.40+010129.2</t>
  </si>
  <si>
    <t>SDSS J010612.21+001920.1</t>
  </si>
  <si>
    <t>SDSS J010227.51+005136.8</t>
  </si>
  <si>
    <t>00:58:14.318</t>
  </si>
  <si>
    <t>00:52:02.399</t>
  </si>
  <si>
    <t>01:02:27.514</t>
  </si>
  <si>
    <t>+00:51:36.9</t>
  </si>
  <si>
    <t>+01:01:29.24</t>
  </si>
  <si>
    <t>+01:15:30.23</t>
  </si>
  <si>
    <t>+00:19:20.14</t>
  </si>
  <si>
    <t>01:06:12.22</t>
  </si>
  <si>
    <t>01:06:12.22155</t>
  </si>
  <si>
    <t>01:02:27.5141</t>
  </si>
  <si>
    <t>00:58:14.3272</t>
  </si>
  <si>
    <t>SDSS J010227.51+005136.9</t>
  </si>
  <si>
    <t>SDSS J010612.22+001920.1</t>
  </si>
  <si>
    <t>SDSS J005814.32+011530.2</t>
  </si>
  <si>
    <t>+001:15:30.2695</t>
  </si>
  <si>
    <t>+000:19:20.14097</t>
  </si>
  <si>
    <t>+000:51:36.9560</t>
  </si>
  <si>
    <t>member.uid___A001_X137b_X31.J005814_sci.spw5_7_17_19.cont.I.pbcor.fits</t>
  </si>
  <si>
    <t>member.uid___A001_X137b_X31.J005202_sci.spw5_7_17_19.cont.I.pbcor.fits</t>
  </si>
  <si>
    <t>member.uid___A001_X137b_X31.J010611_sci.spw5_7_17_19.cont.I.pbcor.fits</t>
  </si>
  <si>
    <t>member.uid___A001_X137b_X31.J010226_sci.spw5_7_17_19.cont.I.pbcor.fits</t>
  </si>
  <si>
    <t>00:52:02.342</t>
  </si>
  <si>
    <t>+001:01:28.588</t>
  </si>
  <si>
    <t>10:11:20.4560</t>
  </si>
  <si>
    <t>+003:12:44.8936</t>
  </si>
  <si>
    <t>08:21:38.960</t>
  </si>
  <si>
    <t>+012:17:30.056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</si>
</sst>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b/>
      <sz val="10"/>
      <name val="Arial"/>
    </font>
    <font>
      <u/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quotePrefix="1" applyFont="1"/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quotePrefix="1" applyFont="1"/>
    <xf numFmtId="0" fontId="5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9" fontId="2" fillId="5" borderId="0" xfId="0" applyNumberFormat="1" applyFont="1" applyFill="1"/>
    <xf numFmtId="0" fontId="6" fillId="0" borderId="0" xfId="0" applyFont="1"/>
    <xf numFmtId="0" fontId="7" fillId="3" borderId="0" xfId="0" applyFont="1" applyFill="1"/>
    <xf numFmtId="0" fontId="4" fillId="6" borderId="0" xfId="0" applyFont="1" applyFill="1"/>
    <xf numFmtId="47" fontId="2" fillId="0" borderId="0" xfId="0" quotePrefix="1" applyNumberFormat="1" applyFont="1"/>
    <xf numFmtId="0" fontId="4" fillId="7" borderId="0" xfId="0" applyFont="1" applyFill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/>
    <xf numFmtId="0" fontId="3" fillId="0" borderId="0" xfId="0" quotePrefix="1" applyFont="1" applyAlignment="1">
      <alignment horizontal="right"/>
    </xf>
    <xf numFmtId="11" fontId="0" fillId="0" borderId="0" xfId="0" applyNumberFormat="1"/>
    <xf numFmtId="0" fontId="2" fillId="0" borderId="0" xfId="0" quotePrefix="1" applyFont="1" applyAlignment="1">
      <alignment horizontal="right"/>
    </xf>
    <xf numFmtId="0" fontId="1" fillId="9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9" fillId="0" borderId="0" xfId="0" quotePrefix="1" applyFont="1"/>
    <xf numFmtId="0" fontId="0" fillId="0" borderId="1" xfId="0" applyBorder="1"/>
    <xf numFmtId="0" fontId="9" fillId="0" borderId="0" xfId="0" applyFont="1"/>
    <xf numFmtId="0" fontId="10" fillId="0" borderId="0" xfId="0" quotePrefix="1" applyFont="1" applyAlignment="1">
      <alignment horizontal="right"/>
    </xf>
    <xf numFmtId="0" fontId="0" fillId="0" borderId="0" xfId="0" quotePrefix="1"/>
    <xf numFmtId="0" fontId="1" fillId="10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7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defaultColWidth="14.42578125" defaultRowHeight="15.75" customHeight="1" x14ac:dyDescent="0.2"/>
  <cols>
    <col min="1" max="1" width="5.42578125" customWidth="1"/>
    <col min="2" max="2" width="8.28515625" customWidth="1"/>
    <col min="5" max="5" width="25.85546875" bestFit="1" customWidth="1"/>
    <col min="6" max="6" width="14" bestFit="1" customWidth="1"/>
    <col min="7" max="7" width="15.7109375" bestFit="1" customWidth="1"/>
    <col min="8" max="8" width="13.42578125" customWidth="1"/>
    <col min="10" max="10" width="9.85546875" hidden="1" customWidth="1"/>
    <col min="11" max="11" width="10.7109375" hidden="1" customWidth="1"/>
    <col min="12" max="12" width="9.85546875" bestFit="1" customWidth="1"/>
    <col min="13" max="13" width="10.42578125" bestFit="1" customWidth="1"/>
    <col min="14" max="14" width="10.42578125" customWidth="1"/>
    <col min="15" max="15" width="12.42578125" customWidth="1"/>
    <col min="16" max="16" width="30.42578125" customWidth="1"/>
    <col min="17" max="17" width="12.7109375" customWidth="1"/>
    <col min="19" max="19" width="0" style="32" hidden="1" customWidth="1"/>
    <col min="23" max="23" width="15.140625" bestFit="1" customWidth="1"/>
    <col min="24" max="24" width="15.7109375" bestFit="1" customWidth="1"/>
    <col min="25" max="25" width="15.7109375" customWidth="1"/>
    <col min="26" max="26" width="13.85546875" bestFit="1" customWidth="1"/>
    <col min="27" max="27" width="15" bestFit="1" customWidth="1"/>
    <col min="28" max="28" width="12.140625" customWidth="1"/>
    <col min="29" max="29" width="7.85546875" customWidth="1"/>
    <col min="30" max="30" width="14.42578125" customWidth="1"/>
    <col min="31" max="31" width="7" customWidth="1"/>
    <col min="33" max="33" width="6.7109375" customWidth="1"/>
    <col min="35" max="35" width="6.28515625" customWidth="1"/>
    <col min="37" max="37" width="6" customWidth="1"/>
    <col min="39" max="39" width="6.140625" customWidth="1"/>
    <col min="41" max="41" width="6.5703125" customWidth="1"/>
  </cols>
  <sheetData>
    <row r="1" spans="1:47" ht="26.4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229</v>
      </c>
      <c r="G1" s="1" t="s">
        <v>230</v>
      </c>
      <c r="H1" s="1" t="s">
        <v>7</v>
      </c>
      <c r="I1" s="1" t="s">
        <v>8</v>
      </c>
      <c r="J1" s="1" t="s">
        <v>237</v>
      </c>
      <c r="K1" s="1" t="s">
        <v>238</v>
      </c>
      <c r="L1" s="1" t="s">
        <v>231</v>
      </c>
      <c r="M1" s="1" t="s">
        <v>232</v>
      </c>
      <c r="N1" s="1" t="s">
        <v>282</v>
      </c>
      <c r="O1" s="3" t="s">
        <v>5</v>
      </c>
      <c r="P1" s="1" t="s">
        <v>6</v>
      </c>
      <c r="Q1" s="4" t="s">
        <v>9</v>
      </c>
      <c r="R1" s="1" t="s">
        <v>10</v>
      </c>
      <c r="S1" s="30" t="s">
        <v>228</v>
      </c>
      <c r="T1" s="38" t="s">
        <v>205</v>
      </c>
      <c r="U1" s="5" t="s">
        <v>221</v>
      </c>
      <c r="V1" s="5" t="s">
        <v>222</v>
      </c>
      <c r="W1" s="1" t="s">
        <v>233</v>
      </c>
      <c r="X1" s="1" t="s">
        <v>234</v>
      </c>
      <c r="Y1" s="39" t="s">
        <v>283</v>
      </c>
      <c r="Z1" s="1" t="s">
        <v>235</v>
      </c>
      <c r="AA1" s="1" t="s">
        <v>236</v>
      </c>
      <c r="AB1" s="5" t="s">
        <v>206</v>
      </c>
      <c r="AC1" s="5" t="s">
        <v>214</v>
      </c>
      <c r="AD1" s="5" t="s">
        <v>207</v>
      </c>
      <c r="AE1" s="5" t="s">
        <v>215</v>
      </c>
      <c r="AF1" s="5" t="s">
        <v>208</v>
      </c>
      <c r="AG1" s="5" t="s">
        <v>216</v>
      </c>
      <c r="AH1" s="5" t="s">
        <v>209</v>
      </c>
      <c r="AI1" s="5" t="s">
        <v>217</v>
      </c>
      <c r="AJ1" s="5" t="s">
        <v>210</v>
      </c>
      <c r="AK1" s="5" t="s">
        <v>218</v>
      </c>
      <c r="AL1" s="5" t="s">
        <v>211</v>
      </c>
      <c r="AM1" s="5" t="s">
        <v>219</v>
      </c>
      <c r="AN1" s="5" t="s">
        <v>212</v>
      </c>
      <c r="AO1" s="5" t="s">
        <v>220</v>
      </c>
      <c r="AP1" s="5" t="s">
        <v>213</v>
      </c>
      <c r="AQ1" s="5" t="s">
        <v>227</v>
      </c>
      <c r="AR1" s="5" t="s">
        <v>284</v>
      </c>
      <c r="AS1" s="5" t="s">
        <v>285</v>
      </c>
      <c r="AT1" s="5" t="s">
        <v>287</v>
      </c>
      <c r="AU1" s="5" t="s">
        <v>286</v>
      </c>
    </row>
    <row r="2" spans="1:47" ht="12.75" x14ac:dyDescent="0.2">
      <c r="A2" s="6">
        <v>1</v>
      </c>
      <c r="B2" s="6" t="s">
        <v>11</v>
      </c>
      <c r="C2" s="7" t="s">
        <v>12</v>
      </c>
      <c r="D2" s="6" t="s">
        <v>13</v>
      </c>
      <c r="E2" s="6" t="s">
        <v>14</v>
      </c>
      <c r="F2" s="9" t="s">
        <v>250</v>
      </c>
      <c r="G2" s="9" t="s">
        <v>263</v>
      </c>
      <c r="H2" s="9" t="s">
        <v>15</v>
      </c>
      <c r="I2" s="9" t="s">
        <v>16</v>
      </c>
      <c r="J2" s="6">
        <v>217.16</v>
      </c>
      <c r="K2" s="6">
        <v>265.18</v>
      </c>
      <c r="L2">
        <f>320*10^-6</f>
        <v>3.1999999999999997E-4</v>
      </c>
      <c r="M2">
        <f>122*10^-6</f>
        <v>1.22E-4</v>
      </c>
      <c r="N2" s="35">
        <v>8.8515499999999996E-5</v>
      </c>
      <c r="O2" s="8">
        <v>2.0087000000000002</v>
      </c>
      <c r="P2" s="6" t="s">
        <v>14</v>
      </c>
      <c r="Q2" s="10">
        <v>2.0184709999999999</v>
      </c>
      <c r="R2" s="6" t="s">
        <v>34</v>
      </c>
      <c r="S2" s="31">
        <v>2</v>
      </c>
      <c r="T2" s="6" t="s">
        <v>17</v>
      </c>
      <c r="U2" s="6"/>
      <c r="V2" s="6"/>
      <c r="AB2">
        <v>0.76</v>
      </c>
      <c r="AC2">
        <v>0.02</v>
      </c>
      <c r="AD2">
        <v>1.07</v>
      </c>
      <c r="AE2">
        <v>0.03</v>
      </c>
      <c r="AF2">
        <v>2.5</v>
      </c>
      <c r="AG2">
        <v>0.17</v>
      </c>
      <c r="AH2">
        <v>3.28</v>
      </c>
      <c r="AI2">
        <v>1.17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47.14</v>
      </c>
      <c r="AR2">
        <v>0</v>
      </c>
      <c r="AS2">
        <v>0</v>
      </c>
      <c r="AT2">
        <v>0</v>
      </c>
      <c r="AU2">
        <v>0</v>
      </c>
    </row>
    <row r="3" spans="1:47" ht="12.75" x14ac:dyDescent="0.2">
      <c r="A3" s="6">
        <v>2</v>
      </c>
      <c r="B3" s="6" t="s">
        <v>11</v>
      </c>
      <c r="C3" s="7" t="s">
        <v>18</v>
      </c>
      <c r="D3" s="6" t="s">
        <v>19</v>
      </c>
      <c r="E3" s="6" t="s">
        <v>20</v>
      </c>
      <c r="F3" s="9" t="s">
        <v>249</v>
      </c>
      <c r="G3" s="9" t="s">
        <v>264</v>
      </c>
      <c r="H3" s="9" t="s">
        <v>22</v>
      </c>
      <c r="I3" s="9" t="s">
        <v>23</v>
      </c>
      <c r="J3" s="6">
        <v>226.08</v>
      </c>
      <c r="K3" s="6">
        <v>245.3</v>
      </c>
      <c r="L3">
        <v>1.15E-4</v>
      </c>
      <c r="M3">
        <v>6.2000000000000003E-5</v>
      </c>
      <c r="N3" s="35">
        <v>4.6398099999999999E-5</v>
      </c>
      <c r="O3" s="8">
        <v>2.9264000000000001</v>
      </c>
      <c r="P3" s="6" t="s">
        <v>21</v>
      </c>
      <c r="Q3" s="10">
        <v>2.9266399999999999</v>
      </c>
      <c r="R3" s="6" t="s">
        <v>11</v>
      </c>
      <c r="S3" s="31">
        <v>1.5</v>
      </c>
      <c r="T3" s="6" t="s">
        <v>17</v>
      </c>
      <c r="U3" s="6"/>
      <c r="V3" s="6"/>
      <c r="AB3" s="6">
        <v>0.42</v>
      </c>
      <c r="AC3">
        <v>0.01</v>
      </c>
      <c r="AD3">
        <v>0.44</v>
      </c>
      <c r="AE3">
        <v>0.02</v>
      </c>
      <c r="AF3">
        <v>1.85</v>
      </c>
      <c r="AG3">
        <v>0.15</v>
      </c>
      <c r="AH3">
        <v>4.53</v>
      </c>
      <c r="AI3">
        <v>1.33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47.22</v>
      </c>
      <c r="AR3">
        <v>0</v>
      </c>
      <c r="AS3">
        <v>0</v>
      </c>
      <c r="AT3">
        <v>0</v>
      </c>
      <c r="AU3">
        <v>0</v>
      </c>
    </row>
    <row r="4" spans="1:47" ht="12.75" x14ac:dyDescent="0.2">
      <c r="A4" s="6">
        <v>3</v>
      </c>
      <c r="B4" s="6" t="s">
        <v>11</v>
      </c>
      <c r="C4" s="7" t="s">
        <v>24</v>
      </c>
      <c r="D4" s="6" t="s">
        <v>25</v>
      </c>
      <c r="E4" s="6" t="s">
        <v>26</v>
      </c>
      <c r="F4" s="9" t="s">
        <v>255</v>
      </c>
      <c r="G4" s="9" t="s">
        <v>265</v>
      </c>
      <c r="H4" s="9" t="s">
        <v>27</v>
      </c>
      <c r="I4" s="9" t="s">
        <v>28</v>
      </c>
      <c r="J4" s="6">
        <v>227.39</v>
      </c>
      <c r="K4" s="6">
        <v>259.35000000000002</v>
      </c>
      <c r="L4">
        <f>818*10^-6</f>
        <v>8.1799999999999993E-4</v>
      </c>
      <c r="M4">
        <f>305*10^-6</f>
        <v>3.0499999999999999E-4</v>
      </c>
      <c r="N4">
        <v>1.6576500000000001E-4</v>
      </c>
      <c r="O4" s="8">
        <v>2.9803999999999999</v>
      </c>
      <c r="P4" s="6" t="s">
        <v>26</v>
      </c>
      <c r="Q4" s="10">
        <v>2.985881</v>
      </c>
      <c r="R4" s="6" t="s">
        <v>34</v>
      </c>
      <c r="S4" s="31">
        <v>2</v>
      </c>
      <c r="T4" s="6" t="s">
        <v>17</v>
      </c>
      <c r="U4" s="6"/>
      <c r="V4" s="6"/>
      <c r="AB4" s="6">
        <v>0.15</v>
      </c>
      <c r="AC4">
        <v>0.01</v>
      </c>
      <c r="AD4">
        <v>0.22</v>
      </c>
      <c r="AE4">
        <v>0.01</v>
      </c>
      <c r="AF4">
        <v>1.02</v>
      </c>
      <c r="AG4">
        <v>0.13</v>
      </c>
      <c r="AH4">
        <v>3.27</v>
      </c>
      <c r="AI4">
        <v>1.06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47.18</v>
      </c>
      <c r="AR4">
        <v>0</v>
      </c>
      <c r="AS4">
        <v>0</v>
      </c>
      <c r="AT4">
        <v>0</v>
      </c>
      <c r="AU4">
        <v>0</v>
      </c>
    </row>
    <row r="5" spans="1:47" ht="12.75" x14ac:dyDescent="0.2">
      <c r="A5" s="6">
        <v>4</v>
      </c>
      <c r="B5" s="6" t="s">
        <v>11</v>
      </c>
      <c r="C5" s="7" t="s">
        <v>29</v>
      </c>
      <c r="D5" s="6" t="s">
        <v>30</v>
      </c>
      <c r="E5" s="6" t="s">
        <v>31</v>
      </c>
      <c r="F5" s="9" t="s">
        <v>254</v>
      </c>
      <c r="G5" s="9" t="s">
        <v>266</v>
      </c>
      <c r="H5" s="9" t="s">
        <v>32</v>
      </c>
      <c r="I5" s="9" t="s">
        <v>33</v>
      </c>
      <c r="J5" s="6">
        <v>249.44</v>
      </c>
      <c r="K5" s="6">
        <v>254.31</v>
      </c>
      <c r="L5">
        <f>1.41*10^-3</f>
        <v>1.41E-3</v>
      </c>
      <c r="M5">
        <f>0.35*10^-3</f>
        <v>3.5E-4</v>
      </c>
      <c r="N5">
        <v>2.38586E-4</v>
      </c>
      <c r="O5" s="8">
        <v>2.1566000000000001</v>
      </c>
      <c r="P5" s="6" t="s">
        <v>31</v>
      </c>
      <c r="Q5" s="10">
        <v>2.159405</v>
      </c>
      <c r="R5" s="6" t="s">
        <v>34</v>
      </c>
      <c r="S5" s="31">
        <v>2</v>
      </c>
      <c r="T5" s="6" t="s">
        <v>17</v>
      </c>
      <c r="U5" s="6"/>
      <c r="V5" s="6"/>
      <c r="AB5">
        <v>0.46</v>
      </c>
      <c r="AC5">
        <v>0.01</v>
      </c>
      <c r="AD5">
        <v>0.8</v>
      </c>
      <c r="AE5">
        <v>0.02</v>
      </c>
      <c r="AF5">
        <v>3.48</v>
      </c>
      <c r="AG5">
        <v>0.16</v>
      </c>
      <c r="AH5">
        <v>8.6300000000000008</v>
      </c>
      <c r="AI5">
        <v>1.03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47.12</v>
      </c>
      <c r="AR5">
        <v>0</v>
      </c>
      <c r="AS5">
        <v>0</v>
      </c>
      <c r="AT5">
        <v>0</v>
      </c>
      <c r="AU5">
        <v>0</v>
      </c>
    </row>
    <row r="6" spans="1:47" ht="12.75" x14ac:dyDescent="0.2">
      <c r="A6" s="6">
        <v>5</v>
      </c>
      <c r="B6" s="6" t="s">
        <v>11</v>
      </c>
      <c r="C6" s="7" t="s">
        <v>35</v>
      </c>
      <c r="D6" s="6" t="s">
        <v>36</v>
      </c>
      <c r="E6" s="6" t="s">
        <v>37</v>
      </c>
      <c r="F6" s="9" t="s">
        <v>253</v>
      </c>
      <c r="G6" s="9" t="s">
        <v>267</v>
      </c>
      <c r="H6" s="9" t="s">
        <v>38</v>
      </c>
      <c r="I6" s="9" t="s">
        <v>39</v>
      </c>
      <c r="J6" s="6">
        <v>128.09</v>
      </c>
      <c r="K6" s="6">
        <v>257.87</v>
      </c>
      <c r="L6">
        <f>1.5*10^-3</f>
        <v>1.5E-3</v>
      </c>
      <c r="M6">
        <f>0.27*10^-3</f>
        <v>2.7E-4</v>
      </c>
      <c r="N6">
        <v>3.86172E-4</v>
      </c>
      <c r="O6" s="8">
        <v>2.855</v>
      </c>
      <c r="P6" s="6" t="s">
        <v>37</v>
      </c>
      <c r="Q6" s="10">
        <v>2.855966</v>
      </c>
      <c r="R6" s="6" t="s">
        <v>34</v>
      </c>
      <c r="S6" s="31">
        <v>2</v>
      </c>
      <c r="T6" s="6" t="s">
        <v>17</v>
      </c>
      <c r="U6" s="6"/>
      <c r="V6" s="6"/>
      <c r="AB6">
        <v>0.13</v>
      </c>
      <c r="AC6">
        <v>0.01</v>
      </c>
      <c r="AD6">
        <v>0.18</v>
      </c>
      <c r="AE6">
        <v>0.01</v>
      </c>
      <c r="AF6">
        <v>0.82</v>
      </c>
      <c r="AG6">
        <v>0.16</v>
      </c>
      <c r="AH6">
        <v>2.35</v>
      </c>
      <c r="AI6">
        <v>1.45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46.87</v>
      </c>
      <c r="AR6">
        <v>0</v>
      </c>
      <c r="AS6">
        <v>0</v>
      </c>
      <c r="AT6">
        <v>0</v>
      </c>
      <c r="AU6">
        <v>0</v>
      </c>
    </row>
    <row r="7" spans="1:47" ht="12.75" x14ac:dyDescent="0.2">
      <c r="A7" s="6">
        <v>6</v>
      </c>
      <c r="B7" s="6" t="s">
        <v>11</v>
      </c>
      <c r="C7" s="37" t="s">
        <v>40</v>
      </c>
      <c r="D7" s="6" t="s">
        <v>41</v>
      </c>
      <c r="E7" s="6" t="s">
        <v>42</v>
      </c>
      <c r="F7" s="44" t="s">
        <v>327</v>
      </c>
      <c r="G7" s="44" t="s">
        <v>328</v>
      </c>
      <c r="H7" s="9" t="s">
        <v>44</v>
      </c>
      <c r="I7" s="9" t="s">
        <v>45</v>
      </c>
      <c r="J7">
        <v>162</v>
      </c>
      <c r="K7">
        <v>255.6</v>
      </c>
      <c r="L7">
        <v>-4.0999999999999999E-4</v>
      </c>
      <c r="M7">
        <v>-3.1E-4</v>
      </c>
      <c r="N7">
        <v>1.43094E-4</v>
      </c>
      <c r="O7" s="8">
        <v>2.4580000000000002</v>
      </c>
      <c r="P7" s="6" t="s">
        <v>43</v>
      </c>
      <c r="Q7" s="10">
        <v>2.4693480000000001</v>
      </c>
      <c r="R7" s="6" t="s">
        <v>11</v>
      </c>
      <c r="S7" s="31">
        <v>1.5</v>
      </c>
      <c r="T7" s="6" t="s">
        <v>17</v>
      </c>
      <c r="U7" s="6"/>
      <c r="V7" s="6"/>
      <c r="AB7" s="6">
        <v>0.57999999999999996</v>
      </c>
      <c r="AC7">
        <v>0.02</v>
      </c>
      <c r="AD7">
        <v>0.74</v>
      </c>
      <c r="AE7">
        <v>0.02</v>
      </c>
      <c r="AF7">
        <v>2.6</v>
      </c>
      <c r="AG7">
        <v>0.17</v>
      </c>
      <c r="AH7">
        <v>5.28</v>
      </c>
      <c r="AI7">
        <v>1.2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47.23</v>
      </c>
      <c r="AR7">
        <v>0</v>
      </c>
      <c r="AS7">
        <v>0</v>
      </c>
      <c r="AT7">
        <v>0</v>
      </c>
      <c r="AU7">
        <v>0</v>
      </c>
    </row>
    <row r="8" spans="1:47" ht="12.75" x14ac:dyDescent="0.2">
      <c r="A8" s="6">
        <v>7</v>
      </c>
      <c r="B8" s="6" t="s">
        <v>11</v>
      </c>
      <c r="C8" s="7" t="s">
        <v>46</v>
      </c>
      <c r="D8" s="6" t="s">
        <v>47</v>
      </c>
      <c r="E8" s="6" t="s">
        <v>48</v>
      </c>
      <c r="F8" s="9" t="s">
        <v>257</v>
      </c>
      <c r="G8" s="9" t="s">
        <v>268</v>
      </c>
      <c r="H8" s="9" t="s">
        <v>49</v>
      </c>
      <c r="I8" s="9" t="s">
        <v>50</v>
      </c>
      <c r="J8" s="6">
        <v>107.5</v>
      </c>
      <c r="K8" s="6">
        <v>248</v>
      </c>
      <c r="L8">
        <f>907*10^-6</f>
        <v>9.0699999999999993E-4</v>
      </c>
      <c r="M8">
        <f>0.000411</f>
        <v>4.1100000000000002E-4</v>
      </c>
      <c r="N8">
        <v>1.97849E-4</v>
      </c>
      <c r="O8" s="6">
        <v>2.3732000000000002</v>
      </c>
      <c r="P8" s="6" t="s">
        <v>48</v>
      </c>
      <c r="Q8" s="10">
        <v>2.3741430000000001</v>
      </c>
      <c r="R8" s="6" t="s">
        <v>11</v>
      </c>
      <c r="S8" s="31">
        <v>1.5</v>
      </c>
      <c r="T8" s="6" t="s">
        <v>17</v>
      </c>
      <c r="U8" s="6"/>
      <c r="V8" s="6"/>
      <c r="AB8" s="6">
        <v>0.19</v>
      </c>
      <c r="AC8">
        <v>0.01</v>
      </c>
      <c r="AD8">
        <v>0.28000000000000003</v>
      </c>
      <c r="AE8">
        <v>0.01</v>
      </c>
      <c r="AF8">
        <v>1.03</v>
      </c>
      <c r="AG8">
        <v>0.16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46.83</v>
      </c>
      <c r="AR8">
        <v>0</v>
      </c>
      <c r="AS8">
        <v>0</v>
      </c>
      <c r="AT8">
        <v>0</v>
      </c>
      <c r="AU8">
        <v>0</v>
      </c>
    </row>
    <row r="9" spans="1:47" ht="12.75" x14ac:dyDescent="0.2">
      <c r="A9" s="6">
        <v>8</v>
      </c>
      <c r="B9" s="6" t="s">
        <v>11</v>
      </c>
      <c r="C9" s="7" t="s">
        <v>51</v>
      </c>
      <c r="D9" s="6" t="s">
        <v>52</v>
      </c>
      <c r="E9" s="6" t="s">
        <v>53</v>
      </c>
      <c r="F9" s="9" t="s">
        <v>256</v>
      </c>
      <c r="G9" s="9" t="s">
        <v>269</v>
      </c>
      <c r="H9" s="9" t="s">
        <v>55</v>
      </c>
      <c r="I9" s="9" t="s">
        <v>56</v>
      </c>
      <c r="J9" s="6">
        <v>146.63</v>
      </c>
      <c r="K9" s="6">
        <v>246</v>
      </c>
      <c r="L9">
        <f>0.000976</f>
        <v>9.7599999999999998E-4</v>
      </c>
      <c r="M9">
        <f>0.000259</f>
        <v>2.5900000000000001E-4</v>
      </c>
      <c r="N9">
        <v>2.56896E-4</v>
      </c>
      <c r="O9" s="6">
        <v>2.8593000000000002</v>
      </c>
      <c r="P9" s="6" t="s">
        <v>54</v>
      </c>
      <c r="Q9" s="10">
        <v>2.8757299999999999</v>
      </c>
      <c r="R9" s="6" t="s">
        <v>34</v>
      </c>
      <c r="S9" s="31">
        <v>2</v>
      </c>
      <c r="T9" s="6" t="s">
        <v>17</v>
      </c>
      <c r="U9" s="6"/>
      <c r="V9" s="6"/>
      <c r="AB9" s="6">
        <v>0.14000000000000001</v>
      </c>
      <c r="AC9">
        <v>0.01</v>
      </c>
      <c r="AD9">
        <v>0.22</v>
      </c>
      <c r="AE9">
        <v>0.01</v>
      </c>
      <c r="AF9">
        <v>1.21</v>
      </c>
      <c r="AG9">
        <v>0.17</v>
      </c>
      <c r="AH9">
        <v>2.76</v>
      </c>
      <c r="AI9">
        <v>1.25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46.86</v>
      </c>
      <c r="AR9">
        <v>0</v>
      </c>
      <c r="AS9">
        <v>0</v>
      </c>
      <c r="AT9">
        <v>0</v>
      </c>
      <c r="AU9">
        <v>0</v>
      </c>
    </row>
    <row r="10" spans="1:47" ht="12.75" x14ac:dyDescent="0.2">
      <c r="A10" s="6">
        <v>9</v>
      </c>
      <c r="B10" s="6" t="s">
        <v>11</v>
      </c>
      <c r="C10" s="7" t="s">
        <v>57</v>
      </c>
      <c r="D10" s="6" t="s">
        <v>58</v>
      </c>
      <c r="E10" s="6" t="s">
        <v>59</v>
      </c>
      <c r="F10" s="9" t="s">
        <v>242</v>
      </c>
      <c r="G10" s="9" t="s">
        <v>270</v>
      </c>
      <c r="H10" s="9" t="s">
        <v>61</v>
      </c>
      <c r="I10" s="9" t="s">
        <v>62</v>
      </c>
      <c r="J10" s="6">
        <v>113.44</v>
      </c>
      <c r="K10" s="6">
        <v>258.25</v>
      </c>
      <c r="L10">
        <f>0.00205</f>
        <v>2.0500000000000002E-3</v>
      </c>
      <c r="M10">
        <f>0.00056</f>
        <v>5.5999999999999995E-4</v>
      </c>
      <c r="N10">
        <v>2.8721900000000002E-4</v>
      </c>
      <c r="O10" s="6">
        <v>3.2951000000000001</v>
      </c>
      <c r="P10" s="6" t="s">
        <v>60</v>
      </c>
      <c r="Q10" s="10">
        <v>3.2921900000000002</v>
      </c>
      <c r="R10" s="6" t="s">
        <v>34</v>
      </c>
      <c r="S10" s="31">
        <v>2</v>
      </c>
      <c r="T10" s="6" t="s">
        <v>17</v>
      </c>
      <c r="U10" s="6"/>
      <c r="V10" s="6"/>
      <c r="AB10" s="6">
        <v>0.15</v>
      </c>
      <c r="AC10">
        <v>0.01</v>
      </c>
      <c r="AD10">
        <v>0.14000000000000001</v>
      </c>
      <c r="AE10">
        <v>0.01</v>
      </c>
      <c r="AF10">
        <v>0.38</v>
      </c>
      <c r="AG10">
        <v>0.16</v>
      </c>
      <c r="AH10">
        <v>2.88</v>
      </c>
      <c r="AI10">
        <v>1.1499999999999999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47.05</v>
      </c>
      <c r="AR10">
        <v>0</v>
      </c>
      <c r="AS10">
        <v>0</v>
      </c>
      <c r="AT10">
        <v>0</v>
      </c>
      <c r="AU10">
        <v>0</v>
      </c>
    </row>
    <row r="11" spans="1:47" ht="12.75" x14ac:dyDescent="0.2">
      <c r="A11" s="6">
        <v>10</v>
      </c>
      <c r="B11" s="6" t="s">
        <v>11</v>
      </c>
      <c r="C11" s="7" t="s">
        <v>63</v>
      </c>
      <c r="D11" s="6" t="s">
        <v>64</v>
      </c>
      <c r="E11" s="6" t="s">
        <v>65</v>
      </c>
      <c r="F11" s="9" t="s">
        <v>288</v>
      </c>
      <c r="G11" s="9" t="s">
        <v>289</v>
      </c>
      <c r="H11" s="9" t="s">
        <v>66</v>
      </c>
      <c r="I11" s="9" t="s">
        <v>67</v>
      </c>
      <c r="J11" s="6">
        <v>195</v>
      </c>
      <c r="K11" s="6">
        <v>262.3</v>
      </c>
      <c r="L11">
        <f>456*10^-6</f>
        <v>4.5599999999999997E-4</v>
      </c>
      <c r="M11" s="35">
        <f>293*10^-6</f>
        <v>2.9299999999999997E-4</v>
      </c>
      <c r="N11">
        <v>1.3878799999999999E-4</v>
      </c>
      <c r="O11" s="6">
        <v>2.2475000000000001</v>
      </c>
      <c r="P11" s="6" t="s">
        <v>65</v>
      </c>
      <c r="Q11" s="10">
        <v>2.2470379999999999</v>
      </c>
      <c r="R11" s="6" t="s">
        <v>11</v>
      </c>
      <c r="S11" s="31">
        <v>1.5</v>
      </c>
      <c r="T11" s="6" t="s">
        <v>17</v>
      </c>
      <c r="U11" s="6"/>
      <c r="V11" s="6"/>
      <c r="AB11" s="6">
        <v>0.77</v>
      </c>
      <c r="AC11">
        <v>0.02</v>
      </c>
      <c r="AD11">
        <v>1.1399999999999999</v>
      </c>
      <c r="AE11">
        <v>0.03</v>
      </c>
      <c r="AF11">
        <v>4.6100000000000003</v>
      </c>
      <c r="AG11">
        <v>0.19</v>
      </c>
      <c r="AH11">
        <v>11.26</v>
      </c>
      <c r="AI11">
        <v>1.2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47.02</v>
      </c>
      <c r="AR11">
        <v>0</v>
      </c>
      <c r="AS11">
        <v>0</v>
      </c>
      <c r="AT11">
        <v>0</v>
      </c>
      <c r="AU11">
        <v>0</v>
      </c>
    </row>
    <row r="12" spans="1:47" ht="12" customHeight="1" x14ac:dyDescent="0.2">
      <c r="A12" s="33">
        <v>11</v>
      </c>
      <c r="B12" s="6" t="s">
        <v>11</v>
      </c>
      <c r="C12" s="7" t="s">
        <v>68</v>
      </c>
      <c r="D12" s="6" t="s">
        <v>69</v>
      </c>
      <c r="E12" s="6" t="s">
        <v>70</v>
      </c>
      <c r="F12" s="9" t="s">
        <v>241</v>
      </c>
      <c r="G12" s="9" t="s">
        <v>243</v>
      </c>
      <c r="H12" s="9" t="s">
        <v>71</v>
      </c>
      <c r="I12" s="9" t="s">
        <v>72</v>
      </c>
      <c r="J12" s="6">
        <v>176.739</v>
      </c>
      <c r="K12" s="6">
        <v>246.983</v>
      </c>
      <c r="L12">
        <f>0.0043</f>
        <v>4.3E-3</v>
      </c>
      <c r="M12">
        <f>0.0003</f>
        <v>2.9999999999999997E-4</v>
      </c>
      <c r="N12">
        <v>4.9850999999999997E-4</v>
      </c>
      <c r="O12" s="6">
        <v>2.4165000000000001</v>
      </c>
      <c r="P12" s="6" t="s">
        <v>70</v>
      </c>
      <c r="Q12" s="10">
        <v>2.4239380000000001</v>
      </c>
      <c r="R12" s="6" t="s">
        <v>34</v>
      </c>
      <c r="S12" s="31">
        <v>2</v>
      </c>
      <c r="T12" s="6" t="s">
        <v>17</v>
      </c>
      <c r="U12" s="6"/>
      <c r="V12" s="6"/>
      <c r="AB12">
        <v>0.34</v>
      </c>
      <c r="AC12">
        <v>0.01</v>
      </c>
      <c r="AD12">
        <v>0.55000000000000004</v>
      </c>
      <c r="AE12">
        <v>0.03</v>
      </c>
      <c r="AF12">
        <v>4.17</v>
      </c>
      <c r="AG12">
        <v>0.24</v>
      </c>
      <c r="AH12">
        <v>7.22</v>
      </c>
      <c r="AI12">
        <v>1.83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46.85</v>
      </c>
      <c r="AR12">
        <v>0</v>
      </c>
      <c r="AS12">
        <v>0</v>
      </c>
      <c r="AT12">
        <v>0</v>
      </c>
      <c r="AU12">
        <v>0</v>
      </c>
    </row>
    <row r="13" spans="1:47" ht="12.75" x14ac:dyDescent="0.2">
      <c r="A13" s="6">
        <v>12</v>
      </c>
      <c r="B13" s="6" t="s">
        <v>11</v>
      </c>
      <c r="C13" s="45" t="s">
        <v>73</v>
      </c>
      <c r="D13" s="6" t="s">
        <v>74</v>
      </c>
      <c r="E13" s="6" t="s">
        <v>75</v>
      </c>
      <c r="F13" s="44" t="s">
        <v>329</v>
      </c>
      <c r="G13" s="44" t="s">
        <v>330</v>
      </c>
      <c r="H13" s="9" t="s">
        <v>76</v>
      </c>
      <c r="I13" s="9" t="s">
        <v>77</v>
      </c>
      <c r="J13" s="6">
        <v>249.9</v>
      </c>
      <c r="K13" s="6">
        <v>237.4</v>
      </c>
      <c r="L13">
        <v>1.33E-3</v>
      </c>
      <c r="M13">
        <v>5.6000000000000006E-4</v>
      </c>
      <c r="N13">
        <v>1.22805E-4</v>
      </c>
      <c r="O13" s="8">
        <v>3.1128</v>
      </c>
      <c r="P13" s="6" t="s">
        <v>75</v>
      </c>
      <c r="Q13" s="10">
        <v>3.1147840000000002</v>
      </c>
      <c r="R13" s="6" t="s">
        <v>11</v>
      </c>
      <c r="S13" s="31">
        <v>1.5</v>
      </c>
      <c r="T13" s="6" t="s">
        <v>17</v>
      </c>
      <c r="U13" s="6"/>
      <c r="V13" s="6"/>
      <c r="AB13" s="6">
        <v>0.62</v>
      </c>
      <c r="AC13">
        <v>0.02</v>
      </c>
      <c r="AD13">
        <v>0.52</v>
      </c>
      <c r="AE13">
        <v>0.02</v>
      </c>
      <c r="AF13">
        <v>0.81</v>
      </c>
      <c r="AG13">
        <v>0.18</v>
      </c>
      <c r="AH13">
        <v>3.05</v>
      </c>
      <c r="AI13">
        <v>1.62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46.86</v>
      </c>
      <c r="AR13">
        <v>0</v>
      </c>
      <c r="AS13">
        <v>0</v>
      </c>
      <c r="AT13">
        <v>0</v>
      </c>
      <c r="AU13">
        <v>0</v>
      </c>
    </row>
    <row r="14" spans="1:47" ht="12.75" x14ac:dyDescent="0.2">
      <c r="A14" s="6">
        <v>13</v>
      </c>
      <c r="B14" s="6" t="s">
        <v>11</v>
      </c>
      <c r="C14" s="7" t="s">
        <v>78</v>
      </c>
      <c r="D14" s="6" t="s">
        <v>79</v>
      </c>
      <c r="E14" s="6" t="s">
        <v>80</v>
      </c>
      <c r="F14" s="9" t="s">
        <v>252</v>
      </c>
      <c r="G14" s="9" t="s">
        <v>271</v>
      </c>
      <c r="H14" s="9" t="s">
        <v>81</v>
      </c>
      <c r="I14" s="9" t="s">
        <v>82</v>
      </c>
      <c r="J14" s="6">
        <v>145.32</v>
      </c>
      <c r="K14" s="6">
        <v>251.4</v>
      </c>
      <c r="L14">
        <f>0.00123</f>
        <v>1.23E-3</v>
      </c>
      <c r="M14">
        <f>0.00024</f>
        <v>2.4000000000000001E-4</v>
      </c>
      <c r="N14">
        <v>2.4311499999999999E-4</v>
      </c>
      <c r="O14" s="6">
        <v>3.2147000000000001</v>
      </c>
      <c r="P14" s="6" t="s">
        <v>80</v>
      </c>
      <c r="Q14" s="10">
        <v>3.2002039999999998</v>
      </c>
      <c r="R14" s="6" t="s">
        <v>34</v>
      </c>
      <c r="S14" s="31">
        <v>2</v>
      </c>
      <c r="T14" s="6" t="s">
        <v>17</v>
      </c>
      <c r="U14" s="6"/>
      <c r="V14" s="6"/>
      <c r="AB14">
        <v>0.67</v>
      </c>
      <c r="AC14">
        <v>0.02</v>
      </c>
      <c r="AD14">
        <v>0.72</v>
      </c>
      <c r="AE14">
        <v>0.02</v>
      </c>
      <c r="AF14">
        <v>2.4900000000000002</v>
      </c>
      <c r="AG14">
        <v>0.2</v>
      </c>
      <c r="AH14">
        <v>6.88</v>
      </c>
      <c r="AI14">
        <v>1.89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46.97</v>
      </c>
      <c r="AR14">
        <v>0</v>
      </c>
      <c r="AS14">
        <v>0</v>
      </c>
      <c r="AT14">
        <v>0</v>
      </c>
      <c r="AU14">
        <v>0</v>
      </c>
    </row>
    <row r="15" spans="1:47" ht="12.75" x14ac:dyDescent="0.2">
      <c r="A15" s="6">
        <v>14</v>
      </c>
      <c r="B15" s="6" t="s">
        <v>11</v>
      </c>
      <c r="C15" s="7" t="s">
        <v>83</v>
      </c>
      <c r="D15" s="6" t="s">
        <v>84</v>
      </c>
      <c r="E15" s="6" t="s">
        <v>85</v>
      </c>
      <c r="F15" s="9" t="s">
        <v>290</v>
      </c>
      <c r="G15" s="9" t="s">
        <v>291</v>
      </c>
      <c r="H15" s="9" t="s">
        <v>86</v>
      </c>
      <c r="I15" s="9" t="s">
        <v>87</v>
      </c>
      <c r="J15" s="6">
        <v>185.8</v>
      </c>
      <c r="K15" s="6">
        <v>266.2</v>
      </c>
      <c r="L15">
        <f>1.26*10^-3</f>
        <v>1.2600000000000001E-3</v>
      </c>
      <c r="M15" s="35">
        <f>0.52*10^-3</f>
        <v>5.2000000000000006E-4</v>
      </c>
      <c r="N15">
        <v>1.4815299999999999E-4</v>
      </c>
      <c r="O15" s="8">
        <v>2.3940000000000001</v>
      </c>
      <c r="P15" s="6" t="s">
        <v>85</v>
      </c>
      <c r="Q15" s="10">
        <v>2.3932359999999999</v>
      </c>
      <c r="R15" s="6" t="s">
        <v>11</v>
      </c>
      <c r="S15" s="31">
        <v>1.5</v>
      </c>
      <c r="T15" s="6" t="s">
        <v>17</v>
      </c>
      <c r="U15" s="6"/>
      <c r="V15" s="6"/>
      <c r="AB15" s="6">
        <v>0.25</v>
      </c>
      <c r="AC15">
        <v>0.01</v>
      </c>
      <c r="AD15">
        <v>0.26</v>
      </c>
      <c r="AE15">
        <v>0.02</v>
      </c>
      <c r="AF15">
        <v>1.23</v>
      </c>
      <c r="AG15">
        <v>0.17</v>
      </c>
      <c r="AH15">
        <v>2.21</v>
      </c>
      <c r="AI15">
        <v>1.27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46.98</v>
      </c>
      <c r="AR15">
        <v>0</v>
      </c>
      <c r="AS15">
        <v>0</v>
      </c>
      <c r="AT15">
        <v>0</v>
      </c>
      <c r="AU15">
        <v>0</v>
      </c>
    </row>
    <row r="16" spans="1:47" ht="12.75" x14ac:dyDescent="0.2">
      <c r="A16" s="6">
        <v>15</v>
      </c>
      <c r="B16" s="6" t="s">
        <v>11</v>
      </c>
      <c r="C16" s="7" t="s">
        <v>88</v>
      </c>
      <c r="D16" s="6" t="s">
        <v>89</v>
      </c>
      <c r="E16" s="6" t="s">
        <v>90</v>
      </c>
      <c r="F16" s="9" t="s">
        <v>259</v>
      </c>
      <c r="G16" s="9" t="s">
        <v>292</v>
      </c>
      <c r="H16" s="9" t="s">
        <v>91</v>
      </c>
      <c r="I16" s="9" t="s">
        <v>92</v>
      </c>
      <c r="J16" s="6">
        <v>124.77</v>
      </c>
      <c r="K16" s="6">
        <v>263.88</v>
      </c>
      <c r="L16">
        <f>0.000404</f>
        <v>4.0400000000000001E-4</v>
      </c>
      <c r="M16">
        <f>0.000163</f>
        <v>1.63E-4</v>
      </c>
      <c r="N16">
        <v>1.5398300000000001E-4</v>
      </c>
      <c r="O16" s="8">
        <v>2.9152999999999998</v>
      </c>
      <c r="P16" s="6" t="s">
        <v>90</v>
      </c>
      <c r="Q16" s="10">
        <v>2.9156300000000002</v>
      </c>
      <c r="R16" s="6" t="s">
        <v>11</v>
      </c>
      <c r="S16" s="31">
        <v>1.5</v>
      </c>
      <c r="T16" s="6" t="s">
        <v>17</v>
      </c>
      <c r="U16" s="6"/>
      <c r="V16" s="6"/>
      <c r="AB16" s="6">
        <v>0.47</v>
      </c>
      <c r="AC16">
        <v>0.01</v>
      </c>
      <c r="AD16">
        <v>0.53</v>
      </c>
      <c r="AE16">
        <v>0.02</v>
      </c>
      <c r="AF16">
        <v>1.32</v>
      </c>
      <c r="AG16">
        <v>0.17</v>
      </c>
      <c r="AH16">
        <v>3.55</v>
      </c>
      <c r="AI16">
        <v>1.27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47.1</v>
      </c>
      <c r="AR16">
        <v>0</v>
      </c>
      <c r="AS16">
        <v>0</v>
      </c>
      <c r="AT16">
        <v>0</v>
      </c>
      <c r="AU16" s="46">
        <v>0</v>
      </c>
    </row>
    <row r="17" spans="1:47" ht="12.75" x14ac:dyDescent="0.2">
      <c r="A17" s="6">
        <v>16</v>
      </c>
      <c r="B17" s="6" t="s">
        <v>34</v>
      </c>
      <c r="C17" s="7" t="s">
        <v>93</v>
      </c>
      <c r="D17" s="6" t="s">
        <v>94</v>
      </c>
      <c r="E17" s="6" t="s">
        <v>95</v>
      </c>
      <c r="F17" s="9" t="s">
        <v>251</v>
      </c>
      <c r="G17" s="36" t="s">
        <v>272</v>
      </c>
      <c r="H17" s="9" t="s">
        <v>97</v>
      </c>
      <c r="I17" s="9" t="s">
        <v>98</v>
      </c>
      <c r="J17" s="6">
        <v>178.69</v>
      </c>
      <c r="K17" s="12">
        <v>270.39</v>
      </c>
      <c r="L17">
        <f>0.00064</f>
        <v>6.4000000000000005E-4</v>
      </c>
      <c r="M17">
        <f>0.000107</f>
        <v>1.07E-4</v>
      </c>
      <c r="N17" s="35">
        <v>8.5810300000000001E-5</v>
      </c>
      <c r="O17" s="8">
        <v>2.4523999999999999</v>
      </c>
      <c r="P17" s="6" t="s">
        <v>96</v>
      </c>
      <c r="Q17" s="10">
        <v>2.4505150000000002</v>
      </c>
      <c r="R17" s="6" t="s">
        <v>34</v>
      </c>
      <c r="S17" s="31">
        <v>2</v>
      </c>
      <c r="T17" s="6" t="s">
        <v>17</v>
      </c>
      <c r="U17" s="6"/>
      <c r="V17" s="6"/>
      <c r="AB17" s="6">
        <v>0.22</v>
      </c>
      <c r="AC17">
        <v>0.01</v>
      </c>
      <c r="AD17">
        <v>0.33</v>
      </c>
      <c r="AE17">
        <v>0.02</v>
      </c>
      <c r="AF17">
        <v>1.7</v>
      </c>
      <c r="AG17">
        <v>0.13</v>
      </c>
      <c r="AH17">
        <v>2.74</v>
      </c>
      <c r="AI17">
        <v>1.07</v>
      </c>
      <c r="AJ17">
        <v>43.38</v>
      </c>
      <c r="AK17">
        <v>2.6</v>
      </c>
      <c r="AL17">
        <v>41.13</v>
      </c>
      <c r="AM17">
        <v>2.63</v>
      </c>
      <c r="AN17">
        <v>31.18</v>
      </c>
      <c r="AO17">
        <v>3.27</v>
      </c>
      <c r="AP17">
        <v>13.03</v>
      </c>
      <c r="AQ17">
        <v>46.81</v>
      </c>
      <c r="AR17">
        <v>61.5</v>
      </c>
      <c r="AS17">
        <v>1.6</v>
      </c>
      <c r="AT17">
        <v>36</v>
      </c>
      <c r="AU17" s="41">
        <v>2.5</v>
      </c>
    </row>
    <row r="18" spans="1:47" ht="12.75" x14ac:dyDescent="0.2">
      <c r="A18" s="6">
        <v>17</v>
      </c>
      <c r="B18" s="6" t="s">
        <v>11</v>
      </c>
      <c r="C18" s="7" t="s">
        <v>99</v>
      </c>
      <c r="D18" s="6" t="s">
        <v>100</v>
      </c>
      <c r="E18" s="6" t="s">
        <v>101</v>
      </c>
      <c r="F18" s="9" t="s">
        <v>245</v>
      </c>
      <c r="G18" s="36" t="s">
        <v>273</v>
      </c>
      <c r="H18" s="9" t="s">
        <v>103</v>
      </c>
      <c r="I18" s="9" t="s">
        <v>104</v>
      </c>
      <c r="J18" s="6">
        <v>189.54</v>
      </c>
      <c r="K18" s="12">
        <v>247.51</v>
      </c>
      <c r="L18">
        <f>633*10^-6</f>
        <v>6.3299999999999999E-4</v>
      </c>
      <c r="M18" s="35">
        <f>438*10^-6</f>
        <v>4.3799999999999997E-4</v>
      </c>
      <c r="N18" s="35">
        <v>1.5673799999999999E-4</v>
      </c>
      <c r="O18" s="8">
        <v>2.617</v>
      </c>
      <c r="P18" s="6" t="s">
        <v>102</v>
      </c>
      <c r="Q18" s="10">
        <v>2.6222789999999998</v>
      </c>
      <c r="R18" s="6" t="s">
        <v>34</v>
      </c>
      <c r="S18" s="31">
        <v>1.5</v>
      </c>
      <c r="T18" s="6" t="s">
        <v>17</v>
      </c>
      <c r="U18" s="6"/>
      <c r="V18" s="6"/>
      <c r="AB18" s="6">
        <v>0.39</v>
      </c>
      <c r="AC18">
        <v>0.01</v>
      </c>
      <c r="AD18">
        <v>0.47</v>
      </c>
      <c r="AE18">
        <v>0.02</v>
      </c>
      <c r="AF18">
        <v>1.1100000000000001</v>
      </c>
      <c r="AG18">
        <v>0.16</v>
      </c>
      <c r="AH18">
        <v>3.99</v>
      </c>
      <c r="AI18">
        <v>1.71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46.97</v>
      </c>
      <c r="AR18">
        <v>0</v>
      </c>
      <c r="AS18">
        <v>0</v>
      </c>
      <c r="AT18">
        <v>0</v>
      </c>
      <c r="AU18" s="46">
        <v>0</v>
      </c>
    </row>
    <row r="19" spans="1:47" ht="12.75" x14ac:dyDescent="0.2">
      <c r="A19" s="6">
        <v>18</v>
      </c>
      <c r="B19" s="6" t="s">
        <v>11</v>
      </c>
      <c r="C19" s="7" t="s">
        <v>105</v>
      </c>
      <c r="D19" s="6" t="s">
        <v>106</v>
      </c>
      <c r="E19" s="6" t="s">
        <v>107</v>
      </c>
      <c r="F19" s="9" t="s">
        <v>246</v>
      </c>
      <c r="G19" s="36" t="s">
        <v>274</v>
      </c>
      <c r="H19" s="9" t="s">
        <v>109</v>
      </c>
      <c r="I19" s="9" t="s">
        <v>110</v>
      </c>
      <c r="J19" s="6">
        <v>190.09</v>
      </c>
      <c r="K19" s="12">
        <v>255.95</v>
      </c>
      <c r="L19">
        <f>0.000811</f>
        <v>8.1099999999999998E-4</v>
      </c>
      <c r="M19">
        <f>0.000281</f>
        <v>2.81E-4</v>
      </c>
      <c r="N19">
        <v>1.7475600000000001E-4</v>
      </c>
      <c r="O19" s="8">
        <v>3.2286000000000001</v>
      </c>
      <c r="P19" s="6" t="s">
        <v>108</v>
      </c>
      <c r="Q19" s="10">
        <v>3.1469680000000002</v>
      </c>
      <c r="R19" s="6" t="s">
        <v>34</v>
      </c>
      <c r="S19" s="31">
        <v>2</v>
      </c>
      <c r="T19" s="6" t="s">
        <v>17</v>
      </c>
      <c r="U19" s="6"/>
      <c r="V19" s="6"/>
      <c r="AB19">
        <v>0.11</v>
      </c>
      <c r="AC19">
        <v>0.01</v>
      </c>
      <c r="AD19">
        <v>0.1</v>
      </c>
      <c r="AE19">
        <v>0.01</v>
      </c>
      <c r="AF19">
        <v>0.4</v>
      </c>
      <c r="AG19">
        <v>0.13</v>
      </c>
      <c r="AH19">
        <v>3.49</v>
      </c>
      <c r="AI19">
        <v>1.1599999999999999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47.08</v>
      </c>
      <c r="AR19">
        <v>0</v>
      </c>
      <c r="AS19">
        <v>0</v>
      </c>
      <c r="AT19">
        <v>0</v>
      </c>
      <c r="AU19" s="46">
        <v>0</v>
      </c>
    </row>
    <row r="20" spans="1:47" ht="12.75" x14ac:dyDescent="0.2">
      <c r="A20" s="6">
        <v>19</v>
      </c>
      <c r="B20" s="6" t="s">
        <v>11</v>
      </c>
      <c r="C20" s="7" t="s">
        <v>111</v>
      </c>
      <c r="D20" s="6" t="s">
        <v>112</v>
      </c>
      <c r="E20" s="6" t="s">
        <v>113</v>
      </c>
      <c r="F20" s="9" t="s">
        <v>293</v>
      </c>
      <c r="G20" s="36" t="s">
        <v>294</v>
      </c>
      <c r="H20" s="9" t="s">
        <v>114</v>
      </c>
      <c r="I20" s="9" t="s">
        <v>115</v>
      </c>
      <c r="J20" s="6">
        <v>174.7</v>
      </c>
      <c r="K20" s="12">
        <v>256.95999999999998</v>
      </c>
      <c r="L20">
        <f>0.00057</f>
        <v>5.6999999999999998E-4</v>
      </c>
      <c r="M20">
        <f>0.000352</f>
        <v>3.5199999999999999E-4</v>
      </c>
      <c r="N20">
        <v>1.65797E-4</v>
      </c>
      <c r="O20" s="8">
        <v>2.7833000000000001</v>
      </c>
      <c r="P20" s="6" t="s">
        <v>113</v>
      </c>
      <c r="Q20" s="10">
        <v>2.785399</v>
      </c>
      <c r="R20" s="6" t="s">
        <v>11</v>
      </c>
      <c r="S20" s="31">
        <v>1.5</v>
      </c>
      <c r="T20" s="6" t="s">
        <v>17</v>
      </c>
      <c r="U20" s="6"/>
      <c r="V20" s="6"/>
      <c r="AB20" s="6">
        <v>0.16</v>
      </c>
      <c r="AC20">
        <v>0.01</v>
      </c>
      <c r="AD20">
        <v>0.18</v>
      </c>
      <c r="AE20">
        <v>0.01</v>
      </c>
      <c r="AF20">
        <v>0.37</v>
      </c>
      <c r="AG20">
        <v>0.18</v>
      </c>
      <c r="AH20">
        <v>2.65</v>
      </c>
      <c r="AI20">
        <v>1.33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46.88</v>
      </c>
      <c r="AR20">
        <v>0</v>
      </c>
      <c r="AS20">
        <v>0</v>
      </c>
      <c r="AT20">
        <v>0</v>
      </c>
      <c r="AU20">
        <v>0</v>
      </c>
    </row>
    <row r="21" spans="1:47" ht="12.75" x14ac:dyDescent="0.2">
      <c r="A21" s="33">
        <v>20</v>
      </c>
      <c r="B21" s="6" t="s">
        <v>34</v>
      </c>
      <c r="C21" s="7" t="s">
        <v>116</v>
      </c>
      <c r="D21" s="6" t="s">
        <v>117</v>
      </c>
      <c r="E21" s="6" t="s">
        <v>118</v>
      </c>
      <c r="F21" s="9" t="s">
        <v>258</v>
      </c>
      <c r="G21" s="36" t="s">
        <v>275</v>
      </c>
      <c r="H21" s="9" t="s">
        <v>119</v>
      </c>
      <c r="I21" s="9" t="s">
        <v>120</v>
      </c>
      <c r="J21" s="6">
        <v>86.83</v>
      </c>
      <c r="K21" s="12">
        <v>246.3</v>
      </c>
      <c r="L21">
        <f>0.00544</f>
        <v>5.4400000000000004E-3</v>
      </c>
      <c r="M21">
        <f>0.00037</f>
        <v>3.6999999999999999E-4</v>
      </c>
      <c r="N21">
        <v>7.9268299999999997E-4</v>
      </c>
      <c r="O21" s="8">
        <v>3.3816999999999999</v>
      </c>
      <c r="P21" s="6" t="s">
        <v>118</v>
      </c>
      <c r="Q21" s="10">
        <v>3.3989259999999999</v>
      </c>
      <c r="R21" s="6" t="s">
        <v>34</v>
      </c>
      <c r="S21" s="31">
        <v>2</v>
      </c>
      <c r="T21" s="6" t="s">
        <v>34</v>
      </c>
      <c r="U21" s="28" t="s">
        <v>223</v>
      </c>
      <c r="V21" s="9" t="s">
        <v>224</v>
      </c>
      <c r="W21">
        <f>2.37*10^-3</f>
        <v>2.3700000000000001E-3</v>
      </c>
      <c r="X21">
        <f>0.33*10^-3</f>
        <v>3.3E-4</v>
      </c>
      <c r="Y21">
        <v>1.8914299999999999E-4</v>
      </c>
      <c r="Z21" s="9" t="s">
        <v>244</v>
      </c>
      <c r="AA21" s="36" t="s">
        <v>280</v>
      </c>
      <c r="AB21" s="6">
        <v>0.14000000000000001</v>
      </c>
      <c r="AC21">
        <v>0.01</v>
      </c>
      <c r="AD21">
        <v>0.16</v>
      </c>
      <c r="AE21">
        <v>0.01</v>
      </c>
      <c r="AF21">
        <v>1.07</v>
      </c>
      <c r="AG21">
        <v>0.18</v>
      </c>
      <c r="AH21">
        <v>2.5299999999999998</v>
      </c>
      <c r="AI21">
        <v>1.26</v>
      </c>
      <c r="AJ21">
        <v>78.44</v>
      </c>
      <c r="AK21">
        <v>4.09</v>
      </c>
      <c r="AL21">
        <v>101.53</v>
      </c>
      <c r="AM21">
        <v>3.56</v>
      </c>
      <c r="AN21">
        <v>88.02</v>
      </c>
      <c r="AO21">
        <v>4.04</v>
      </c>
      <c r="AP21">
        <v>13.66</v>
      </c>
      <c r="AQ21">
        <v>46.99</v>
      </c>
      <c r="AR21">
        <v>41.5</v>
      </c>
      <c r="AS21">
        <v>1.6</v>
      </c>
      <c r="AT21">
        <v>34.5</v>
      </c>
      <c r="AU21" s="41">
        <v>2.0499999999999998</v>
      </c>
    </row>
    <row r="22" spans="1:47" ht="12.75" x14ac:dyDescent="0.2">
      <c r="A22" s="6">
        <v>21</v>
      </c>
      <c r="B22" s="6" t="s">
        <v>34</v>
      </c>
      <c r="C22" s="7" t="s">
        <v>121</v>
      </c>
      <c r="D22" s="6" t="s">
        <v>122</v>
      </c>
      <c r="E22" s="6" t="s">
        <v>123</v>
      </c>
      <c r="F22" s="9" t="s">
        <v>247</v>
      </c>
      <c r="G22" s="36" t="s">
        <v>276</v>
      </c>
      <c r="H22" s="9" t="s">
        <v>125</v>
      </c>
      <c r="I22" s="9" t="s">
        <v>126</v>
      </c>
      <c r="J22" s="6">
        <v>234.47</v>
      </c>
      <c r="K22" s="12">
        <v>233.45</v>
      </c>
      <c r="L22">
        <f>0.000632</f>
        <v>6.3199999999999997E-4</v>
      </c>
      <c r="M22">
        <f>0.000248</f>
        <v>2.4800000000000001E-4</v>
      </c>
      <c r="N22" s="35">
        <v>9.4397700000000006E-5</v>
      </c>
      <c r="O22" s="8">
        <v>2.3365999999999998</v>
      </c>
      <c r="P22" s="6" t="s">
        <v>124</v>
      </c>
      <c r="Q22" s="10">
        <v>2.3371729999999999</v>
      </c>
      <c r="R22" s="6" t="s">
        <v>34</v>
      </c>
      <c r="S22" s="31">
        <v>2</v>
      </c>
      <c r="T22" s="6" t="s">
        <v>17</v>
      </c>
      <c r="U22" s="6"/>
      <c r="V22" s="6"/>
      <c r="AB22" s="6">
        <v>0.26</v>
      </c>
      <c r="AC22">
        <v>0.01</v>
      </c>
      <c r="AD22">
        <v>0.41</v>
      </c>
      <c r="AE22">
        <v>0.02</v>
      </c>
      <c r="AF22">
        <v>1.63</v>
      </c>
      <c r="AG22">
        <v>0.1</v>
      </c>
      <c r="AH22">
        <v>2.89</v>
      </c>
      <c r="AI22">
        <v>0.82</v>
      </c>
      <c r="AJ22">
        <v>19.03</v>
      </c>
      <c r="AK22">
        <v>2.66</v>
      </c>
      <c r="AL22">
        <v>24.26</v>
      </c>
      <c r="AM22">
        <v>2.66</v>
      </c>
      <c r="AN22">
        <v>0</v>
      </c>
      <c r="AO22">
        <v>0</v>
      </c>
      <c r="AP22">
        <v>12.67</v>
      </c>
      <c r="AQ22">
        <v>46.89</v>
      </c>
      <c r="AR22">
        <v>43.5</v>
      </c>
      <c r="AS22">
        <v>1.6</v>
      </c>
      <c r="AT22">
        <v>32.5</v>
      </c>
      <c r="AU22" s="41">
        <v>2.15</v>
      </c>
    </row>
    <row r="23" spans="1:47" ht="12.75" x14ac:dyDescent="0.2">
      <c r="A23" s="6">
        <v>22</v>
      </c>
      <c r="B23" s="6" t="s">
        <v>34</v>
      </c>
      <c r="C23" s="27" t="s">
        <v>127</v>
      </c>
      <c r="D23" s="6" t="s">
        <v>128</v>
      </c>
      <c r="E23" s="6" t="s">
        <v>129</v>
      </c>
      <c r="F23" s="9" t="s">
        <v>260</v>
      </c>
      <c r="G23" s="9" t="s">
        <v>277</v>
      </c>
      <c r="H23" s="9" t="s">
        <v>130</v>
      </c>
      <c r="I23" s="9" t="s">
        <v>131</v>
      </c>
      <c r="J23" s="6">
        <v>204.124</v>
      </c>
      <c r="K23" s="6">
        <v>239.86699999999999</v>
      </c>
      <c r="L23">
        <f>0.00234</f>
        <v>2.3400000000000001E-3</v>
      </c>
      <c r="M23">
        <f>0.00015</f>
        <v>1.4999999999999999E-4</v>
      </c>
      <c r="N23">
        <v>4.34504E-4</v>
      </c>
      <c r="O23" s="8">
        <v>2.5005999999999999</v>
      </c>
      <c r="P23" s="6" t="s">
        <v>129</v>
      </c>
      <c r="Q23" s="10">
        <v>2.5204650000000002</v>
      </c>
      <c r="R23" s="6" t="s">
        <v>34</v>
      </c>
      <c r="S23" s="31">
        <v>2</v>
      </c>
      <c r="T23" t="s">
        <v>34</v>
      </c>
      <c r="U23" s="9" t="s">
        <v>225</v>
      </c>
      <c r="V23" s="9" t="s">
        <v>226</v>
      </c>
      <c r="W23">
        <f>543*10^-6</f>
        <v>5.4299999999999997E-4</v>
      </c>
      <c r="X23">
        <f>125*10^-6</f>
        <v>1.25E-4</v>
      </c>
      <c r="Y23">
        <v>1.73394E-4</v>
      </c>
      <c r="Z23" s="9" t="s">
        <v>261</v>
      </c>
      <c r="AA23" s="9" t="s">
        <v>281</v>
      </c>
      <c r="AB23" s="6">
        <v>0.19</v>
      </c>
      <c r="AC23">
        <v>0.01</v>
      </c>
      <c r="AD23">
        <v>0.34</v>
      </c>
      <c r="AE23">
        <v>0.01</v>
      </c>
      <c r="AF23">
        <v>1.5</v>
      </c>
      <c r="AG23">
        <v>0.09</v>
      </c>
      <c r="AH23">
        <v>3.16</v>
      </c>
      <c r="AI23">
        <v>0.63</v>
      </c>
      <c r="AJ23">
        <v>49.11</v>
      </c>
      <c r="AK23">
        <v>6.34</v>
      </c>
      <c r="AL23">
        <v>57.63</v>
      </c>
      <c r="AM23">
        <v>6.88</v>
      </c>
      <c r="AN23">
        <v>52.43</v>
      </c>
      <c r="AO23">
        <v>7.52</v>
      </c>
      <c r="AP23">
        <v>13.04</v>
      </c>
      <c r="AQ23">
        <v>47.09</v>
      </c>
      <c r="AR23">
        <v>38</v>
      </c>
      <c r="AS23">
        <v>1.6</v>
      </c>
      <c r="AT23">
        <v>31</v>
      </c>
      <c r="AU23" s="41">
        <v>2</v>
      </c>
    </row>
    <row r="24" spans="1:47" ht="12.75" x14ac:dyDescent="0.2">
      <c r="A24" s="6">
        <v>23</v>
      </c>
      <c r="B24" s="6" t="s">
        <v>34</v>
      </c>
      <c r="C24" s="29" t="s">
        <v>132</v>
      </c>
      <c r="D24" s="6" t="s">
        <v>133</v>
      </c>
      <c r="E24" s="11" t="s">
        <v>134</v>
      </c>
      <c r="F24" s="16" t="s">
        <v>295</v>
      </c>
      <c r="G24" s="34" t="s">
        <v>296</v>
      </c>
      <c r="H24" s="9" t="s">
        <v>136</v>
      </c>
      <c r="I24" s="9" t="s">
        <v>137</v>
      </c>
      <c r="J24" s="11">
        <v>100.37</v>
      </c>
      <c r="K24" s="13">
        <v>252.81</v>
      </c>
      <c r="L24">
        <f>441*10^-6</f>
        <v>4.4099999999999999E-4</v>
      </c>
      <c r="M24" s="35">
        <f>201*10^-6</f>
        <v>2.0099999999999998E-4</v>
      </c>
      <c r="N24">
        <v>1.3990000000000001E-4</v>
      </c>
      <c r="O24" s="14">
        <v>2.0350000000000001</v>
      </c>
      <c r="P24" s="6" t="s">
        <v>135</v>
      </c>
      <c r="Q24" s="15">
        <v>2.0350000000000001</v>
      </c>
      <c r="R24" s="6" t="s">
        <v>34</v>
      </c>
      <c r="S24" s="31">
        <v>1.5</v>
      </c>
      <c r="T24" s="6" t="s">
        <v>17</v>
      </c>
      <c r="U24" s="6"/>
      <c r="V24" s="6"/>
      <c r="AB24" s="6">
        <v>0.51</v>
      </c>
      <c r="AC24">
        <v>0.01</v>
      </c>
      <c r="AD24">
        <v>0.92</v>
      </c>
      <c r="AE24">
        <v>0.03</v>
      </c>
      <c r="AF24">
        <v>4.34</v>
      </c>
      <c r="AG24">
        <v>0.2</v>
      </c>
      <c r="AH24">
        <v>8.93</v>
      </c>
      <c r="AI24">
        <v>1.33</v>
      </c>
      <c r="AJ24">
        <v>34.67</v>
      </c>
      <c r="AK24">
        <v>6.38</v>
      </c>
      <c r="AL24">
        <v>17.3</v>
      </c>
      <c r="AM24">
        <v>6.85</v>
      </c>
      <c r="AN24">
        <v>0</v>
      </c>
      <c r="AO24">
        <v>0</v>
      </c>
      <c r="AP24">
        <v>12.73</v>
      </c>
      <c r="AQ24">
        <v>46.98</v>
      </c>
      <c r="AR24">
        <v>61.5</v>
      </c>
      <c r="AS24">
        <v>1.6</v>
      </c>
      <c r="AT24">
        <v>63</v>
      </c>
      <c r="AU24">
        <v>1.1499999999999999</v>
      </c>
    </row>
    <row r="25" spans="1:47" ht="12.75" x14ac:dyDescent="0.2">
      <c r="A25" s="6">
        <v>24</v>
      </c>
      <c r="B25" s="6" t="s">
        <v>34</v>
      </c>
      <c r="C25" s="7" t="s">
        <v>138</v>
      </c>
      <c r="D25" s="6" t="s">
        <v>139</v>
      </c>
      <c r="E25" s="6" t="s">
        <v>140</v>
      </c>
      <c r="F25" s="9" t="s">
        <v>248</v>
      </c>
      <c r="G25" s="34" t="s">
        <v>278</v>
      </c>
      <c r="H25" s="9" t="s">
        <v>142</v>
      </c>
      <c r="I25" s="9" t="s">
        <v>143</v>
      </c>
      <c r="J25" s="6">
        <v>147.29</v>
      </c>
      <c r="K25" s="13">
        <v>232.81</v>
      </c>
      <c r="L25">
        <f>0.00169</f>
        <v>1.6900000000000001E-3</v>
      </c>
      <c r="M25">
        <f>0.0006</f>
        <v>5.9999999999999995E-4</v>
      </c>
      <c r="N25">
        <v>1.9274299999999999E-4</v>
      </c>
      <c r="O25" s="8">
        <v>2.3447</v>
      </c>
      <c r="P25" s="6" t="s">
        <v>141</v>
      </c>
      <c r="Q25" s="6">
        <v>2.348147</v>
      </c>
      <c r="R25" s="6" t="s">
        <v>34</v>
      </c>
      <c r="S25" s="31">
        <v>2</v>
      </c>
      <c r="T25" s="6" t="s">
        <v>17</v>
      </c>
      <c r="U25" s="6"/>
      <c r="V25" s="6"/>
      <c r="AB25" s="6">
        <v>0.49</v>
      </c>
      <c r="AC25">
        <v>0.01</v>
      </c>
      <c r="AD25">
        <v>0.82</v>
      </c>
      <c r="AE25">
        <v>0.02</v>
      </c>
      <c r="AF25">
        <v>4.0999999999999996</v>
      </c>
      <c r="AG25">
        <v>0.19</v>
      </c>
      <c r="AH25">
        <v>7.72</v>
      </c>
      <c r="AI25">
        <v>1.06</v>
      </c>
      <c r="AJ25">
        <v>41.1</v>
      </c>
      <c r="AK25">
        <v>6.36</v>
      </c>
      <c r="AL25">
        <v>27.65</v>
      </c>
      <c r="AM25">
        <v>6.9</v>
      </c>
      <c r="AN25">
        <v>20.45</v>
      </c>
      <c r="AO25">
        <v>7.54</v>
      </c>
      <c r="AP25">
        <v>12.82</v>
      </c>
      <c r="AQ25">
        <v>47.38</v>
      </c>
      <c r="AR25">
        <v>41</v>
      </c>
      <c r="AS25">
        <v>1.6</v>
      </c>
      <c r="AT25">
        <v>35.5</v>
      </c>
      <c r="AU25" s="41">
        <v>1.85</v>
      </c>
    </row>
    <row r="26" spans="1:47" ht="12.75" x14ac:dyDescent="0.2">
      <c r="A26" s="6">
        <v>25</v>
      </c>
      <c r="B26" s="6" t="s">
        <v>34</v>
      </c>
      <c r="C26" s="7" t="s">
        <v>144</v>
      </c>
      <c r="D26" s="6" t="s">
        <v>145</v>
      </c>
      <c r="E26" s="6" t="s">
        <v>146</v>
      </c>
      <c r="F26" s="9" t="s">
        <v>262</v>
      </c>
      <c r="G26" s="34" t="s">
        <v>279</v>
      </c>
      <c r="H26" s="9" t="s">
        <v>148</v>
      </c>
      <c r="I26" s="16" t="s">
        <v>149</v>
      </c>
      <c r="J26" s="6">
        <v>161.12</v>
      </c>
      <c r="K26" s="13">
        <v>229.14</v>
      </c>
      <c r="L26">
        <f>0.000352</f>
        <v>3.5199999999999999E-4</v>
      </c>
      <c r="M26">
        <f>0.000168</f>
        <v>1.6799999999999999E-4</v>
      </c>
      <c r="N26">
        <v>1.36274E-4</v>
      </c>
      <c r="O26" s="8">
        <v>2.2614000000000001</v>
      </c>
      <c r="P26" s="6" t="s">
        <v>147</v>
      </c>
      <c r="Q26" s="15">
        <v>2.2333980000000002</v>
      </c>
      <c r="R26" s="6" t="s">
        <v>11</v>
      </c>
      <c r="S26" s="31">
        <v>1.5</v>
      </c>
      <c r="T26" s="6" t="s">
        <v>17</v>
      </c>
      <c r="U26" s="6"/>
      <c r="V26" s="6"/>
      <c r="AB26" s="6">
        <v>1.44</v>
      </c>
      <c r="AC26">
        <v>0.03</v>
      </c>
      <c r="AD26">
        <v>2.29</v>
      </c>
      <c r="AE26">
        <v>0.05</v>
      </c>
      <c r="AF26">
        <v>8.9600000000000009</v>
      </c>
      <c r="AG26">
        <v>0.25</v>
      </c>
      <c r="AH26">
        <v>21.02</v>
      </c>
      <c r="AI26">
        <v>1.1499999999999999</v>
      </c>
      <c r="AJ26">
        <v>34.58</v>
      </c>
      <c r="AK26">
        <v>6.38</v>
      </c>
      <c r="AL26">
        <v>30.98</v>
      </c>
      <c r="AM26">
        <v>6.86</v>
      </c>
      <c r="AN26">
        <v>18.13</v>
      </c>
      <c r="AO26">
        <v>7.54</v>
      </c>
      <c r="AP26">
        <v>12.45</v>
      </c>
      <c r="AQ26">
        <v>47.67</v>
      </c>
      <c r="AR26">
        <v>68</v>
      </c>
      <c r="AS26">
        <v>1.6</v>
      </c>
      <c r="AT26">
        <v>68.5</v>
      </c>
      <c r="AU26" s="41">
        <v>1.5</v>
      </c>
    </row>
    <row r="27" spans="1:47" ht="12.75" x14ac:dyDescent="0.2">
      <c r="A27" s="6">
        <v>26</v>
      </c>
      <c r="B27" s="6" t="s">
        <v>34</v>
      </c>
      <c r="C27" s="17" t="s">
        <v>150</v>
      </c>
      <c r="D27" s="11" t="s">
        <v>151</v>
      </c>
      <c r="E27" s="6" t="s">
        <v>152</v>
      </c>
      <c r="F27" s="9" t="s">
        <v>239</v>
      </c>
      <c r="G27" s="34" t="s">
        <v>240</v>
      </c>
      <c r="H27" s="9" t="s">
        <v>154</v>
      </c>
      <c r="I27" s="9" t="s">
        <v>155</v>
      </c>
      <c r="J27" s="6">
        <v>253.45099999999999</v>
      </c>
      <c r="K27" s="13">
        <v>345.94499999999999</v>
      </c>
      <c r="L27">
        <f>0.003076</f>
        <v>3.0760000000000002E-3</v>
      </c>
      <c r="M27">
        <f>0.00006</f>
        <v>6.0000000000000002E-5</v>
      </c>
      <c r="N27">
        <v>4.3610900000000001E-4</v>
      </c>
      <c r="O27" s="14">
        <v>3.3169</v>
      </c>
      <c r="P27" s="6" t="s">
        <v>153</v>
      </c>
      <c r="Q27" s="15">
        <v>3.3260559999999999</v>
      </c>
      <c r="R27" s="6" t="s">
        <v>34</v>
      </c>
      <c r="S27" s="31">
        <v>2</v>
      </c>
      <c r="T27" s="6" t="s">
        <v>17</v>
      </c>
      <c r="U27" s="6"/>
      <c r="V27" s="6"/>
      <c r="AB27" s="6">
        <v>0.28999999999999998</v>
      </c>
      <c r="AC27">
        <v>0.01</v>
      </c>
      <c r="AD27">
        <v>0.31</v>
      </c>
      <c r="AE27">
        <v>0.01</v>
      </c>
      <c r="AF27">
        <v>1.43</v>
      </c>
      <c r="AG27">
        <v>0.16</v>
      </c>
      <c r="AH27">
        <v>2.21</v>
      </c>
      <c r="AI27">
        <v>1.05</v>
      </c>
      <c r="AJ27">
        <v>50.77</v>
      </c>
      <c r="AK27">
        <v>6.9</v>
      </c>
      <c r="AL27">
        <v>56.18</v>
      </c>
      <c r="AM27">
        <v>7.36</v>
      </c>
      <c r="AN27">
        <v>37.35</v>
      </c>
      <c r="AO27">
        <v>8.3000000000000007</v>
      </c>
      <c r="AP27">
        <v>13.35</v>
      </c>
      <c r="AQ27">
        <v>47.39</v>
      </c>
      <c r="AR27">
        <v>42.5</v>
      </c>
      <c r="AS27">
        <v>1.6</v>
      </c>
      <c r="AT27">
        <v>47</v>
      </c>
      <c r="AU27" s="41">
        <v>1.4</v>
      </c>
    </row>
    <row r="28" spans="1:47" ht="12.75" x14ac:dyDescent="0.2">
      <c r="A28" s="6">
        <v>27</v>
      </c>
      <c r="B28" s="6" t="s">
        <v>11</v>
      </c>
      <c r="C28" s="7" t="s">
        <v>297</v>
      </c>
      <c r="D28" s="6" t="s">
        <v>321</v>
      </c>
      <c r="E28" s="6" t="s">
        <v>300</v>
      </c>
      <c r="F28" s="40" t="s">
        <v>314</v>
      </c>
      <c r="G28" s="43" t="s">
        <v>318</v>
      </c>
      <c r="H28" s="40" t="s">
        <v>304</v>
      </c>
      <c r="I28" s="40" t="s">
        <v>309</v>
      </c>
      <c r="L28">
        <v>4.9899999999999999E-4</v>
      </c>
      <c r="M28">
        <v>1.08E-4</v>
      </c>
      <c r="N28" s="35">
        <f>0.0000958364</f>
        <v>9.5836399999999996E-5</v>
      </c>
      <c r="O28" s="8">
        <v>2.4948999999999999</v>
      </c>
      <c r="P28" s="42" t="s">
        <v>317</v>
      </c>
      <c r="Q28" s="10">
        <v>2.5197600000000002</v>
      </c>
      <c r="R28" s="42" t="s">
        <v>34</v>
      </c>
      <c r="S28" s="32">
        <v>2</v>
      </c>
      <c r="T28" s="6" t="s">
        <v>17</v>
      </c>
      <c r="AB28" s="6">
        <v>0.35</v>
      </c>
      <c r="AC28">
        <v>0.01</v>
      </c>
      <c r="AD28">
        <v>0.52</v>
      </c>
      <c r="AE28">
        <v>0.02</v>
      </c>
      <c r="AF28">
        <v>2.63</v>
      </c>
      <c r="AG28">
        <v>0.2</v>
      </c>
      <c r="AH28">
        <v>6.96</v>
      </c>
      <c r="AI28">
        <v>1.2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47.2</v>
      </c>
      <c r="AR28">
        <v>0</v>
      </c>
      <c r="AS28">
        <v>0</v>
      </c>
      <c r="AT28">
        <v>0</v>
      </c>
      <c r="AU28">
        <v>0</v>
      </c>
    </row>
    <row r="29" spans="1:47" ht="12.75" x14ac:dyDescent="0.2">
      <c r="A29" s="6">
        <v>28</v>
      </c>
      <c r="B29" s="6" t="s">
        <v>11</v>
      </c>
      <c r="C29" s="7" t="s">
        <v>298</v>
      </c>
      <c r="D29" s="6" t="s">
        <v>322</v>
      </c>
      <c r="E29" s="42" t="s">
        <v>301</v>
      </c>
      <c r="F29" s="40" t="s">
        <v>325</v>
      </c>
      <c r="G29" s="43" t="s">
        <v>326</v>
      </c>
      <c r="H29" s="40" t="s">
        <v>305</v>
      </c>
      <c r="I29" s="40" t="s">
        <v>308</v>
      </c>
      <c r="L29">
        <v>2.9999999999999997E-4</v>
      </c>
      <c r="M29">
        <v>2.0599999999999999E-4</v>
      </c>
      <c r="N29" s="35">
        <f>0.000083059</f>
        <v>8.3059000000000006E-5</v>
      </c>
      <c r="O29" s="8">
        <v>2.2706</v>
      </c>
      <c r="P29" s="6" t="s">
        <v>301</v>
      </c>
      <c r="Q29" s="10">
        <v>2.2690000000000001</v>
      </c>
      <c r="R29" s="6" t="s">
        <v>11</v>
      </c>
      <c r="S29" s="32">
        <v>2</v>
      </c>
      <c r="T29" s="6" t="s">
        <v>17</v>
      </c>
      <c r="AB29" s="6">
        <v>0.54</v>
      </c>
      <c r="AC29">
        <v>0.02</v>
      </c>
      <c r="AD29">
        <v>0.77</v>
      </c>
      <c r="AE29">
        <v>0.03</v>
      </c>
      <c r="AF29">
        <v>2.4900000000000002</v>
      </c>
      <c r="AG29">
        <v>0.27</v>
      </c>
      <c r="AH29">
        <v>6.06</v>
      </c>
      <c r="AI29">
        <v>1.68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47.14</v>
      </c>
      <c r="AR29">
        <v>0</v>
      </c>
      <c r="AS29">
        <v>0</v>
      </c>
      <c r="AT29">
        <v>0</v>
      </c>
      <c r="AU29">
        <v>0</v>
      </c>
    </row>
    <row r="30" spans="1:47" ht="12.75" x14ac:dyDescent="0.2">
      <c r="A30" s="6">
        <v>29</v>
      </c>
      <c r="B30" s="6" t="s">
        <v>11</v>
      </c>
      <c r="C30" s="7" t="s">
        <v>162</v>
      </c>
      <c r="D30" s="6" t="s">
        <v>323</v>
      </c>
      <c r="E30" s="42" t="s">
        <v>302</v>
      </c>
      <c r="F30" s="40" t="s">
        <v>312</v>
      </c>
      <c r="G30" s="43" t="s">
        <v>319</v>
      </c>
      <c r="H30" s="40" t="s">
        <v>311</v>
      </c>
      <c r="I30" s="40" t="s">
        <v>310</v>
      </c>
      <c r="L30">
        <v>1.7700000000000001E-3</v>
      </c>
      <c r="M30">
        <v>1.4999999999999999E-4</v>
      </c>
      <c r="N30">
        <v>1.8330399999999999E-4</v>
      </c>
      <c r="O30" s="8">
        <v>3.1196000000000002</v>
      </c>
      <c r="P30" s="42" t="s">
        <v>316</v>
      </c>
      <c r="Q30" s="10">
        <v>3.121</v>
      </c>
      <c r="R30" s="42" t="s">
        <v>34</v>
      </c>
      <c r="S30" s="32">
        <v>2</v>
      </c>
      <c r="T30" s="6" t="s">
        <v>17</v>
      </c>
      <c r="AB30" s="6">
        <v>0.19</v>
      </c>
      <c r="AC30">
        <v>0.01</v>
      </c>
      <c r="AD30">
        <v>0.21</v>
      </c>
      <c r="AE30">
        <v>0.01</v>
      </c>
      <c r="AF30">
        <v>1.1599999999999999</v>
      </c>
      <c r="AG30">
        <v>0.17</v>
      </c>
      <c r="AH30">
        <v>4.12</v>
      </c>
      <c r="AI30">
        <v>1.1100000000000001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47.01</v>
      </c>
      <c r="AR30">
        <v>0</v>
      </c>
      <c r="AS30">
        <v>0</v>
      </c>
      <c r="AT30">
        <v>0</v>
      </c>
      <c r="AU30">
        <v>0</v>
      </c>
    </row>
    <row r="31" spans="1:47" ht="12.75" x14ac:dyDescent="0.2">
      <c r="A31" s="6">
        <v>30</v>
      </c>
      <c r="B31" s="6" t="s">
        <v>11</v>
      </c>
      <c r="C31" s="7" t="s">
        <v>299</v>
      </c>
      <c r="D31" s="6" t="s">
        <v>324</v>
      </c>
      <c r="E31" s="42" t="s">
        <v>303</v>
      </c>
      <c r="F31" s="40" t="s">
        <v>313</v>
      </c>
      <c r="G31" s="43" t="s">
        <v>320</v>
      </c>
      <c r="H31" s="40" t="s">
        <v>306</v>
      </c>
      <c r="I31" s="40" t="s">
        <v>307</v>
      </c>
      <c r="L31">
        <v>1.6100000000000001E-3</v>
      </c>
      <c r="M31">
        <v>2.2000000000000001E-4</v>
      </c>
      <c r="N31">
        <v>1.6593200000000001E-4</v>
      </c>
      <c r="O31" s="8">
        <v>2.5318999999999998</v>
      </c>
      <c r="P31" s="42" t="s">
        <v>315</v>
      </c>
      <c r="Q31" s="10">
        <v>2.5299999999999998</v>
      </c>
      <c r="R31" s="6" t="s">
        <v>34</v>
      </c>
      <c r="S31" s="32">
        <v>2</v>
      </c>
      <c r="T31" s="6" t="s">
        <v>17</v>
      </c>
      <c r="AB31" s="6">
        <v>0.18</v>
      </c>
      <c r="AC31">
        <v>0.01</v>
      </c>
      <c r="AD31">
        <v>0.3</v>
      </c>
      <c r="AE31">
        <v>0.02</v>
      </c>
      <c r="AF31">
        <v>1.41</v>
      </c>
      <c r="AG31">
        <v>0.17</v>
      </c>
      <c r="AH31">
        <v>3.96</v>
      </c>
      <c r="AI31">
        <v>1.4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46.97</v>
      </c>
      <c r="AR31">
        <v>0</v>
      </c>
      <c r="AS31">
        <v>0</v>
      </c>
      <c r="AT31">
        <v>0</v>
      </c>
      <c r="AU31">
        <v>0</v>
      </c>
    </row>
    <row r="32" spans="1:47" ht="12.75" x14ac:dyDescent="0.2">
      <c r="D32" s="6"/>
      <c r="O32" s="8"/>
      <c r="Q32" s="10"/>
    </row>
    <row r="33" spans="4:17" ht="12.75" x14ac:dyDescent="0.2">
      <c r="D33" s="6"/>
      <c r="O33" s="8"/>
      <c r="Q33" s="10"/>
    </row>
    <row r="34" spans="4:17" ht="12.75" x14ac:dyDescent="0.2">
      <c r="D34" s="6"/>
      <c r="O34" s="8"/>
      <c r="Q34" s="10"/>
    </row>
    <row r="35" spans="4:17" ht="12.75" x14ac:dyDescent="0.2">
      <c r="D35" s="6"/>
      <c r="O35" s="8"/>
      <c r="Q35" s="10"/>
    </row>
    <row r="36" spans="4:17" ht="12.75" x14ac:dyDescent="0.2">
      <c r="D36" s="6"/>
      <c r="O36" s="8"/>
      <c r="Q36" s="10"/>
    </row>
    <row r="37" spans="4:17" ht="12.75" x14ac:dyDescent="0.2">
      <c r="D37" s="6"/>
      <c r="O37" s="8"/>
      <c r="Q37" s="10"/>
    </row>
    <row r="38" spans="4:17" ht="12.75" x14ac:dyDescent="0.2">
      <c r="D38" s="6"/>
      <c r="O38" s="8"/>
      <c r="Q38" s="10"/>
    </row>
    <row r="39" spans="4:17" ht="12.75" x14ac:dyDescent="0.2">
      <c r="D39" s="6"/>
      <c r="O39" s="8"/>
      <c r="Q39" s="10"/>
    </row>
    <row r="40" spans="4:17" ht="12.75" x14ac:dyDescent="0.2">
      <c r="D40" s="6"/>
      <c r="O40" s="8"/>
      <c r="Q40" s="10"/>
    </row>
    <row r="41" spans="4:17" ht="12.75" x14ac:dyDescent="0.2">
      <c r="D41" s="6"/>
      <c r="O41" s="8"/>
      <c r="Q41" s="10"/>
    </row>
    <row r="42" spans="4:17" ht="12.75" x14ac:dyDescent="0.2">
      <c r="D42" s="6"/>
      <c r="O42" s="8"/>
      <c r="Q42" s="10"/>
    </row>
    <row r="43" spans="4:17" ht="12.75" x14ac:dyDescent="0.2">
      <c r="D43" s="6"/>
      <c r="O43" s="8"/>
      <c r="Q43" s="10"/>
    </row>
    <row r="44" spans="4:17" ht="12.75" x14ac:dyDescent="0.2">
      <c r="D44" s="6"/>
      <c r="O44" s="8"/>
      <c r="Q44" s="10"/>
    </row>
    <row r="45" spans="4:17" ht="12.75" x14ac:dyDescent="0.2">
      <c r="D45" s="6"/>
      <c r="O45" s="8"/>
      <c r="Q45" s="10"/>
    </row>
    <row r="46" spans="4:17" ht="12.75" x14ac:dyDescent="0.2">
      <c r="D46" s="6"/>
      <c r="O46" s="8"/>
      <c r="Q46" s="10"/>
    </row>
    <row r="47" spans="4:17" ht="12.75" x14ac:dyDescent="0.2">
      <c r="D47" s="6"/>
      <c r="O47" s="8"/>
      <c r="Q47" s="10"/>
    </row>
    <row r="48" spans="4:17" ht="12.75" x14ac:dyDescent="0.2">
      <c r="D48" s="6"/>
      <c r="O48" s="8"/>
      <c r="Q48" s="10"/>
    </row>
    <row r="49" spans="4:17" ht="12.75" x14ac:dyDescent="0.2">
      <c r="D49" s="6"/>
      <c r="O49" s="8"/>
      <c r="Q49" s="10"/>
    </row>
    <row r="50" spans="4:17" ht="12.75" x14ac:dyDescent="0.2">
      <c r="D50" s="6"/>
      <c r="O50" s="8"/>
      <c r="Q50" s="10"/>
    </row>
    <row r="51" spans="4:17" ht="12.75" x14ac:dyDescent="0.2">
      <c r="D51" s="6"/>
      <c r="O51" s="8"/>
      <c r="Q51" s="10"/>
    </row>
    <row r="52" spans="4:17" ht="12.75" x14ac:dyDescent="0.2">
      <c r="D52" s="6"/>
      <c r="O52" s="8"/>
      <c r="Q52" s="10"/>
    </row>
    <row r="53" spans="4:17" ht="12.75" x14ac:dyDescent="0.2">
      <c r="D53" s="6"/>
      <c r="O53" s="8"/>
      <c r="Q53" s="10"/>
    </row>
    <row r="54" spans="4:17" ht="12.75" x14ac:dyDescent="0.2">
      <c r="D54" s="6"/>
      <c r="O54" s="8"/>
      <c r="Q54" s="10"/>
    </row>
    <row r="55" spans="4:17" ht="12.75" x14ac:dyDescent="0.2">
      <c r="D55" s="6"/>
      <c r="O55" s="8"/>
      <c r="Q55" s="10"/>
    </row>
    <row r="56" spans="4:17" ht="12.75" x14ac:dyDescent="0.2">
      <c r="D56" s="6"/>
      <c r="O56" s="8"/>
      <c r="Q56" s="10"/>
    </row>
    <row r="57" spans="4:17" ht="12.75" x14ac:dyDescent="0.2">
      <c r="D57" s="6"/>
      <c r="O57" s="8"/>
      <c r="Q57" s="10"/>
    </row>
    <row r="58" spans="4:17" ht="12.75" x14ac:dyDescent="0.2">
      <c r="D58" s="6"/>
      <c r="O58" s="8"/>
      <c r="Q58" s="10"/>
    </row>
    <row r="59" spans="4:17" ht="12.75" x14ac:dyDescent="0.2">
      <c r="D59" s="6"/>
      <c r="O59" s="8"/>
      <c r="Q59" s="10"/>
    </row>
    <row r="60" spans="4:17" ht="12.75" x14ac:dyDescent="0.2">
      <c r="D60" s="6"/>
      <c r="O60" s="8"/>
      <c r="Q60" s="10"/>
    </row>
    <row r="61" spans="4:17" ht="12.75" x14ac:dyDescent="0.2">
      <c r="D61" s="6"/>
      <c r="O61" s="8"/>
      <c r="Q61" s="10"/>
    </row>
    <row r="62" spans="4:17" ht="12.75" x14ac:dyDescent="0.2">
      <c r="D62" s="6"/>
      <c r="O62" s="8"/>
      <c r="Q62" s="10"/>
    </row>
    <row r="63" spans="4:17" ht="12.75" x14ac:dyDescent="0.2">
      <c r="D63" s="6"/>
      <c r="O63" s="8"/>
      <c r="Q63" s="10"/>
    </row>
    <row r="64" spans="4:17" ht="12.75" x14ac:dyDescent="0.2">
      <c r="D64" s="6"/>
      <c r="O64" s="8"/>
      <c r="Q64" s="10"/>
    </row>
    <row r="65" spans="4:17" ht="12.75" x14ac:dyDescent="0.2">
      <c r="D65" s="6"/>
      <c r="O65" s="8"/>
      <c r="Q65" s="10"/>
    </row>
    <row r="66" spans="4:17" ht="12.75" x14ac:dyDescent="0.2">
      <c r="D66" s="6"/>
      <c r="O66" s="8"/>
      <c r="Q66" s="10"/>
    </row>
    <row r="67" spans="4:17" ht="12.75" x14ac:dyDescent="0.2">
      <c r="D67" s="6"/>
      <c r="O67" s="8"/>
      <c r="Q67" s="10"/>
    </row>
    <row r="68" spans="4:17" ht="12.75" x14ac:dyDescent="0.2">
      <c r="D68" s="6"/>
      <c r="O68" s="8"/>
      <c r="Q68" s="10"/>
    </row>
    <row r="69" spans="4:17" ht="12.75" x14ac:dyDescent="0.2">
      <c r="D69" s="6"/>
      <c r="O69" s="8"/>
      <c r="Q69" s="10"/>
    </row>
    <row r="70" spans="4:17" ht="12.75" x14ac:dyDescent="0.2">
      <c r="D70" s="6"/>
      <c r="O70" s="8"/>
      <c r="Q70" s="10"/>
    </row>
    <row r="71" spans="4:17" ht="12.75" x14ac:dyDescent="0.2">
      <c r="D71" s="6"/>
      <c r="O71" s="8"/>
      <c r="Q71" s="10"/>
    </row>
    <row r="72" spans="4:17" ht="12.75" x14ac:dyDescent="0.2">
      <c r="D72" s="6"/>
      <c r="O72" s="8"/>
      <c r="Q72" s="10"/>
    </row>
    <row r="73" spans="4:17" ht="12.75" x14ac:dyDescent="0.2">
      <c r="D73" s="6"/>
      <c r="O73" s="8"/>
      <c r="Q73" s="10"/>
    </row>
    <row r="74" spans="4:17" ht="12.75" x14ac:dyDescent="0.2">
      <c r="D74" s="6"/>
      <c r="O74" s="8"/>
      <c r="Q74" s="10"/>
    </row>
    <row r="75" spans="4:17" ht="12.75" x14ac:dyDescent="0.2">
      <c r="D75" s="6"/>
      <c r="O75" s="8"/>
      <c r="Q75" s="10"/>
    </row>
    <row r="76" spans="4:17" ht="12.75" x14ac:dyDescent="0.2">
      <c r="D76" s="6"/>
      <c r="O76" s="8"/>
      <c r="Q76" s="10"/>
    </row>
    <row r="77" spans="4:17" ht="12.75" x14ac:dyDescent="0.2">
      <c r="D77" s="6"/>
      <c r="O77" s="8"/>
      <c r="Q77" s="10"/>
    </row>
    <row r="78" spans="4:17" ht="12.75" x14ac:dyDescent="0.2">
      <c r="D78" s="6"/>
      <c r="O78" s="8"/>
      <c r="Q78" s="10"/>
    </row>
    <row r="79" spans="4:17" ht="12.75" x14ac:dyDescent="0.2">
      <c r="D79" s="6"/>
      <c r="O79" s="8"/>
      <c r="Q79" s="10"/>
    </row>
    <row r="80" spans="4:17" ht="12.75" x14ac:dyDescent="0.2">
      <c r="D80" s="6"/>
      <c r="O80" s="8"/>
      <c r="Q80" s="10"/>
    </row>
    <row r="81" spans="4:17" ht="12.75" x14ac:dyDescent="0.2">
      <c r="D81" s="6"/>
      <c r="O81" s="8"/>
      <c r="Q81" s="10"/>
    </row>
    <row r="82" spans="4:17" ht="12.75" x14ac:dyDescent="0.2">
      <c r="D82" s="6"/>
      <c r="O82" s="8"/>
      <c r="Q82" s="10"/>
    </row>
    <row r="83" spans="4:17" ht="12.75" x14ac:dyDescent="0.2">
      <c r="D83" s="6"/>
      <c r="O83" s="8"/>
      <c r="Q83" s="10"/>
    </row>
    <row r="84" spans="4:17" ht="12.75" x14ac:dyDescent="0.2">
      <c r="D84" s="6"/>
      <c r="O84" s="8"/>
      <c r="Q84" s="10"/>
    </row>
    <row r="85" spans="4:17" ht="12.75" x14ac:dyDescent="0.2">
      <c r="D85" s="6"/>
      <c r="O85" s="8"/>
      <c r="Q85" s="10"/>
    </row>
    <row r="86" spans="4:17" ht="12.75" x14ac:dyDescent="0.2">
      <c r="D86" s="6"/>
      <c r="O86" s="8"/>
      <c r="Q86" s="10"/>
    </row>
    <row r="87" spans="4:17" ht="12.75" x14ac:dyDescent="0.2">
      <c r="D87" s="6"/>
      <c r="O87" s="8"/>
      <c r="Q87" s="10"/>
    </row>
    <row r="88" spans="4:17" ht="12.75" x14ac:dyDescent="0.2">
      <c r="D88" s="6"/>
      <c r="O88" s="8"/>
      <c r="Q88" s="10"/>
    </row>
    <row r="89" spans="4:17" ht="12.75" x14ac:dyDescent="0.2">
      <c r="D89" s="6"/>
      <c r="O89" s="8"/>
      <c r="Q89" s="10"/>
    </row>
    <row r="90" spans="4:17" ht="12.75" x14ac:dyDescent="0.2">
      <c r="D90" s="6"/>
      <c r="O90" s="8"/>
      <c r="Q90" s="10"/>
    </row>
    <row r="91" spans="4:17" ht="12.75" x14ac:dyDescent="0.2">
      <c r="D91" s="6"/>
      <c r="O91" s="8"/>
      <c r="Q91" s="10"/>
    </row>
    <row r="92" spans="4:17" ht="12.75" x14ac:dyDescent="0.2">
      <c r="D92" s="6"/>
      <c r="O92" s="8"/>
      <c r="Q92" s="10"/>
    </row>
    <row r="93" spans="4:17" ht="12.75" x14ac:dyDescent="0.2">
      <c r="D93" s="6"/>
      <c r="O93" s="8"/>
      <c r="Q93" s="10"/>
    </row>
    <row r="94" spans="4:17" ht="12.75" x14ac:dyDescent="0.2">
      <c r="D94" s="6"/>
      <c r="O94" s="8"/>
      <c r="Q94" s="10"/>
    </row>
    <row r="95" spans="4:17" ht="12.75" x14ac:dyDescent="0.2">
      <c r="D95" s="6"/>
      <c r="O95" s="8"/>
      <c r="Q95" s="10"/>
    </row>
    <row r="96" spans="4:17" ht="12.75" x14ac:dyDescent="0.2">
      <c r="D96" s="6"/>
      <c r="O96" s="8"/>
      <c r="Q96" s="10"/>
    </row>
    <row r="97" spans="4:17" ht="12.75" x14ac:dyDescent="0.2">
      <c r="D97" s="6"/>
      <c r="O97" s="8"/>
      <c r="Q97" s="10"/>
    </row>
    <row r="98" spans="4:17" ht="12.75" x14ac:dyDescent="0.2">
      <c r="D98" s="6"/>
      <c r="O98" s="8"/>
      <c r="Q98" s="10"/>
    </row>
    <row r="99" spans="4:17" ht="12.75" x14ac:dyDescent="0.2">
      <c r="D99" s="6"/>
      <c r="O99" s="8"/>
      <c r="Q99" s="10"/>
    </row>
    <row r="100" spans="4:17" ht="12.75" x14ac:dyDescent="0.2">
      <c r="D100" s="6"/>
      <c r="O100" s="8"/>
      <c r="Q100" s="10"/>
    </row>
    <row r="101" spans="4:17" ht="12.75" x14ac:dyDescent="0.2">
      <c r="D101" s="6"/>
      <c r="O101" s="8"/>
      <c r="Q101" s="10"/>
    </row>
    <row r="102" spans="4:17" ht="12.75" x14ac:dyDescent="0.2">
      <c r="D102" s="6"/>
      <c r="O102" s="8"/>
      <c r="Q102" s="10"/>
    </row>
    <row r="103" spans="4:17" ht="12.75" x14ac:dyDescent="0.2">
      <c r="D103" s="6"/>
      <c r="O103" s="8"/>
      <c r="Q103" s="10"/>
    </row>
    <row r="104" spans="4:17" ht="12.75" x14ac:dyDescent="0.2">
      <c r="D104" s="6"/>
      <c r="O104" s="8"/>
      <c r="Q104" s="10"/>
    </row>
    <row r="105" spans="4:17" ht="12.75" x14ac:dyDescent="0.2">
      <c r="D105" s="6"/>
      <c r="O105" s="8"/>
      <c r="Q105" s="10"/>
    </row>
    <row r="106" spans="4:17" ht="12.75" x14ac:dyDescent="0.2">
      <c r="D106" s="6"/>
      <c r="O106" s="8"/>
      <c r="Q106" s="10"/>
    </row>
    <row r="107" spans="4:17" ht="12.75" x14ac:dyDescent="0.2">
      <c r="D107" s="6"/>
      <c r="O107" s="8"/>
      <c r="Q107" s="10"/>
    </row>
    <row r="108" spans="4:17" ht="12.75" x14ac:dyDescent="0.2">
      <c r="D108" s="6"/>
      <c r="O108" s="8"/>
      <c r="Q108" s="10"/>
    </row>
    <row r="109" spans="4:17" ht="12.75" x14ac:dyDescent="0.2">
      <c r="D109" s="6"/>
      <c r="O109" s="8"/>
      <c r="Q109" s="10"/>
    </row>
    <row r="110" spans="4:17" ht="12.75" x14ac:dyDescent="0.2">
      <c r="D110" s="6"/>
      <c r="O110" s="8"/>
      <c r="Q110" s="10"/>
    </row>
    <row r="111" spans="4:17" ht="12.75" x14ac:dyDescent="0.2">
      <c r="D111" s="6"/>
      <c r="O111" s="8"/>
      <c r="Q111" s="10"/>
    </row>
    <row r="112" spans="4:17" ht="12.75" x14ac:dyDescent="0.2">
      <c r="D112" s="6"/>
      <c r="O112" s="8"/>
      <c r="Q112" s="10"/>
    </row>
    <row r="113" spans="4:17" ht="12.75" x14ac:dyDescent="0.2">
      <c r="D113" s="6"/>
      <c r="O113" s="8"/>
      <c r="Q113" s="10"/>
    </row>
    <row r="114" spans="4:17" ht="12.75" x14ac:dyDescent="0.2">
      <c r="D114" s="6"/>
      <c r="O114" s="8"/>
      <c r="Q114" s="10"/>
    </row>
    <row r="115" spans="4:17" ht="12.75" x14ac:dyDescent="0.2">
      <c r="D115" s="6"/>
      <c r="O115" s="8"/>
      <c r="Q115" s="10"/>
    </row>
    <row r="116" spans="4:17" ht="12.75" x14ac:dyDescent="0.2">
      <c r="D116" s="6"/>
      <c r="O116" s="8"/>
      <c r="Q116" s="10"/>
    </row>
    <row r="117" spans="4:17" ht="12.75" x14ac:dyDescent="0.2">
      <c r="D117" s="6"/>
      <c r="O117" s="8"/>
      <c r="Q117" s="10"/>
    </row>
    <row r="118" spans="4:17" ht="12.75" x14ac:dyDescent="0.2">
      <c r="D118" s="6"/>
      <c r="O118" s="8"/>
      <c r="Q118" s="10"/>
    </row>
    <row r="119" spans="4:17" ht="12.75" x14ac:dyDescent="0.2">
      <c r="D119" s="6"/>
      <c r="O119" s="8"/>
      <c r="Q119" s="10"/>
    </row>
    <row r="120" spans="4:17" ht="12.75" x14ac:dyDescent="0.2">
      <c r="D120" s="6"/>
      <c r="O120" s="8"/>
      <c r="Q120" s="10"/>
    </row>
    <row r="121" spans="4:17" ht="12.75" x14ac:dyDescent="0.2">
      <c r="D121" s="6"/>
      <c r="O121" s="8"/>
      <c r="Q121" s="10"/>
    </row>
    <row r="122" spans="4:17" ht="12.75" x14ac:dyDescent="0.2">
      <c r="D122" s="6"/>
      <c r="O122" s="8"/>
      <c r="Q122" s="10"/>
    </row>
    <row r="123" spans="4:17" ht="12.75" x14ac:dyDescent="0.2">
      <c r="D123" s="6"/>
      <c r="O123" s="8"/>
      <c r="Q123" s="10"/>
    </row>
    <row r="124" spans="4:17" ht="12.75" x14ac:dyDescent="0.2">
      <c r="D124" s="6"/>
      <c r="O124" s="8"/>
      <c r="Q124" s="10"/>
    </row>
    <row r="125" spans="4:17" ht="12.75" x14ac:dyDescent="0.2">
      <c r="D125" s="6"/>
      <c r="O125" s="8"/>
      <c r="Q125" s="10"/>
    </row>
    <row r="126" spans="4:17" ht="12.75" x14ac:dyDescent="0.2">
      <c r="D126" s="6"/>
      <c r="O126" s="8"/>
      <c r="Q126" s="10"/>
    </row>
    <row r="127" spans="4:17" ht="12.75" x14ac:dyDescent="0.2">
      <c r="D127" s="6"/>
      <c r="O127" s="8"/>
      <c r="Q127" s="10"/>
    </row>
    <row r="128" spans="4:17" ht="12.75" x14ac:dyDescent="0.2">
      <c r="D128" s="6"/>
      <c r="O128" s="8"/>
      <c r="Q128" s="10"/>
    </row>
    <row r="129" spans="4:17" ht="12.75" x14ac:dyDescent="0.2">
      <c r="D129" s="6"/>
      <c r="O129" s="8"/>
      <c r="Q129" s="10"/>
    </row>
    <row r="130" spans="4:17" ht="12.75" x14ac:dyDescent="0.2">
      <c r="D130" s="6"/>
      <c r="O130" s="8"/>
      <c r="Q130" s="10"/>
    </row>
    <row r="131" spans="4:17" ht="12.75" x14ac:dyDescent="0.2">
      <c r="D131" s="6"/>
      <c r="O131" s="8"/>
      <c r="Q131" s="10"/>
    </row>
    <row r="132" spans="4:17" ht="12.75" x14ac:dyDescent="0.2">
      <c r="D132" s="6"/>
      <c r="O132" s="8"/>
      <c r="Q132" s="10"/>
    </row>
    <row r="133" spans="4:17" ht="12.75" x14ac:dyDescent="0.2">
      <c r="D133" s="6"/>
      <c r="O133" s="8"/>
      <c r="Q133" s="10"/>
    </row>
    <row r="134" spans="4:17" ht="12.75" x14ac:dyDescent="0.2">
      <c r="D134" s="6"/>
      <c r="O134" s="8"/>
      <c r="Q134" s="10"/>
    </row>
    <row r="135" spans="4:17" ht="12.75" x14ac:dyDescent="0.2">
      <c r="D135" s="6"/>
      <c r="O135" s="8"/>
      <c r="Q135" s="10"/>
    </row>
    <row r="136" spans="4:17" ht="12.75" x14ac:dyDescent="0.2">
      <c r="D136" s="6"/>
      <c r="O136" s="8"/>
      <c r="Q136" s="10"/>
    </row>
    <row r="137" spans="4:17" ht="12.75" x14ac:dyDescent="0.2">
      <c r="D137" s="6"/>
      <c r="O137" s="8"/>
      <c r="Q137" s="10"/>
    </row>
    <row r="138" spans="4:17" ht="12.75" x14ac:dyDescent="0.2">
      <c r="D138" s="6"/>
      <c r="O138" s="8"/>
      <c r="Q138" s="10"/>
    </row>
    <row r="139" spans="4:17" ht="12.75" x14ac:dyDescent="0.2">
      <c r="D139" s="6"/>
      <c r="O139" s="8"/>
      <c r="Q139" s="10"/>
    </row>
    <row r="140" spans="4:17" ht="12.75" x14ac:dyDescent="0.2">
      <c r="D140" s="6"/>
      <c r="O140" s="8"/>
      <c r="Q140" s="10"/>
    </row>
    <row r="141" spans="4:17" ht="12.75" x14ac:dyDescent="0.2">
      <c r="D141" s="6"/>
      <c r="O141" s="8"/>
      <c r="Q141" s="10"/>
    </row>
    <row r="142" spans="4:17" ht="12.75" x14ac:dyDescent="0.2">
      <c r="D142" s="6"/>
      <c r="O142" s="8"/>
      <c r="Q142" s="10"/>
    </row>
    <row r="143" spans="4:17" ht="12.75" x14ac:dyDescent="0.2">
      <c r="D143" s="6"/>
      <c r="O143" s="8"/>
      <c r="Q143" s="10"/>
    </row>
    <row r="144" spans="4:17" ht="12.75" x14ac:dyDescent="0.2">
      <c r="D144" s="6"/>
      <c r="O144" s="8"/>
      <c r="Q144" s="10"/>
    </row>
    <row r="145" spans="4:17" ht="12.75" x14ac:dyDescent="0.2">
      <c r="D145" s="6"/>
      <c r="O145" s="8"/>
      <c r="Q145" s="10"/>
    </row>
    <row r="146" spans="4:17" ht="12.75" x14ac:dyDescent="0.2">
      <c r="D146" s="6"/>
      <c r="O146" s="8"/>
      <c r="Q146" s="10"/>
    </row>
    <row r="147" spans="4:17" ht="12.75" x14ac:dyDescent="0.2">
      <c r="D147" s="6"/>
      <c r="O147" s="8"/>
      <c r="Q147" s="10"/>
    </row>
    <row r="148" spans="4:17" ht="12.75" x14ac:dyDescent="0.2">
      <c r="D148" s="6"/>
      <c r="O148" s="8"/>
      <c r="Q148" s="10"/>
    </row>
    <row r="149" spans="4:17" ht="12.75" x14ac:dyDescent="0.2">
      <c r="D149" s="6"/>
      <c r="O149" s="8"/>
      <c r="Q149" s="10"/>
    </row>
    <row r="150" spans="4:17" ht="12.75" x14ac:dyDescent="0.2">
      <c r="D150" s="6"/>
      <c r="O150" s="8"/>
      <c r="Q150" s="10"/>
    </row>
    <row r="151" spans="4:17" ht="12.75" x14ac:dyDescent="0.2">
      <c r="D151" s="6"/>
      <c r="O151" s="8"/>
      <c r="Q151" s="10"/>
    </row>
    <row r="152" spans="4:17" ht="12.75" x14ac:dyDescent="0.2">
      <c r="D152" s="6"/>
      <c r="O152" s="8"/>
      <c r="Q152" s="10"/>
    </row>
    <row r="153" spans="4:17" ht="12.75" x14ac:dyDescent="0.2">
      <c r="D153" s="6"/>
      <c r="O153" s="8"/>
      <c r="Q153" s="10"/>
    </row>
    <row r="154" spans="4:17" ht="12.75" x14ac:dyDescent="0.2">
      <c r="D154" s="6"/>
      <c r="O154" s="8"/>
      <c r="Q154" s="10"/>
    </row>
    <row r="155" spans="4:17" ht="12.75" x14ac:dyDescent="0.2">
      <c r="D155" s="6"/>
      <c r="O155" s="8"/>
      <c r="Q155" s="10"/>
    </row>
    <row r="156" spans="4:17" ht="12.75" x14ac:dyDescent="0.2">
      <c r="D156" s="6"/>
      <c r="O156" s="8"/>
      <c r="Q156" s="10"/>
    </row>
    <row r="157" spans="4:17" ht="12.75" x14ac:dyDescent="0.2">
      <c r="D157" s="6"/>
      <c r="O157" s="8"/>
      <c r="Q157" s="10"/>
    </row>
    <row r="158" spans="4:17" ht="12.75" x14ac:dyDescent="0.2">
      <c r="D158" s="6"/>
      <c r="O158" s="8"/>
      <c r="Q158" s="10"/>
    </row>
    <row r="159" spans="4:17" ht="12.75" x14ac:dyDescent="0.2">
      <c r="D159" s="6"/>
      <c r="O159" s="8"/>
      <c r="Q159" s="10"/>
    </row>
    <row r="160" spans="4:17" ht="12.75" x14ac:dyDescent="0.2">
      <c r="D160" s="6"/>
      <c r="O160" s="8"/>
      <c r="Q160" s="10"/>
    </row>
    <row r="161" spans="4:17" ht="12.75" x14ac:dyDescent="0.2">
      <c r="D161" s="6"/>
      <c r="O161" s="8"/>
      <c r="Q161" s="10"/>
    </row>
    <row r="162" spans="4:17" ht="12.75" x14ac:dyDescent="0.2">
      <c r="D162" s="6"/>
      <c r="O162" s="8"/>
      <c r="Q162" s="10"/>
    </row>
    <row r="163" spans="4:17" ht="12.75" x14ac:dyDescent="0.2">
      <c r="D163" s="6"/>
      <c r="O163" s="8"/>
      <c r="Q163" s="10"/>
    </row>
    <row r="164" spans="4:17" ht="12.75" x14ac:dyDescent="0.2">
      <c r="D164" s="6"/>
      <c r="O164" s="8"/>
      <c r="Q164" s="10"/>
    </row>
    <row r="165" spans="4:17" ht="12.75" x14ac:dyDescent="0.2">
      <c r="D165" s="6"/>
      <c r="O165" s="8"/>
      <c r="Q165" s="10"/>
    </row>
    <row r="166" spans="4:17" ht="12.75" x14ac:dyDescent="0.2">
      <c r="D166" s="6"/>
      <c r="O166" s="8"/>
      <c r="Q166" s="10"/>
    </row>
    <row r="167" spans="4:17" ht="12.75" x14ac:dyDescent="0.2">
      <c r="D167" s="6"/>
      <c r="O167" s="8"/>
      <c r="Q167" s="10"/>
    </row>
    <row r="168" spans="4:17" ht="12.75" x14ac:dyDescent="0.2">
      <c r="D168" s="6"/>
      <c r="O168" s="8"/>
      <c r="Q168" s="10"/>
    </row>
    <row r="169" spans="4:17" ht="12.75" x14ac:dyDescent="0.2">
      <c r="D169" s="6"/>
      <c r="O169" s="8"/>
      <c r="Q169" s="10"/>
    </row>
    <row r="170" spans="4:17" ht="12.75" x14ac:dyDescent="0.2">
      <c r="D170" s="6"/>
      <c r="O170" s="8"/>
      <c r="Q170" s="10"/>
    </row>
    <row r="171" spans="4:17" ht="12.75" x14ac:dyDescent="0.2">
      <c r="D171" s="6"/>
      <c r="O171" s="8"/>
      <c r="Q171" s="10"/>
    </row>
    <row r="172" spans="4:17" ht="12.75" x14ac:dyDescent="0.2">
      <c r="D172" s="6"/>
      <c r="O172" s="8"/>
      <c r="Q172" s="10"/>
    </row>
    <row r="173" spans="4:17" ht="12.75" x14ac:dyDescent="0.2">
      <c r="D173" s="6"/>
      <c r="O173" s="8"/>
      <c r="Q173" s="10"/>
    </row>
    <row r="174" spans="4:17" ht="12.75" x14ac:dyDescent="0.2">
      <c r="D174" s="6"/>
      <c r="O174" s="8"/>
      <c r="Q174" s="10"/>
    </row>
    <row r="175" spans="4:17" ht="12.75" x14ac:dyDescent="0.2">
      <c r="D175" s="6"/>
      <c r="O175" s="8"/>
      <c r="Q175" s="10"/>
    </row>
    <row r="176" spans="4:17" ht="12.75" x14ac:dyDescent="0.2">
      <c r="D176" s="6"/>
      <c r="O176" s="8"/>
      <c r="Q176" s="10"/>
    </row>
    <row r="177" spans="4:17" ht="12.75" x14ac:dyDescent="0.2">
      <c r="D177" s="6"/>
      <c r="O177" s="8"/>
      <c r="Q177" s="10"/>
    </row>
    <row r="178" spans="4:17" ht="12.75" x14ac:dyDescent="0.2">
      <c r="D178" s="6"/>
      <c r="O178" s="8"/>
      <c r="Q178" s="10"/>
    </row>
    <row r="179" spans="4:17" ht="12.75" x14ac:dyDescent="0.2">
      <c r="D179" s="6"/>
      <c r="O179" s="8"/>
      <c r="Q179" s="10"/>
    </row>
    <row r="180" spans="4:17" ht="12.75" x14ac:dyDescent="0.2">
      <c r="D180" s="6"/>
      <c r="O180" s="8"/>
      <c r="Q180" s="10"/>
    </row>
    <row r="181" spans="4:17" ht="12.75" x14ac:dyDescent="0.2">
      <c r="D181" s="6"/>
      <c r="O181" s="8"/>
      <c r="Q181" s="10"/>
    </row>
    <row r="182" spans="4:17" ht="12.75" x14ac:dyDescent="0.2">
      <c r="D182" s="6"/>
      <c r="O182" s="8"/>
      <c r="Q182" s="10"/>
    </row>
    <row r="183" spans="4:17" ht="12.75" x14ac:dyDescent="0.2">
      <c r="D183" s="6"/>
      <c r="O183" s="8"/>
      <c r="Q183" s="10"/>
    </row>
    <row r="184" spans="4:17" ht="12.75" x14ac:dyDescent="0.2">
      <c r="D184" s="6"/>
      <c r="O184" s="8"/>
      <c r="Q184" s="10"/>
    </row>
    <row r="185" spans="4:17" ht="12.75" x14ac:dyDescent="0.2">
      <c r="D185" s="6"/>
      <c r="O185" s="8"/>
      <c r="Q185" s="10"/>
    </row>
    <row r="186" spans="4:17" ht="12.75" x14ac:dyDescent="0.2">
      <c r="D186" s="6"/>
      <c r="O186" s="8"/>
      <c r="Q186" s="10"/>
    </row>
    <row r="187" spans="4:17" ht="12.75" x14ac:dyDescent="0.2">
      <c r="D187" s="6"/>
      <c r="O187" s="8"/>
      <c r="Q187" s="10"/>
    </row>
    <row r="188" spans="4:17" ht="12.75" x14ac:dyDescent="0.2">
      <c r="D188" s="6"/>
      <c r="O188" s="8"/>
      <c r="Q188" s="10"/>
    </row>
    <row r="189" spans="4:17" ht="12.75" x14ac:dyDescent="0.2">
      <c r="D189" s="6"/>
      <c r="O189" s="8"/>
      <c r="Q189" s="10"/>
    </row>
    <row r="190" spans="4:17" ht="12.75" x14ac:dyDescent="0.2">
      <c r="D190" s="6"/>
      <c r="O190" s="8"/>
      <c r="Q190" s="10"/>
    </row>
    <row r="191" spans="4:17" ht="12.75" x14ac:dyDescent="0.2">
      <c r="D191" s="6"/>
      <c r="O191" s="8"/>
      <c r="Q191" s="10"/>
    </row>
    <row r="192" spans="4:17" ht="12.75" x14ac:dyDescent="0.2">
      <c r="D192" s="6"/>
      <c r="O192" s="8"/>
      <c r="Q192" s="10"/>
    </row>
    <row r="193" spans="4:17" ht="12.75" x14ac:dyDescent="0.2">
      <c r="D193" s="6"/>
      <c r="O193" s="8"/>
      <c r="Q193" s="10"/>
    </row>
    <row r="194" spans="4:17" ht="12.75" x14ac:dyDescent="0.2">
      <c r="D194" s="6"/>
      <c r="O194" s="8"/>
      <c r="Q194" s="10"/>
    </row>
    <row r="195" spans="4:17" ht="12.75" x14ac:dyDescent="0.2">
      <c r="D195" s="6"/>
      <c r="O195" s="8"/>
      <c r="Q195" s="10"/>
    </row>
    <row r="196" spans="4:17" ht="12.75" x14ac:dyDescent="0.2">
      <c r="D196" s="6"/>
      <c r="O196" s="8"/>
      <c r="Q196" s="10"/>
    </row>
    <row r="197" spans="4:17" ht="12.75" x14ac:dyDescent="0.2">
      <c r="D197" s="6"/>
      <c r="O197" s="8"/>
      <c r="Q197" s="10"/>
    </row>
    <row r="198" spans="4:17" ht="12.75" x14ac:dyDescent="0.2">
      <c r="D198" s="6"/>
      <c r="O198" s="8"/>
      <c r="Q198" s="10"/>
    </row>
    <row r="199" spans="4:17" ht="12.75" x14ac:dyDescent="0.2">
      <c r="D199" s="6"/>
      <c r="O199" s="8"/>
      <c r="Q199" s="10"/>
    </row>
    <row r="200" spans="4:17" ht="12.75" x14ac:dyDescent="0.2">
      <c r="D200" s="6"/>
      <c r="O200" s="8"/>
      <c r="Q200" s="10"/>
    </row>
    <row r="201" spans="4:17" ht="12.75" x14ac:dyDescent="0.2">
      <c r="D201" s="6"/>
      <c r="O201" s="8"/>
      <c r="Q201" s="10"/>
    </row>
    <row r="202" spans="4:17" ht="12.75" x14ac:dyDescent="0.2">
      <c r="D202" s="6"/>
      <c r="O202" s="8"/>
      <c r="Q202" s="10"/>
    </row>
    <row r="203" spans="4:17" ht="12.75" x14ac:dyDescent="0.2">
      <c r="D203" s="6"/>
      <c r="O203" s="8"/>
      <c r="Q203" s="10"/>
    </row>
    <row r="204" spans="4:17" ht="12.75" x14ac:dyDescent="0.2">
      <c r="D204" s="6"/>
      <c r="O204" s="8"/>
      <c r="Q204" s="10"/>
    </row>
    <row r="205" spans="4:17" ht="12.75" x14ac:dyDescent="0.2">
      <c r="D205" s="6"/>
      <c r="O205" s="8"/>
      <c r="Q205" s="10"/>
    </row>
    <row r="206" spans="4:17" ht="12.75" x14ac:dyDescent="0.2">
      <c r="D206" s="6"/>
      <c r="O206" s="8"/>
      <c r="Q206" s="10"/>
    </row>
    <row r="207" spans="4:17" ht="12.75" x14ac:dyDescent="0.2">
      <c r="D207" s="6"/>
      <c r="O207" s="8"/>
      <c r="Q207" s="10"/>
    </row>
    <row r="208" spans="4:17" ht="12.75" x14ac:dyDescent="0.2">
      <c r="D208" s="6"/>
      <c r="O208" s="8"/>
      <c r="Q208" s="10"/>
    </row>
    <row r="209" spans="4:17" ht="12.75" x14ac:dyDescent="0.2">
      <c r="D209" s="6"/>
      <c r="O209" s="8"/>
      <c r="Q209" s="10"/>
    </row>
    <row r="210" spans="4:17" ht="12.75" x14ac:dyDescent="0.2">
      <c r="D210" s="6"/>
      <c r="O210" s="8"/>
      <c r="Q210" s="10"/>
    </row>
    <row r="211" spans="4:17" ht="12.75" x14ac:dyDescent="0.2">
      <c r="D211" s="6"/>
      <c r="O211" s="8"/>
      <c r="Q211" s="10"/>
    </row>
    <row r="212" spans="4:17" ht="12.75" x14ac:dyDescent="0.2">
      <c r="D212" s="6"/>
      <c r="O212" s="8"/>
      <c r="Q212" s="10"/>
    </row>
    <row r="213" spans="4:17" ht="12.75" x14ac:dyDescent="0.2">
      <c r="D213" s="6"/>
      <c r="O213" s="8"/>
      <c r="Q213" s="10"/>
    </row>
    <row r="214" spans="4:17" ht="12.75" x14ac:dyDescent="0.2">
      <c r="D214" s="6"/>
      <c r="O214" s="8"/>
      <c r="Q214" s="10"/>
    </row>
    <row r="215" spans="4:17" ht="12.75" x14ac:dyDescent="0.2">
      <c r="D215" s="6"/>
      <c r="O215" s="8"/>
      <c r="Q215" s="10"/>
    </row>
    <row r="216" spans="4:17" ht="12.75" x14ac:dyDescent="0.2">
      <c r="D216" s="6"/>
      <c r="O216" s="8"/>
      <c r="Q216" s="10"/>
    </row>
    <row r="217" spans="4:17" ht="12.75" x14ac:dyDescent="0.2">
      <c r="D217" s="6"/>
      <c r="O217" s="8"/>
      <c r="Q217" s="10"/>
    </row>
    <row r="218" spans="4:17" ht="12.75" x14ac:dyDescent="0.2">
      <c r="D218" s="6"/>
      <c r="O218" s="8"/>
      <c r="Q218" s="10"/>
    </row>
    <row r="219" spans="4:17" ht="12.75" x14ac:dyDescent="0.2">
      <c r="D219" s="6"/>
      <c r="O219" s="8"/>
      <c r="Q219" s="10"/>
    </row>
    <row r="220" spans="4:17" ht="12.75" x14ac:dyDescent="0.2">
      <c r="D220" s="6"/>
      <c r="O220" s="8"/>
      <c r="Q220" s="10"/>
    </row>
    <row r="221" spans="4:17" ht="12.75" x14ac:dyDescent="0.2">
      <c r="D221" s="6"/>
      <c r="O221" s="8"/>
      <c r="Q221" s="10"/>
    </row>
    <row r="222" spans="4:17" ht="12.75" x14ac:dyDescent="0.2">
      <c r="D222" s="6"/>
      <c r="O222" s="8"/>
      <c r="Q222" s="10"/>
    </row>
    <row r="223" spans="4:17" ht="12.75" x14ac:dyDescent="0.2">
      <c r="D223" s="6"/>
      <c r="O223" s="8"/>
      <c r="Q223" s="10"/>
    </row>
    <row r="224" spans="4:17" ht="12.75" x14ac:dyDescent="0.2">
      <c r="D224" s="6"/>
      <c r="O224" s="8"/>
      <c r="Q224" s="10"/>
    </row>
    <row r="225" spans="4:17" ht="12.75" x14ac:dyDescent="0.2">
      <c r="D225" s="6"/>
      <c r="O225" s="8"/>
      <c r="Q225" s="10"/>
    </row>
    <row r="226" spans="4:17" ht="12.75" x14ac:dyDescent="0.2">
      <c r="D226" s="6"/>
      <c r="O226" s="8"/>
      <c r="Q226" s="10"/>
    </row>
    <row r="227" spans="4:17" ht="12.75" x14ac:dyDescent="0.2">
      <c r="D227" s="6"/>
      <c r="O227" s="8"/>
      <c r="Q227" s="10"/>
    </row>
    <row r="228" spans="4:17" ht="12.75" x14ac:dyDescent="0.2">
      <c r="D228" s="6"/>
      <c r="O228" s="8"/>
      <c r="Q228" s="10"/>
    </row>
    <row r="229" spans="4:17" ht="12.75" x14ac:dyDescent="0.2">
      <c r="D229" s="6"/>
      <c r="O229" s="8"/>
      <c r="Q229" s="10"/>
    </row>
    <row r="230" spans="4:17" ht="12.75" x14ac:dyDescent="0.2">
      <c r="D230" s="6"/>
      <c r="O230" s="8"/>
      <c r="Q230" s="10"/>
    </row>
    <row r="231" spans="4:17" ht="12.75" x14ac:dyDescent="0.2">
      <c r="D231" s="6"/>
      <c r="O231" s="8"/>
      <c r="Q231" s="10"/>
    </row>
    <row r="232" spans="4:17" ht="12.75" x14ac:dyDescent="0.2">
      <c r="D232" s="6"/>
      <c r="O232" s="8"/>
      <c r="Q232" s="10"/>
    </row>
    <row r="233" spans="4:17" ht="12.75" x14ac:dyDescent="0.2">
      <c r="D233" s="6"/>
      <c r="O233" s="8"/>
      <c r="Q233" s="10"/>
    </row>
    <row r="234" spans="4:17" ht="12.75" x14ac:dyDescent="0.2">
      <c r="D234" s="6"/>
      <c r="O234" s="8"/>
      <c r="Q234" s="10"/>
    </row>
    <row r="235" spans="4:17" ht="12.75" x14ac:dyDescent="0.2">
      <c r="D235" s="6"/>
      <c r="O235" s="8"/>
      <c r="Q235" s="10"/>
    </row>
    <row r="236" spans="4:17" ht="12.75" x14ac:dyDescent="0.2">
      <c r="D236" s="6"/>
      <c r="O236" s="8"/>
      <c r="Q236" s="10"/>
    </row>
    <row r="237" spans="4:17" ht="12.75" x14ac:dyDescent="0.2">
      <c r="D237" s="6"/>
      <c r="O237" s="8"/>
      <c r="Q237" s="10"/>
    </row>
    <row r="238" spans="4:17" ht="12.75" x14ac:dyDescent="0.2">
      <c r="D238" s="6"/>
      <c r="O238" s="8"/>
      <c r="Q238" s="10"/>
    </row>
    <row r="239" spans="4:17" ht="12.75" x14ac:dyDescent="0.2">
      <c r="D239" s="6"/>
      <c r="O239" s="8"/>
      <c r="Q239" s="10"/>
    </row>
    <row r="240" spans="4:17" ht="12.75" x14ac:dyDescent="0.2">
      <c r="D240" s="6"/>
      <c r="O240" s="8"/>
      <c r="Q240" s="10"/>
    </row>
    <row r="241" spans="4:17" ht="12.75" x14ac:dyDescent="0.2">
      <c r="D241" s="6"/>
      <c r="O241" s="8"/>
      <c r="Q241" s="10"/>
    </row>
    <row r="242" spans="4:17" ht="12.75" x14ac:dyDescent="0.2">
      <c r="D242" s="6"/>
      <c r="O242" s="8"/>
      <c r="Q242" s="10"/>
    </row>
    <row r="243" spans="4:17" ht="12.75" x14ac:dyDescent="0.2">
      <c r="D243" s="6"/>
      <c r="O243" s="8"/>
      <c r="Q243" s="10"/>
    </row>
    <row r="244" spans="4:17" ht="12.75" x14ac:dyDescent="0.2">
      <c r="D244" s="6"/>
      <c r="O244" s="8"/>
      <c r="Q244" s="10"/>
    </row>
    <row r="245" spans="4:17" ht="12.75" x14ac:dyDescent="0.2">
      <c r="D245" s="6"/>
      <c r="O245" s="8"/>
      <c r="Q245" s="10"/>
    </row>
    <row r="246" spans="4:17" ht="12.75" x14ac:dyDescent="0.2">
      <c r="D246" s="6"/>
      <c r="O246" s="8"/>
      <c r="Q246" s="10"/>
    </row>
    <row r="247" spans="4:17" ht="12.75" x14ac:dyDescent="0.2">
      <c r="D247" s="6"/>
      <c r="O247" s="8"/>
      <c r="Q247" s="10"/>
    </row>
    <row r="248" spans="4:17" ht="12.75" x14ac:dyDescent="0.2">
      <c r="D248" s="6"/>
      <c r="O248" s="8"/>
      <c r="Q248" s="10"/>
    </row>
    <row r="249" spans="4:17" ht="12.75" x14ac:dyDescent="0.2">
      <c r="D249" s="6"/>
      <c r="O249" s="8"/>
      <c r="Q249" s="10"/>
    </row>
    <row r="250" spans="4:17" ht="12.75" x14ac:dyDescent="0.2">
      <c r="D250" s="6"/>
      <c r="O250" s="8"/>
      <c r="Q250" s="10"/>
    </row>
    <row r="251" spans="4:17" ht="12.75" x14ac:dyDescent="0.2">
      <c r="D251" s="6"/>
      <c r="O251" s="8"/>
      <c r="Q251" s="10"/>
    </row>
    <row r="252" spans="4:17" ht="12.75" x14ac:dyDescent="0.2">
      <c r="D252" s="6"/>
      <c r="O252" s="8"/>
      <c r="Q252" s="10"/>
    </row>
    <row r="253" spans="4:17" ht="12.75" x14ac:dyDescent="0.2">
      <c r="D253" s="6"/>
      <c r="O253" s="8"/>
      <c r="Q253" s="10"/>
    </row>
    <row r="254" spans="4:17" ht="12.75" x14ac:dyDescent="0.2">
      <c r="D254" s="6"/>
      <c r="O254" s="8"/>
      <c r="Q254" s="10"/>
    </row>
    <row r="255" spans="4:17" ht="12.75" x14ac:dyDescent="0.2">
      <c r="D255" s="6"/>
      <c r="O255" s="8"/>
      <c r="Q255" s="10"/>
    </row>
    <row r="256" spans="4:17" ht="12.75" x14ac:dyDescent="0.2">
      <c r="D256" s="6"/>
      <c r="O256" s="8"/>
      <c r="Q256" s="10"/>
    </row>
    <row r="257" spans="4:17" ht="12.75" x14ac:dyDescent="0.2">
      <c r="D257" s="6"/>
      <c r="O257" s="8"/>
      <c r="Q257" s="10"/>
    </row>
    <row r="258" spans="4:17" ht="12.75" x14ac:dyDescent="0.2">
      <c r="D258" s="6"/>
      <c r="O258" s="8"/>
      <c r="Q258" s="10"/>
    </row>
    <row r="259" spans="4:17" ht="12.75" x14ac:dyDescent="0.2">
      <c r="D259" s="6"/>
      <c r="O259" s="8"/>
      <c r="Q259" s="10"/>
    </row>
    <row r="260" spans="4:17" ht="12.75" x14ac:dyDescent="0.2">
      <c r="D260" s="6"/>
      <c r="O260" s="8"/>
      <c r="Q260" s="10"/>
    </row>
    <row r="261" spans="4:17" ht="12.75" x14ac:dyDescent="0.2">
      <c r="D261" s="6"/>
      <c r="O261" s="8"/>
      <c r="Q261" s="10"/>
    </row>
    <row r="262" spans="4:17" ht="12.75" x14ac:dyDescent="0.2">
      <c r="D262" s="6"/>
      <c r="O262" s="8"/>
      <c r="Q262" s="10"/>
    </row>
    <row r="263" spans="4:17" ht="12.75" x14ac:dyDescent="0.2">
      <c r="D263" s="6"/>
      <c r="O263" s="8"/>
      <c r="Q263" s="10"/>
    </row>
    <row r="264" spans="4:17" ht="12.75" x14ac:dyDescent="0.2">
      <c r="D264" s="6"/>
      <c r="O264" s="8"/>
      <c r="Q264" s="10"/>
    </row>
    <row r="265" spans="4:17" ht="12.75" x14ac:dyDescent="0.2">
      <c r="D265" s="6"/>
      <c r="O265" s="8"/>
      <c r="Q265" s="10"/>
    </row>
    <row r="266" spans="4:17" ht="12.75" x14ac:dyDescent="0.2">
      <c r="D266" s="6"/>
      <c r="O266" s="8"/>
      <c r="Q266" s="10"/>
    </row>
    <row r="267" spans="4:17" ht="12.75" x14ac:dyDescent="0.2">
      <c r="D267" s="6"/>
      <c r="O267" s="8"/>
      <c r="Q267" s="10"/>
    </row>
    <row r="268" spans="4:17" ht="12.75" x14ac:dyDescent="0.2">
      <c r="D268" s="6"/>
      <c r="O268" s="8"/>
      <c r="Q268" s="10"/>
    </row>
    <row r="269" spans="4:17" ht="12.75" x14ac:dyDescent="0.2">
      <c r="D269" s="6"/>
      <c r="O269" s="8"/>
      <c r="Q269" s="10"/>
    </row>
    <row r="270" spans="4:17" ht="12.75" x14ac:dyDescent="0.2">
      <c r="D270" s="6"/>
      <c r="O270" s="8"/>
      <c r="Q270" s="10"/>
    </row>
    <row r="271" spans="4:17" ht="12.75" x14ac:dyDescent="0.2">
      <c r="D271" s="6"/>
      <c r="O271" s="8"/>
      <c r="Q271" s="10"/>
    </row>
    <row r="272" spans="4:17" ht="12.75" x14ac:dyDescent="0.2">
      <c r="D272" s="6"/>
      <c r="O272" s="8"/>
      <c r="Q272" s="10"/>
    </row>
    <row r="273" spans="4:17" ht="12.75" x14ac:dyDescent="0.2">
      <c r="D273" s="6"/>
      <c r="O273" s="8"/>
      <c r="Q273" s="10"/>
    </row>
    <row r="274" spans="4:17" ht="12.75" x14ac:dyDescent="0.2">
      <c r="D274" s="6"/>
      <c r="O274" s="8"/>
      <c r="Q274" s="10"/>
    </row>
    <row r="275" spans="4:17" ht="12.75" x14ac:dyDescent="0.2">
      <c r="D275" s="6"/>
      <c r="O275" s="8"/>
      <c r="Q275" s="10"/>
    </row>
    <row r="276" spans="4:17" ht="12.75" x14ac:dyDescent="0.2">
      <c r="D276" s="6"/>
      <c r="O276" s="8"/>
      <c r="Q276" s="10"/>
    </row>
    <row r="277" spans="4:17" ht="12.75" x14ac:dyDescent="0.2">
      <c r="D277" s="6"/>
      <c r="O277" s="8"/>
      <c r="Q277" s="10"/>
    </row>
    <row r="278" spans="4:17" ht="12.75" x14ac:dyDescent="0.2">
      <c r="D278" s="6"/>
      <c r="O278" s="8"/>
      <c r="Q278" s="10"/>
    </row>
    <row r="279" spans="4:17" ht="12.75" x14ac:dyDescent="0.2">
      <c r="D279" s="6"/>
      <c r="O279" s="8"/>
      <c r="Q279" s="10"/>
    </row>
    <row r="280" spans="4:17" ht="12.75" x14ac:dyDescent="0.2">
      <c r="D280" s="6"/>
      <c r="O280" s="8"/>
      <c r="Q280" s="10"/>
    </row>
    <row r="281" spans="4:17" ht="12.75" x14ac:dyDescent="0.2">
      <c r="D281" s="6"/>
      <c r="O281" s="8"/>
      <c r="Q281" s="10"/>
    </row>
    <row r="282" spans="4:17" ht="12.75" x14ac:dyDescent="0.2">
      <c r="D282" s="6"/>
      <c r="O282" s="8"/>
      <c r="Q282" s="10"/>
    </row>
    <row r="283" spans="4:17" ht="12.75" x14ac:dyDescent="0.2">
      <c r="D283" s="6"/>
      <c r="O283" s="8"/>
      <c r="Q283" s="10"/>
    </row>
    <row r="284" spans="4:17" ht="12.75" x14ac:dyDescent="0.2">
      <c r="D284" s="6"/>
      <c r="O284" s="8"/>
      <c r="Q284" s="10"/>
    </row>
    <row r="285" spans="4:17" ht="12.75" x14ac:dyDescent="0.2">
      <c r="D285" s="6"/>
      <c r="O285" s="8"/>
      <c r="Q285" s="10"/>
    </row>
    <row r="286" spans="4:17" ht="12.75" x14ac:dyDescent="0.2">
      <c r="D286" s="6"/>
      <c r="O286" s="8"/>
      <c r="Q286" s="10"/>
    </row>
    <row r="287" spans="4:17" ht="12.75" x14ac:dyDescent="0.2">
      <c r="D287" s="6"/>
      <c r="O287" s="8"/>
      <c r="Q287" s="10"/>
    </row>
    <row r="288" spans="4:17" ht="12.75" x14ac:dyDescent="0.2">
      <c r="D288" s="6"/>
      <c r="O288" s="8"/>
      <c r="Q288" s="10"/>
    </row>
    <row r="289" spans="4:17" ht="12.75" x14ac:dyDescent="0.2">
      <c r="D289" s="6"/>
      <c r="O289" s="8"/>
      <c r="Q289" s="10"/>
    </row>
    <row r="290" spans="4:17" ht="12.75" x14ac:dyDescent="0.2">
      <c r="D290" s="6"/>
      <c r="O290" s="8"/>
      <c r="Q290" s="10"/>
    </row>
    <row r="291" spans="4:17" ht="12.75" x14ac:dyDescent="0.2">
      <c r="D291" s="6"/>
      <c r="O291" s="8"/>
      <c r="Q291" s="10"/>
    </row>
    <row r="292" spans="4:17" ht="12.75" x14ac:dyDescent="0.2">
      <c r="D292" s="6"/>
      <c r="O292" s="8"/>
      <c r="Q292" s="10"/>
    </row>
    <row r="293" spans="4:17" ht="12.75" x14ac:dyDescent="0.2">
      <c r="D293" s="6"/>
      <c r="O293" s="8"/>
      <c r="Q293" s="10"/>
    </row>
    <row r="294" spans="4:17" ht="12.75" x14ac:dyDescent="0.2">
      <c r="D294" s="6"/>
      <c r="O294" s="8"/>
      <c r="Q294" s="10"/>
    </row>
    <row r="295" spans="4:17" ht="12.75" x14ac:dyDescent="0.2">
      <c r="D295" s="6"/>
      <c r="O295" s="8"/>
      <c r="Q295" s="10"/>
    </row>
    <row r="296" spans="4:17" ht="12.75" x14ac:dyDescent="0.2">
      <c r="D296" s="6"/>
      <c r="O296" s="8"/>
      <c r="Q296" s="10"/>
    </row>
    <row r="297" spans="4:17" ht="12.75" x14ac:dyDescent="0.2">
      <c r="D297" s="6"/>
      <c r="O297" s="8"/>
      <c r="Q297" s="10"/>
    </row>
    <row r="298" spans="4:17" ht="12.75" x14ac:dyDescent="0.2">
      <c r="D298" s="6"/>
      <c r="O298" s="8"/>
      <c r="Q298" s="10"/>
    </row>
    <row r="299" spans="4:17" ht="12.75" x14ac:dyDescent="0.2">
      <c r="D299" s="6"/>
      <c r="O299" s="8"/>
      <c r="Q299" s="10"/>
    </row>
    <row r="300" spans="4:17" ht="12.75" x14ac:dyDescent="0.2">
      <c r="D300" s="6"/>
      <c r="O300" s="8"/>
      <c r="Q300" s="10"/>
    </row>
    <row r="301" spans="4:17" ht="12.75" x14ac:dyDescent="0.2">
      <c r="D301" s="6"/>
      <c r="O301" s="8"/>
      <c r="Q301" s="10"/>
    </row>
    <row r="302" spans="4:17" ht="12.75" x14ac:dyDescent="0.2">
      <c r="D302" s="6"/>
      <c r="O302" s="8"/>
      <c r="Q302" s="10"/>
    </row>
    <row r="303" spans="4:17" ht="12.75" x14ac:dyDescent="0.2">
      <c r="D303" s="6"/>
      <c r="O303" s="8"/>
      <c r="Q303" s="10"/>
    </row>
    <row r="304" spans="4:17" ht="12.75" x14ac:dyDescent="0.2">
      <c r="D304" s="6"/>
      <c r="O304" s="8"/>
      <c r="Q304" s="10"/>
    </row>
    <row r="305" spans="4:17" ht="12.75" x14ac:dyDescent="0.2">
      <c r="D305" s="6"/>
      <c r="O305" s="8"/>
      <c r="Q305" s="10"/>
    </row>
    <row r="306" spans="4:17" ht="12.75" x14ac:dyDescent="0.2">
      <c r="D306" s="6"/>
      <c r="O306" s="8"/>
      <c r="Q306" s="10"/>
    </row>
    <row r="307" spans="4:17" ht="12.75" x14ac:dyDescent="0.2">
      <c r="D307" s="6"/>
      <c r="O307" s="8"/>
      <c r="Q307" s="10"/>
    </row>
    <row r="308" spans="4:17" ht="12.75" x14ac:dyDescent="0.2">
      <c r="D308" s="6"/>
      <c r="O308" s="8"/>
      <c r="Q308" s="10"/>
    </row>
    <row r="309" spans="4:17" ht="12.75" x14ac:dyDescent="0.2">
      <c r="D309" s="6"/>
      <c r="O309" s="8"/>
      <c r="Q309" s="10"/>
    </row>
    <row r="310" spans="4:17" ht="12.75" x14ac:dyDescent="0.2">
      <c r="D310" s="6"/>
      <c r="O310" s="8"/>
      <c r="Q310" s="10"/>
    </row>
    <row r="311" spans="4:17" ht="12.75" x14ac:dyDescent="0.2">
      <c r="D311" s="6"/>
      <c r="O311" s="8"/>
      <c r="Q311" s="10"/>
    </row>
    <row r="312" spans="4:17" ht="12.75" x14ac:dyDescent="0.2">
      <c r="D312" s="6"/>
      <c r="O312" s="8"/>
      <c r="Q312" s="10"/>
    </row>
    <row r="313" spans="4:17" ht="12.75" x14ac:dyDescent="0.2">
      <c r="D313" s="6"/>
      <c r="O313" s="8"/>
      <c r="Q313" s="10"/>
    </row>
    <row r="314" spans="4:17" ht="12.75" x14ac:dyDescent="0.2">
      <c r="D314" s="6"/>
      <c r="O314" s="8"/>
      <c r="Q314" s="10"/>
    </row>
    <row r="315" spans="4:17" ht="12.75" x14ac:dyDescent="0.2">
      <c r="D315" s="6"/>
      <c r="O315" s="8"/>
      <c r="Q315" s="10"/>
    </row>
    <row r="316" spans="4:17" ht="12.75" x14ac:dyDescent="0.2">
      <c r="D316" s="6"/>
      <c r="O316" s="8"/>
      <c r="Q316" s="10"/>
    </row>
    <row r="317" spans="4:17" ht="12.75" x14ac:dyDescent="0.2">
      <c r="D317" s="6"/>
      <c r="O317" s="8"/>
      <c r="Q317" s="10"/>
    </row>
    <row r="318" spans="4:17" ht="12.75" x14ac:dyDescent="0.2">
      <c r="D318" s="6"/>
      <c r="O318" s="8"/>
      <c r="Q318" s="10"/>
    </row>
    <row r="319" spans="4:17" ht="12.75" x14ac:dyDescent="0.2">
      <c r="D319" s="6"/>
      <c r="O319" s="8"/>
      <c r="Q319" s="10"/>
    </row>
    <row r="320" spans="4:17" ht="12.75" x14ac:dyDescent="0.2">
      <c r="D320" s="6"/>
      <c r="O320" s="8"/>
      <c r="Q320" s="10"/>
    </row>
    <row r="321" spans="4:17" ht="12.75" x14ac:dyDescent="0.2">
      <c r="D321" s="6"/>
      <c r="O321" s="8"/>
      <c r="Q321" s="10"/>
    </row>
    <row r="322" spans="4:17" ht="12.75" x14ac:dyDescent="0.2">
      <c r="D322" s="6"/>
      <c r="O322" s="8"/>
      <c r="Q322" s="10"/>
    </row>
    <row r="323" spans="4:17" ht="12.75" x14ac:dyDescent="0.2">
      <c r="D323" s="6"/>
      <c r="O323" s="8"/>
      <c r="Q323" s="10"/>
    </row>
    <row r="324" spans="4:17" ht="12.75" x14ac:dyDescent="0.2">
      <c r="D324" s="6"/>
      <c r="O324" s="8"/>
      <c r="Q324" s="10"/>
    </row>
    <row r="325" spans="4:17" ht="12.75" x14ac:dyDescent="0.2">
      <c r="D325" s="6"/>
      <c r="O325" s="8"/>
      <c r="Q325" s="10"/>
    </row>
    <row r="326" spans="4:17" ht="12.75" x14ac:dyDescent="0.2">
      <c r="D326" s="6"/>
      <c r="O326" s="8"/>
      <c r="Q326" s="10"/>
    </row>
    <row r="327" spans="4:17" ht="12.75" x14ac:dyDescent="0.2">
      <c r="D327" s="6"/>
      <c r="O327" s="8"/>
      <c r="Q327" s="10"/>
    </row>
    <row r="328" spans="4:17" ht="12.75" x14ac:dyDescent="0.2">
      <c r="D328" s="6"/>
      <c r="O328" s="8"/>
      <c r="Q328" s="10"/>
    </row>
    <row r="329" spans="4:17" ht="12.75" x14ac:dyDescent="0.2">
      <c r="D329" s="6"/>
      <c r="O329" s="8"/>
      <c r="Q329" s="10"/>
    </row>
    <row r="330" spans="4:17" ht="12.75" x14ac:dyDescent="0.2">
      <c r="D330" s="6"/>
      <c r="O330" s="8"/>
      <c r="Q330" s="10"/>
    </row>
    <row r="331" spans="4:17" ht="12.75" x14ac:dyDescent="0.2">
      <c r="D331" s="6"/>
      <c r="O331" s="8"/>
      <c r="Q331" s="10"/>
    </row>
    <row r="332" spans="4:17" ht="12.75" x14ac:dyDescent="0.2">
      <c r="D332" s="6"/>
      <c r="O332" s="8"/>
      <c r="Q332" s="10"/>
    </row>
    <row r="333" spans="4:17" ht="12.75" x14ac:dyDescent="0.2">
      <c r="D333" s="6"/>
      <c r="O333" s="8"/>
      <c r="Q333" s="10"/>
    </row>
    <row r="334" spans="4:17" ht="12.75" x14ac:dyDescent="0.2">
      <c r="D334" s="6"/>
      <c r="O334" s="8"/>
      <c r="Q334" s="10"/>
    </row>
    <row r="335" spans="4:17" ht="12.75" x14ac:dyDescent="0.2">
      <c r="D335" s="6"/>
      <c r="O335" s="8"/>
      <c r="Q335" s="10"/>
    </row>
    <row r="336" spans="4:17" ht="12.75" x14ac:dyDescent="0.2">
      <c r="D336" s="6"/>
      <c r="O336" s="8"/>
      <c r="Q336" s="10"/>
    </row>
    <row r="337" spans="4:17" ht="12.75" x14ac:dyDescent="0.2">
      <c r="D337" s="6"/>
      <c r="O337" s="8"/>
      <c r="Q337" s="10"/>
    </row>
    <row r="338" spans="4:17" ht="12.75" x14ac:dyDescent="0.2">
      <c r="D338" s="6"/>
      <c r="O338" s="8"/>
      <c r="Q338" s="10"/>
    </row>
    <row r="339" spans="4:17" ht="12.75" x14ac:dyDescent="0.2">
      <c r="D339" s="6"/>
      <c r="O339" s="8"/>
      <c r="Q339" s="10"/>
    </row>
    <row r="340" spans="4:17" ht="12.75" x14ac:dyDescent="0.2">
      <c r="D340" s="6"/>
      <c r="O340" s="8"/>
      <c r="Q340" s="10"/>
    </row>
    <row r="341" spans="4:17" ht="12.75" x14ac:dyDescent="0.2">
      <c r="D341" s="6"/>
      <c r="O341" s="8"/>
      <c r="Q341" s="10"/>
    </row>
    <row r="342" spans="4:17" ht="12.75" x14ac:dyDescent="0.2">
      <c r="D342" s="6"/>
      <c r="O342" s="8"/>
      <c r="Q342" s="10"/>
    </row>
    <row r="343" spans="4:17" ht="12.75" x14ac:dyDescent="0.2">
      <c r="D343" s="6"/>
      <c r="O343" s="8"/>
      <c r="Q343" s="10"/>
    </row>
    <row r="344" spans="4:17" ht="12.75" x14ac:dyDescent="0.2">
      <c r="D344" s="6"/>
      <c r="O344" s="8"/>
      <c r="Q344" s="10"/>
    </row>
    <row r="345" spans="4:17" ht="12.75" x14ac:dyDescent="0.2">
      <c r="D345" s="6"/>
      <c r="O345" s="8"/>
      <c r="Q345" s="10"/>
    </row>
    <row r="346" spans="4:17" ht="12.75" x14ac:dyDescent="0.2">
      <c r="D346" s="6"/>
      <c r="O346" s="8"/>
      <c r="Q346" s="10"/>
    </row>
    <row r="347" spans="4:17" ht="12.75" x14ac:dyDescent="0.2">
      <c r="D347" s="6"/>
      <c r="O347" s="8"/>
      <c r="Q347" s="10"/>
    </row>
    <row r="348" spans="4:17" ht="12.75" x14ac:dyDescent="0.2">
      <c r="D348" s="6"/>
      <c r="O348" s="8"/>
      <c r="Q348" s="10"/>
    </row>
    <row r="349" spans="4:17" ht="12.75" x14ac:dyDescent="0.2">
      <c r="D349" s="6"/>
      <c r="O349" s="8"/>
      <c r="Q349" s="10"/>
    </row>
    <row r="350" spans="4:17" ht="12.75" x14ac:dyDescent="0.2">
      <c r="D350" s="6"/>
      <c r="O350" s="8"/>
      <c r="Q350" s="10"/>
    </row>
    <row r="351" spans="4:17" ht="12.75" x14ac:dyDescent="0.2">
      <c r="D351" s="6"/>
      <c r="O351" s="8"/>
      <c r="Q351" s="10"/>
    </row>
    <row r="352" spans="4:17" ht="12.75" x14ac:dyDescent="0.2">
      <c r="D352" s="6"/>
      <c r="O352" s="8"/>
      <c r="Q352" s="10"/>
    </row>
    <row r="353" spans="4:17" ht="12.75" x14ac:dyDescent="0.2">
      <c r="D353" s="6"/>
      <c r="O353" s="8"/>
      <c r="Q353" s="10"/>
    </row>
    <row r="354" spans="4:17" ht="12.75" x14ac:dyDescent="0.2">
      <c r="D354" s="6"/>
      <c r="O354" s="8"/>
      <c r="Q354" s="10"/>
    </row>
    <row r="355" spans="4:17" ht="12.75" x14ac:dyDescent="0.2">
      <c r="D355" s="6"/>
      <c r="O355" s="8"/>
      <c r="Q355" s="10"/>
    </row>
    <row r="356" spans="4:17" ht="12.75" x14ac:dyDescent="0.2">
      <c r="D356" s="6"/>
      <c r="O356" s="8"/>
      <c r="Q356" s="10"/>
    </row>
    <row r="357" spans="4:17" ht="12.75" x14ac:dyDescent="0.2">
      <c r="D357" s="6"/>
      <c r="O357" s="8"/>
      <c r="Q357" s="10"/>
    </row>
    <row r="358" spans="4:17" ht="12.75" x14ac:dyDescent="0.2">
      <c r="D358" s="6"/>
      <c r="O358" s="8"/>
      <c r="Q358" s="10"/>
    </row>
    <row r="359" spans="4:17" ht="12.75" x14ac:dyDescent="0.2">
      <c r="D359" s="6"/>
      <c r="O359" s="8"/>
      <c r="Q359" s="10"/>
    </row>
    <row r="360" spans="4:17" ht="12.75" x14ac:dyDescent="0.2">
      <c r="D360" s="6"/>
      <c r="O360" s="8"/>
      <c r="Q360" s="10"/>
    </row>
    <row r="361" spans="4:17" ht="12.75" x14ac:dyDescent="0.2">
      <c r="D361" s="6"/>
      <c r="O361" s="8"/>
      <c r="Q361" s="10"/>
    </row>
    <row r="362" spans="4:17" ht="12.75" x14ac:dyDescent="0.2">
      <c r="D362" s="6"/>
      <c r="O362" s="8"/>
      <c r="Q362" s="10"/>
    </row>
    <row r="363" spans="4:17" ht="12.75" x14ac:dyDescent="0.2">
      <c r="D363" s="6"/>
      <c r="O363" s="8"/>
      <c r="Q363" s="10"/>
    </row>
    <row r="364" spans="4:17" ht="12.75" x14ac:dyDescent="0.2">
      <c r="D364" s="6"/>
      <c r="O364" s="8"/>
      <c r="Q364" s="10"/>
    </row>
    <row r="365" spans="4:17" ht="12.75" x14ac:dyDescent="0.2">
      <c r="D365" s="6"/>
      <c r="O365" s="8"/>
      <c r="Q365" s="10"/>
    </row>
    <row r="366" spans="4:17" ht="12.75" x14ac:dyDescent="0.2">
      <c r="D366" s="6"/>
      <c r="O366" s="8"/>
      <c r="Q366" s="10"/>
    </row>
    <row r="367" spans="4:17" ht="12.75" x14ac:dyDescent="0.2">
      <c r="D367" s="6"/>
      <c r="O367" s="8"/>
      <c r="Q367" s="10"/>
    </row>
    <row r="368" spans="4:17" ht="12.75" x14ac:dyDescent="0.2">
      <c r="D368" s="6"/>
      <c r="O368" s="8"/>
      <c r="Q368" s="10"/>
    </row>
    <row r="369" spans="4:17" ht="12.75" x14ac:dyDescent="0.2">
      <c r="D369" s="6"/>
      <c r="O369" s="8"/>
      <c r="Q369" s="10"/>
    </row>
    <row r="370" spans="4:17" ht="12.75" x14ac:dyDescent="0.2">
      <c r="D370" s="6"/>
      <c r="O370" s="8"/>
      <c r="Q370" s="10"/>
    </row>
    <row r="371" spans="4:17" ht="12.75" x14ac:dyDescent="0.2">
      <c r="D371" s="6"/>
      <c r="O371" s="8"/>
      <c r="Q371" s="10"/>
    </row>
    <row r="372" spans="4:17" ht="12.75" x14ac:dyDescent="0.2">
      <c r="D372" s="6"/>
      <c r="O372" s="8"/>
      <c r="Q372" s="10"/>
    </row>
    <row r="373" spans="4:17" ht="12.75" x14ac:dyDescent="0.2">
      <c r="D373" s="6"/>
      <c r="O373" s="8"/>
      <c r="Q373" s="10"/>
    </row>
    <row r="374" spans="4:17" ht="12.75" x14ac:dyDescent="0.2">
      <c r="D374" s="6"/>
      <c r="O374" s="8"/>
      <c r="Q374" s="10"/>
    </row>
    <row r="375" spans="4:17" ht="12.75" x14ac:dyDescent="0.2">
      <c r="D375" s="6"/>
      <c r="O375" s="8"/>
      <c r="Q375" s="10"/>
    </row>
    <row r="376" spans="4:17" ht="12.75" x14ac:dyDescent="0.2">
      <c r="D376" s="6"/>
      <c r="O376" s="8"/>
      <c r="Q376" s="10"/>
    </row>
    <row r="377" spans="4:17" ht="12.75" x14ac:dyDescent="0.2">
      <c r="D377" s="6"/>
      <c r="O377" s="8"/>
      <c r="Q377" s="10"/>
    </row>
    <row r="378" spans="4:17" ht="12.75" x14ac:dyDescent="0.2">
      <c r="D378" s="6"/>
      <c r="O378" s="8"/>
      <c r="Q378" s="10"/>
    </row>
    <row r="379" spans="4:17" ht="12.75" x14ac:dyDescent="0.2">
      <c r="D379" s="6"/>
      <c r="O379" s="8"/>
      <c r="Q379" s="10"/>
    </row>
    <row r="380" spans="4:17" ht="12.75" x14ac:dyDescent="0.2">
      <c r="D380" s="6"/>
      <c r="O380" s="8"/>
      <c r="Q380" s="10"/>
    </row>
    <row r="381" spans="4:17" ht="12.75" x14ac:dyDescent="0.2">
      <c r="D381" s="6"/>
      <c r="O381" s="8"/>
      <c r="Q381" s="10"/>
    </row>
    <row r="382" spans="4:17" ht="12.75" x14ac:dyDescent="0.2">
      <c r="D382" s="6"/>
      <c r="O382" s="8"/>
      <c r="Q382" s="10"/>
    </row>
    <row r="383" spans="4:17" ht="12.75" x14ac:dyDescent="0.2">
      <c r="D383" s="6"/>
      <c r="O383" s="8"/>
      <c r="Q383" s="10"/>
    </row>
    <row r="384" spans="4:17" ht="12.75" x14ac:dyDescent="0.2">
      <c r="D384" s="6"/>
      <c r="O384" s="8"/>
      <c r="Q384" s="10"/>
    </row>
    <row r="385" spans="4:17" ht="12.75" x14ac:dyDescent="0.2">
      <c r="D385" s="6"/>
      <c r="O385" s="8"/>
      <c r="Q385" s="10"/>
    </row>
    <row r="386" spans="4:17" ht="12.75" x14ac:dyDescent="0.2">
      <c r="D386" s="6"/>
      <c r="O386" s="8"/>
      <c r="Q386" s="10"/>
    </row>
    <row r="387" spans="4:17" ht="12.75" x14ac:dyDescent="0.2">
      <c r="D387" s="6"/>
      <c r="O387" s="8"/>
      <c r="Q387" s="10"/>
    </row>
    <row r="388" spans="4:17" ht="12.75" x14ac:dyDescent="0.2">
      <c r="D388" s="6"/>
      <c r="O388" s="8"/>
      <c r="Q388" s="10"/>
    </row>
    <row r="389" spans="4:17" ht="12.75" x14ac:dyDescent="0.2">
      <c r="D389" s="6"/>
      <c r="O389" s="8"/>
      <c r="Q389" s="10"/>
    </row>
    <row r="390" spans="4:17" ht="12.75" x14ac:dyDescent="0.2">
      <c r="D390" s="6"/>
      <c r="O390" s="8"/>
      <c r="Q390" s="10"/>
    </row>
    <row r="391" spans="4:17" ht="12.75" x14ac:dyDescent="0.2">
      <c r="D391" s="6"/>
      <c r="O391" s="8"/>
      <c r="Q391" s="10"/>
    </row>
    <row r="392" spans="4:17" ht="12.75" x14ac:dyDescent="0.2">
      <c r="D392" s="6"/>
      <c r="O392" s="8"/>
      <c r="Q392" s="10"/>
    </row>
    <row r="393" spans="4:17" ht="12.75" x14ac:dyDescent="0.2">
      <c r="D393" s="6"/>
      <c r="O393" s="8"/>
      <c r="Q393" s="10"/>
    </row>
    <row r="394" spans="4:17" ht="12.75" x14ac:dyDescent="0.2">
      <c r="D394" s="6"/>
      <c r="O394" s="8"/>
      <c r="Q394" s="10"/>
    </row>
    <row r="395" spans="4:17" ht="12.75" x14ac:dyDescent="0.2">
      <c r="D395" s="6"/>
      <c r="O395" s="8"/>
      <c r="Q395" s="10"/>
    </row>
    <row r="396" spans="4:17" ht="12.75" x14ac:dyDescent="0.2">
      <c r="D396" s="6"/>
      <c r="O396" s="8"/>
      <c r="Q396" s="10"/>
    </row>
    <row r="397" spans="4:17" ht="12.75" x14ac:dyDescent="0.2">
      <c r="D397" s="6"/>
      <c r="O397" s="8"/>
      <c r="Q397" s="10"/>
    </row>
    <row r="398" spans="4:17" ht="12.75" x14ac:dyDescent="0.2">
      <c r="D398" s="6"/>
      <c r="O398" s="8"/>
      <c r="Q398" s="10"/>
    </row>
    <row r="399" spans="4:17" ht="12.75" x14ac:dyDescent="0.2">
      <c r="D399" s="6"/>
      <c r="O399" s="8"/>
      <c r="Q399" s="10"/>
    </row>
    <row r="400" spans="4:17" ht="12.75" x14ac:dyDescent="0.2">
      <c r="D400" s="6"/>
      <c r="O400" s="8"/>
      <c r="Q400" s="10"/>
    </row>
    <row r="401" spans="4:17" ht="12.75" x14ac:dyDescent="0.2">
      <c r="D401" s="6"/>
      <c r="O401" s="8"/>
      <c r="Q401" s="10"/>
    </row>
    <row r="402" spans="4:17" ht="12.75" x14ac:dyDescent="0.2">
      <c r="D402" s="6"/>
      <c r="O402" s="8"/>
      <c r="Q402" s="10"/>
    </row>
    <row r="403" spans="4:17" ht="12.75" x14ac:dyDescent="0.2">
      <c r="D403" s="6"/>
      <c r="O403" s="8"/>
      <c r="Q403" s="10"/>
    </row>
    <row r="404" spans="4:17" ht="12.75" x14ac:dyDescent="0.2">
      <c r="D404" s="6"/>
      <c r="O404" s="8"/>
      <c r="Q404" s="10"/>
    </row>
    <row r="405" spans="4:17" ht="12.75" x14ac:dyDescent="0.2">
      <c r="D405" s="6"/>
      <c r="O405" s="8"/>
      <c r="Q405" s="10"/>
    </row>
    <row r="406" spans="4:17" ht="12.75" x14ac:dyDescent="0.2">
      <c r="D406" s="6"/>
      <c r="O406" s="8"/>
      <c r="Q406" s="10"/>
    </row>
    <row r="407" spans="4:17" ht="12.75" x14ac:dyDescent="0.2">
      <c r="D407" s="6"/>
      <c r="O407" s="8"/>
      <c r="Q407" s="10"/>
    </row>
    <row r="408" spans="4:17" ht="12.75" x14ac:dyDescent="0.2">
      <c r="D408" s="6"/>
      <c r="O408" s="8"/>
      <c r="Q408" s="10"/>
    </row>
    <row r="409" spans="4:17" ht="12.75" x14ac:dyDescent="0.2">
      <c r="D409" s="6"/>
      <c r="O409" s="8"/>
      <c r="Q409" s="10"/>
    </row>
    <row r="410" spans="4:17" ht="12.75" x14ac:dyDescent="0.2">
      <c r="D410" s="6"/>
      <c r="O410" s="8"/>
      <c r="Q410" s="10"/>
    </row>
    <row r="411" spans="4:17" ht="12.75" x14ac:dyDescent="0.2">
      <c r="D411" s="6"/>
      <c r="O411" s="8"/>
      <c r="Q411" s="10"/>
    </row>
    <row r="412" spans="4:17" ht="12.75" x14ac:dyDescent="0.2">
      <c r="D412" s="6"/>
      <c r="O412" s="8"/>
      <c r="Q412" s="10"/>
    </row>
    <row r="413" spans="4:17" ht="12.75" x14ac:dyDescent="0.2">
      <c r="D413" s="6"/>
      <c r="O413" s="8"/>
      <c r="Q413" s="10"/>
    </row>
    <row r="414" spans="4:17" ht="12.75" x14ac:dyDescent="0.2">
      <c r="D414" s="6"/>
      <c r="O414" s="8"/>
      <c r="Q414" s="10"/>
    </row>
    <row r="415" spans="4:17" ht="12.75" x14ac:dyDescent="0.2">
      <c r="D415" s="6"/>
      <c r="O415" s="8"/>
      <c r="Q415" s="10"/>
    </row>
    <row r="416" spans="4:17" ht="12.75" x14ac:dyDescent="0.2">
      <c r="D416" s="6"/>
      <c r="O416" s="8"/>
      <c r="Q416" s="10"/>
    </row>
    <row r="417" spans="4:17" ht="12.75" x14ac:dyDescent="0.2">
      <c r="D417" s="6"/>
      <c r="O417" s="8"/>
      <c r="Q417" s="10"/>
    </row>
    <row r="418" spans="4:17" ht="12.75" x14ac:dyDescent="0.2">
      <c r="D418" s="6"/>
      <c r="O418" s="8"/>
      <c r="Q418" s="10"/>
    </row>
    <row r="419" spans="4:17" ht="12.75" x14ac:dyDescent="0.2">
      <c r="D419" s="6"/>
      <c r="O419" s="8"/>
      <c r="Q419" s="10"/>
    </row>
    <row r="420" spans="4:17" ht="12.75" x14ac:dyDescent="0.2">
      <c r="D420" s="6"/>
      <c r="O420" s="8"/>
      <c r="Q420" s="10"/>
    </row>
    <row r="421" spans="4:17" ht="12.75" x14ac:dyDescent="0.2">
      <c r="D421" s="6"/>
      <c r="O421" s="8"/>
      <c r="Q421" s="10"/>
    </row>
    <row r="422" spans="4:17" ht="12.75" x14ac:dyDescent="0.2">
      <c r="D422" s="6"/>
      <c r="O422" s="8"/>
      <c r="Q422" s="10"/>
    </row>
    <row r="423" spans="4:17" ht="12.75" x14ac:dyDescent="0.2">
      <c r="D423" s="6"/>
      <c r="O423" s="8"/>
      <c r="Q423" s="10"/>
    </row>
    <row r="424" spans="4:17" ht="12.75" x14ac:dyDescent="0.2">
      <c r="D424" s="6"/>
      <c r="O424" s="8"/>
      <c r="Q424" s="10"/>
    </row>
    <row r="425" spans="4:17" ht="12.75" x14ac:dyDescent="0.2">
      <c r="D425" s="6"/>
      <c r="O425" s="8"/>
      <c r="Q425" s="10"/>
    </row>
    <row r="426" spans="4:17" ht="12.75" x14ac:dyDescent="0.2">
      <c r="D426" s="6"/>
      <c r="O426" s="8"/>
      <c r="Q426" s="10"/>
    </row>
    <row r="427" spans="4:17" ht="12.75" x14ac:dyDescent="0.2">
      <c r="D427" s="6"/>
      <c r="O427" s="8"/>
      <c r="Q427" s="10"/>
    </row>
    <row r="428" spans="4:17" ht="12.75" x14ac:dyDescent="0.2">
      <c r="D428" s="6"/>
      <c r="O428" s="8"/>
      <c r="Q428" s="10"/>
    </row>
    <row r="429" spans="4:17" ht="12.75" x14ac:dyDescent="0.2">
      <c r="D429" s="6"/>
      <c r="O429" s="8"/>
      <c r="Q429" s="10"/>
    </row>
    <row r="430" spans="4:17" ht="12.75" x14ac:dyDescent="0.2">
      <c r="D430" s="6"/>
      <c r="O430" s="8"/>
      <c r="Q430" s="10"/>
    </row>
    <row r="431" spans="4:17" ht="12.75" x14ac:dyDescent="0.2">
      <c r="D431" s="6"/>
      <c r="O431" s="8"/>
      <c r="Q431" s="10"/>
    </row>
    <row r="432" spans="4:17" ht="12.75" x14ac:dyDescent="0.2">
      <c r="D432" s="6"/>
      <c r="O432" s="8"/>
      <c r="Q432" s="10"/>
    </row>
    <row r="433" spans="4:17" ht="12.75" x14ac:dyDescent="0.2">
      <c r="D433" s="6"/>
      <c r="O433" s="8"/>
      <c r="Q433" s="10"/>
    </row>
    <row r="434" spans="4:17" ht="12.75" x14ac:dyDescent="0.2">
      <c r="D434" s="6"/>
      <c r="O434" s="8"/>
      <c r="Q434" s="10"/>
    </row>
    <row r="435" spans="4:17" ht="12.75" x14ac:dyDescent="0.2">
      <c r="D435" s="6"/>
      <c r="O435" s="8"/>
      <c r="Q435" s="10"/>
    </row>
    <row r="436" spans="4:17" ht="12.75" x14ac:dyDescent="0.2">
      <c r="D436" s="6"/>
      <c r="O436" s="8"/>
      <c r="Q436" s="10"/>
    </row>
    <row r="437" spans="4:17" ht="12.75" x14ac:dyDescent="0.2">
      <c r="D437" s="6"/>
      <c r="O437" s="8"/>
      <c r="Q437" s="10"/>
    </row>
    <row r="438" spans="4:17" ht="12.75" x14ac:dyDescent="0.2">
      <c r="D438" s="6"/>
      <c r="O438" s="8"/>
      <c r="Q438" s="10"/>
    </row>
    <row r="439" spans="4:17" ht="12.75" x14ac:dyDescent="0.2">
      <c r="D439" s="6"/>
      <c r="O439" s="8"/>
      <c r="Q439" s="10"/>
    </row>
    <row r="440" spans="4:17" ht="12.75" x14ac:dyDescent="0.2">
      <c r="D440" s="6"/>
      <c r="O440" s="8"/>
      <c r="Q440" s="10"/>
    </row>
    <row r="441" spans="4:17" ht="12.75" x14ac:dyDescent="0.2">
      <c r="D441" s="6"/>
      <c r="O441" s="8"/>
      <c r="Q441" s="10"/>
    </row>
    <row r="442" spans="4:17" ht="12.75" x14ac:dyDescent="0.2">
      <c r="D442" s="6"/>
      <c r="O442" s="8"/>
      <c r="Q442" s="10"/>
    </row>
    <row r="443" spans="4:17" ht="12.75" x14ac:dyDescent="0.2">
      <c r="D443" s="6"/>
      <c r="O443" s="8"/>
      <c r="Q443" s="10"/>
    </row>
    <row r="444" spans="4:17" ht="12.75" x14ac:dyDescent="0.2">
      <c r="D444" s="6"/>
      <c r="O444" s="8"/>
      <c r="Q444" s="10"/>
    </row>
    <row r="445" spans="4:17" ht="12.75" x14ac:dyDescent="0.2">
      <c r="D445" s="6"/>
      <c r="O445" s="8"/>
      <c r="Q445" s="10"/>
    </row>
    <row r="446" spans="4:17" ht="12.75" x14ac:dyDescent="0.2">
      <c r="D446" s="6"/>
      <c r="O446" s="8"/>
      <c r="Q446" s="10"/>
    </row>
    <row r="447" spans="4:17" ht="12.75" x14ac:dyDescent="0.2">
      <c r="D447" s="6"/>
      <c r="O447" s="8"/>
      <c r="Q447" s="10"/>
    </row>
    <row r="448" spans="4:17" ht="12.75" x14ac:dyDescent="0.2">
      <c r="D448" s="6"/>
      <c r="O448" s="8"/>
      <c r="Q448" s="10"/>
    </row>
    <row r="449" spans="4:17" ht="12.75" x14ac:dyDescent="0.2">
      <c r="D449" s="6"/>
      <c r="O449" s="8"/>
      <c r="Q449" s="10"/>
    </row>
    <row r="450" spans="4:17" ht="12.75" x14ac:dyDescent="0.2">
      <c r="D450" s="6"/>
      <c r="O450" s="8"/>
      <c r="Q450" s="10"/>
    </row>
    <row r="451" spans="4:17" ht="12.75" x14ac:dyDescent="0.2">
      <c r="D451" s="6"/>
      <c r="O451" s="8"/>
      <c r="Q451" s="10"/>
    </row>
    <row r="452" spans="4:17" ht="12.75" x14ac:dyDescent="0.2">
      <c r="D452" s="6"/>
      <c r="O452" s="8"/>
      <c r="Q452" s="10"/>
    </row>
    <row r="453" spans="4:17" ht="12.75" x14ac:dyDescent="0.2">
      <c r="D453" s="6"/>
      <c r="O453" s="8"/>
      <c r="Q453" s="10"/>
    </row>
    <row r="454" spans="4:17" ht="12.75" x14ac:dyDescent="0.2">
      <c r="D454" s="6"/>
      <c r="O454" s="8"/>
      <c r="Q454" s="10"/>
    </row>
    <row r="455" spans="4:17" ht="12.75" x14ac:dyDescent="0.2">
      <c r="D455" s="6"/>
      <c r="O455" s="8"/>
      <c r="Q455" s="10"/>
    </row>
    <row r="456" spans="4:17" ht="12.75" x14ac:dyDescent="0.2">
      <c r="D456" s="6"/>
      <c r="O456" s="8"/>
      <c r="Q456" s="10"/>
    </row>
    <row r="457" spans="4:17" ht="12.75" x14ac:dyDescent="0.2">
      <c r="D457" s="6"/>
      <c r="O457" s="8"/>
      <c r="Q457" s="10"/>
    </row>
    <row r="458" spans="4:17" ht="12.75" x14ac:dyDescent="0.2">
      <c r="D458" s="6"/>
      <c r="O458" s="8"/>
      <c r="Q458" s="10"/>
    </row>
    <row r="459" spans="4:17" ht="12.75" x14ac:dyDescent="0.2">
      <c r="D459" s="6"/>
      <c r="O459" s="8"/>
      <c r="Q459" s="10"/>
    </row>
    <row r="460" spans="4:17" ht="12.75" x14ac:dyDescent="0.2">
      <c r="D460" s="6"/>
      <c r="O460" s="8"/>
      <c r="Q460" s="10"/>
    </row>
    <row r="461" spans="4:17" ht="12.75" x14ac:dyDescent="0.2">
      <c r="D461" s="6"/>
      <c r="O461" s="8"/>
      <c r="Q461" s="10"/>
    </row>
    <row r="462" spans="4:17" ht="12.75" x14ac:dyDescent="0.2">
      <c r="D462" s="6"/>
      <c r="O462" s="8"/>
      <c r="Q462" s="10"/>
    </row>
    <row r="463" spans="4:17" ht="12.75" x14ac:dyDescent="0.2">
      <c r="D463" s="6"/>
      <c r="O463" s="8"/>
      <c r="Q463" s="10"/>
    </row>
    <row r="464" spans="4:17" ht="12.75" x14ac:dyDescent="0.2">
      <c r="D464" s="6"/>
      <c r="O464" s="8"/>
      <c r="Q464" s="10"/>
    </row>
    <row r="465" spans="4:17" ht="12.75" x14ac:dyDescent="0.2">
      <c r="D465" s="6"/>
      <c r="O465" s="8"/>
      <c r="Q465" s="10"/>
    </row>
    <row r="466" spans="4:17" ht="12.75" x14ac:dyDescent="0.2">
      <c r="D466" s="6"/>
      <c r="O466" s="8"/>
      <c r="Q466" s="10"/>
    </row>
    <row r="467" spans="4:17" ht="12.75" x14ac:dyDescent="0.2">
      <c r="D467" s="6"/>
      <c r="O467" s="8"/>
      <c r="Q467" s="10"/>
    </row>
    <row r="468" spans="4:17" ht="12.75" x14ac:dyDescent="0.2">
      <c r="D468" s="6"/>
      <c r="O468" s="8"/>
      <c r="Q468" s="10"/>
    </row>
    <row r="469" spans="4:17" ht="12.75" x14ac:dyDescent="0.2">
      <c r="D469" s="6"/>
      <c r="O469" s="8"/>
      <c r="Q469" s="10"/>
    </row>
    <row r="470" spans="4:17" ht="12.75" x14ac:dyDescent="0.2">
      <c r="D470" s="6"/>
      <c r="O470" s="8"/>
      <c r="Q470" s="10"/>
    </row>
    <row r="471" spans="4:17" ht="12.75" x14ac:dyDescent="0.2">
      <c r="D471" s="6"/>
      <c r="O471" s="8"/>
      <c r="Q471" s="10"/>
    </row>
    <row r="472" spans="4:17" ht="12.75" x14ac:dyDescent="0.2">
      <c r="D472" s="6"/>
      <c r="O472" s="8"/>
      <c r="Q472" s="10"/>
    </row>
    <row r="473" spans="4:17" ht="12.75" x14ac:dyDescent="0.2">
      <c r="D473" s="6"/>
      <c r="O473" s="8"/>
      <c r="Q473" s="10"/>
    </row>
    <row r="474" spans="4:17" ht="12.75" x14ac:dyDescent="0.2">
      <c r="D474" s="6"/>
      <c r="O474" s="8"/>
      <c r="Q474" s="10"/>
    </row>
    <row r="475" spans="4:17" ht="12.75" x14ac:dyDescent="0.2">
      <c r="D475" s="6"/>
      <c r="O475" s="8"/>
      <c r="Q475" s="10"/>
    </row>
    <row r="476" spans="4:17" ht="12.75" x14ac:dyDescent="0.2">
      <c r="D476" s="6"/>
      <c r="O476" s="8"/>
      <c r="Q476" s="10"/>
    </row>
    <row r="477" spans="4:17" ht="12.75" x14ac:dyDescent="0.2">
      <c r="D477" s="6"/>
      <c r="O477" s="8"/>
      <c r="Q477" s="10"/>
    </row>
    <row r="478" spans="4:17" ht="12.75" x14ac:dyDescent="0.2">
      <c r="D478" s="6"/>
      <c r="O478" s="8"/>
      <c r="Q478" s="10"/>
    </row>
    <row r="479" spans="4:17" ht="12.75" x14ac:dyDescent="0.2">
      <c r="D479" s="6"/>
      <c r="O479" s="8"/>
      <c r="Q479" s="10"/>
    </row>
    <row r="480" spans="4:17" ht="12.75" x14ac:dyDescent="0.2">
      <c r="D480" s="6"/>
      <c r="O480" s="8"/>
      <c r="Q480" s="10"/>
    </row>
    <row r="481" spans="4:17" ht="12.75" x14ac:dyDescent="0.2">
      <c r="D481" s="6"/>
      <c r="O481" s="8"/>
      <c r="Q481" s="10"/>
    </row>
    <row r="482" spans="4:17" ht="12.75" x14ac:dyDescent="0.2">
      <c r="D482" s="6"/>
      <c r="O482" s="8"/>
      <c r="Q482" s="10"/>
    </row>
    <row r="483" spans="4:17" ht="12.75" x14ac:dyDescent="0.2">
      <c r="D483" s="6"/>
      <c r="O483" s="8"/>
      <c r="Q483" s="10"/>
    </row>
    <row r="484" spans="4:17" ht="12.75" x14ac:dyDescent="0.2">
      <c r="D484" s="6"/>
      <c r="O484" s="8"/>
      <c r="Q484" s="10"/>
    </row>
    <row r="485" spans="4:17" ht="12.75" x14ac:dyDescent="0.2">
      <c r="D485" s="6"/>
      <c r="O485" s="8"/>
      <c r="Q485" s="10"/>
    </row>
    <row r="486" spans="4:17" ht="12.75" x14ac:dyDescent="0.2">
      <c r="D486" s="6"/>
      <c r="O486" s="8"/>
      <c r="Q486" s="10"/>
    </row>
    <row r="487" spans="4:17" ht="12.75" x14ac:dyDescent="0.2">
      <c r="D487" s="6"/>
      <c r="O487" s="8"/>
      <c r="Q487" s="10"/>
    </row>
    <row r="488" spans="4:17" ht="12.75" x14ac:dyDescent="0.2">
      <c r="D488" s="6"/>
      <c r="O488" s="8"/>
      <c r="Q488" s="10"/>
    </row>
    <row r="489" spans="4:17" ht="12.75" x14ac:dyDescent="0.2">
      <c r="D489" s="6"/>
      <c r="O489" s="8"/>
      <c r="Q489" s="10"/>
    </row>
    <row r="490" spans="4:17" ht="12.75" x14ac:dyDescent="0.2">
      <c r="D490" s="6"/>
      <c r="O490" s="8"/>
      <c r="Q490" s="10"/>
    </row>
    <row r="491" spans="4:17" ht="12.75" x14ac:dyDescent="0.2">
      <c r="D491" s="6"/>
      <c r="O491" s="8"/>
      <c r="Q491" s="10"/>
    </row>
    <row r="492" spans="4:17" ht="12.75" x14ac:dyDescent="0.2">
      <c r="D492" s="6"/>
      <c r="O492" s="8"/>
      <c r="Q492" s="10"/>
    </row>
    <row r="493" spans="4:17" ht="12.75" x14ac:dyDescent="0.2">
      <c r="D493" s="6"/>
      <c r="O493" s="8"/>
      <c r="Q493" s="10"/>
    </row>
    <row r="494" spans="4:17" ht="12.75" x14ac:dyDescent="0.2">
      <c r="D494" s="6"/>
      <c r="O494" s="8"/>
      <c r="Q494" s="10"/>
    </row>
    <row r="495" spans="4:17" ht="12.75" x14ac:dyDescent="0.2">
      <c r="D495" s="6"/>
      <c r="O495" s="8"/>
      <c r="Q495" s="10"/>
    </row>
    <row r="496" spans="4:17" ht="12.75" x14ac:dyDescent="0.2">
      <c r="D496" s="6"/>
      <c r="O496" s="8"/>
      <c r="Q496" s="10"/>
    </row>
    <row r="497" spans="4:17" ht="12.75" x14ac:dyDescent="0.2">
      <c r="D497" s="6"/>
      <c r="O497" s="8"/>
      <c r="Q497" s="10"/>
    </row>
    <row r="498" spans="4:17" ht="12.75" x14ac:dyDescent="0.2">
      <c r="D498" s="6"/>
      <c r="O498" s="8"/>
      <c r="Q498" s="10"/>
    </row>
    <row r="499" spans="4:17" ht="12.75" x14ac:dyDescent="0.2">
      <c r="D499" s="6"/>
      <c r="O499" s="8"/>
      <c r="Q499" s="10"/>
    </row>
    <row r="500" spans="4:17" ht="12.75" x14ac:dyDescent="0.2">
      <c r="D500" s="6"/>
      <c r="O500" s="8"/>
      <c r="Q500" s="10"/>
    </row>
    <row r="501" spans="4:17" ht="12.75" x14ac:dyDescent="0.2">
      <c r="D501" s="6"/>
      <c r="O501" s="8"/>
      <c r="Q501" s="10"/>
    </row>
    <row r="502" spans="4:17" ht="12.75" x14ac:dyDescent="0.2">
      <c r="D502" s="6"/>
      <c r="O502" s="8"/>
      <c r="Q502" s="10"/>
    </row>
    <row r="503" spans="4:17" ht="12.75" x14ac:dyDescent="0.2">
      <c r="D503" s="6"/>
      <c r="O503" s="8"/>
      <c r="Q503" s="10"/>
    </row>
    <row r="504" spans="4:17" ht="12.75" x14ac:dyDescent="0.2">
      <c r="D504" s="6"/>
      <c r="O504" s="8"/>
      <c r="Q504" s="10"/>
    </row>
    <row r="505" spans="4:17" ht="12.75" x14ac:dyDescent="0.2">
      <c r="D505" s="6"/>
      <c r="O505" s="8"/>
      <c r="Q505" s="10"/>
    </row>
    <row r="506" spans="4:17" ht="12.75" x14ac:dyDescent="0.2">
      <c r="D506" s="6"/>
      <c r="O506" s="8"/>
      <c r="Q506" s="10"/>
    </row>
    <row r="507" spans="4:17" ht="12.75" x14ac:dyDescent="0.2">
      <c r="D507" s="6"/>
      <c r="O507" s="8"/>
      <c r="Q507" s="10"/>
    </row>
    <row r="508" spans="4:17" ht="12.75" x14ac:dyDescent="0.2">
      <c r="D508" s="6"/>
      <c r="O508" s="8"/>
      <c r="Q508" s="10"/>
    </row>
    <row r="509" spans="4:17" ht="12.75" x14ac:dyDescent="0.2">
      <c r="D509" s="6"/>
      <c r="O509" s="8"/>
      <c r="Q509" s="10"/>
    </row>
    <row r="510" spans="4:17" ht="12.75" x14ac:dyDescent="0.2">
      <c r="D510" s="6"/>
      <c r="O510" s="8"/>
      <c r="Q510" s="10"/>
    </row>
    <row r="511" spans="4:17" ht="12.75" x14ac:dyDescent="0.2">
      <c r="D511" s="6"/>
      <c r="O511" s="8"/>
      <c r="Q511" s="10"/>
    </row>
    <row r="512" spans="4:17" ht="12.75" x14ac:dyDescent="0.2">
      <c r="D512" s="6"/>
      <c r="O512" s="8"/>
      <c r="Q512" s="10"/>
    </row>
    <row r="513" spans="4:17" ht="12.75" x14ac:dyDescent="0.2">
      <c r="D513" s="6"/>
      <c r="O513" s="8"/>
      <c r="Q513" s="10"/>
    </row>
    <row r="514" spans="4:17" ht="12.75" x14ac:dyDescent="0.2">
      <c r="D514" s="6"/>
      <c r="O514" s="8"/>
      <c r="Q514" s="10"/>
    </row>
    <row r="515" spans="4:17" ht="12.75" x14ac:dyDescent="0.2">
      <c r="D515" s="6"/>
      <c r="O515" s="8"/>
      <c r="Q515" s="10"/>
    </row>
    <row r="516" spans="4:17" ht="12.75" x14ac:dyDescent="0.2">
      <c r="D516" s="6"/>
      <c r="O516" s="8"/>
      <c r="Q516" s="10"/>
    </row>
    <row r="517" spans="4:17" ht="12.75" x14ac:dyDescent="0.2">
      <c r="D517" s="6"/>
      <c r="O517" s="8"/>
      <c r="Q517" s="10"/>
    </row>
    <row r="518" spans="4:17" ht="12.75" x14ac:dyDescent="0.2">
      <c r="D518" s="6"/>
      <c r="O518" s="8"/>
      <c r="Q518" s="10"/>
    </row>
    <row r="519" spans="4:17" ht="12.75" x14ac:dyDescent="0.2">
      <c r="D519" s="6"/>
      <c r="O519" s="8"/>
      <c r="Q519" s="10"/>
    </row>
    <row r="520" spans="4:17" ht="12.75" x14ac:dyDescent="0.2">
      <c r="D520" s="6"/>
      <c r="O520" s="8"/>
      <c r="Q520" s="10"/>
    </row>
    <row r="521" spans="4:17" ht="12.75" x14ac:dyDescent="0.2">
      <c r="D521" s="6"/>
      <c r="O521" s="8"/>
      <c r="Q521" s="10"/>
    </row>
    <row r="522" spans="4:17" ht="12.75" x14ac:dyDescent="0.2">
      <c r="D522" s="6"/>
      <c r="O522" s="8"/>
      <c r="Q522" s="10"/>
    </row>
    <row r="523" spans="4:17" ht="12.75" x14ac:dyDescent="0.2">
      <c r="D523" s="6"/>
      <c r="O523" s="8"/>
      <c r="Q523" s="10"/>
    </row>
    <row r="524" spans="4:17" ht="12.75" x14ac:dyDescent="0.2">
      <c r="D524" s="6"/>
      <c r="O524" s="8"/>
      <c r="Q524" s="10"/>
    </row>
    <row r="525" spans="4:17" ht="12.75" x14ac:dyDescent="0.2">
      <c r="D525" s="6"/>
      <c r="O525" s="8"/>
      <c r="Q525" s="10"/>
    </row>
    <row r="526" spans="4:17" ht="12.75" x14ac:dyDescent="0.2">
      <c r="D526" s="6"/>
      <c r="O526" s="8"/>
      <c r="Q526" s="10"/>
    </row>
    <row r="527" spans="4:17" ht="12.75" x14ac:dyDescent="0.2">
      <c r="D527" s="6"/>
      <c r="O527" s="8"/>
      <c r="Q527" s="10"/>
    </row>
    <row r="528" spans="4:17" ht="12.75" x14ac:dyDescent="0.2">
      <c r="D528" s="6"/>
      <c r="O528" s="8"/>
      <c r="Q528" s="10"/>
    </row>
    <row r="529" spans="4:17" ht="12.75" x14ac:dyDescent="0.2">
      <c r="D529" s="6"/>
      <c r="O529" s="8"/>
      <c r="Q529" s="10"/>
    </row>
    <row r="530" spans="4:17" ht="12.75" x14ac:dyDescent="0.2">
      <c r="D530" s="6"/>
      <c r="O530" s="8"/>
      <c r="Q530" s="10"/>
    </row>
    <row r="531" spans="4:17" ht="12.75" x14ac:dyDescent="0.2">
      <c r="D531" s="6"/>
      <c r="O531" s="8"/>
      <c r="Q531" s="10"/>
    </row>
    <row r="532" spans="4:17" ht="12.75" x14ac:dyDescent="0.2">
      <c r="D532" s="6"/>
      <c r="O532" s="8"/>
      <c r="Q532" s="10"/>
    </row>
    <row r="533" spans="4:17" ht="12.75" x14ac:dyDescent="0.2">
      <c r="D533" s="6"/>
      <c r="O533" s="8"/>
      <c r="Q533" s="10"/>
    </row>
    <row r="534" spans="4:17" ht="12.75" x14ac:dyDescent="0.2">
      <c r="D534" s="6"/>
      <c r="O534" s="8"/>
      <c r="Q534" s="10"/>
    </row>
    <row r="535" spans="4:17" ht="12.75" x14ac:dyDescent="0.2">
      <c r="D535" s="6"/>
      <c r="O535" s="8"/>
      <c r="Q535" s="10"/>
    </row>
    <row r="536" spans="4:17" ht="12.75" x14ac:dyDescent="0.2">
      <c r="D536" s="6"/>
      <c r="O536" s="8"/>
      <c r="Q536" s="10"/>
    </row>
    <row r="537" spans="4:17" ht="12.75" x14ac:dyDescent="0.2">
      <c r="D537" s="6"/>
      <c r="O537" s="8"/>
      <c r="Q537" s="10"/>
    </row>
    <row r="538" spans="4:17" ht="12.75" x14ac:dyDescent="0.2">
      <c r="D538" s="6"/>
      <c r="O538" s="8"/>
      <c r="Q538" s="10"/>
    </row>
    <row r="539" spans="4:17" ht="12.75" x14ac:dyDescent="0.2">
      <c r="D539" s="6"/>
      <c r="O539" s="8"/>
      <c r="Q539" s="10"/>
    </row>
    <row r="540" spans="4:17" ht="12.75" x14ac:dyDescent="0.2">
      <c r="D540" s="6"/>
      <c r="O540" s="8"/>
      <c r="Q540" s="10"/>
    </row>
    <row r="541" spans="4:17" ht="12.75" x14ac:dyDescent="0.2">
      <c r="D541" s="6"/>
      <c r="O541" s="8"/>
      <c r="Q541" s="10"/>
    </row>
    <row r="542" spans="4:17" ht="12.75" x14ac:dyDescent="0.2">
      <c r="D542" s="6"/>
      <c r="O542" s="8"/>
      <c r="Q542" s="10"/>
    </row>
    <row r="543" spans="4:17" ht="12.75" x14ac:dyDescent="0.2">
      <c r="D543" s="6"/>
      <c r="O543" s="8"/>
      <c r="Q543" s="10"/>
    </row>
    <row r="544" spans="4:17" ht="12.75" x14ac:dyDescent="0.2">
      <c r="D544" s="6"/>
      <c r="O544" s="8"/>
      <c r="Q544" s="10"/>
    </row>
    <row r="545" spans="4:17" ht="12.75" x14ac:dyDescent="0.2">
      <c r="D545" s="6"/>
      <c r="O545" s="8"/>
      <c r="Q545" s="10"/>
    </row>
    <row r="546" spans="4:17" ht="12.75" x14ac:dyDescent="0.2">
      <c r="D546" s="6"/>
      <c r="O546" s="8"/>
      <c r="Q546" s="10"/>
    </row>
    <row r="547" spans="4:17" ht="12.75" x14ac:dyDescent="0.2">
      <c r="D547" s="6"/>
      <c r="O547" s="8"/>
      <c r="Q547" s="10"/>
    </row>
    <row r="548" spans="4:17" ht="12.75" x14ac:dyDescent="0.2">
      <c r="D548" s="6"/>
      <c r="O548" s="8"/>
      <c r="Q548" s="10"/>
    </row>
    <row r="549" spans="4:17" ht="12.75" x14ac:dyDescent="0.2">
      <c r="D549" s="6"/>
      <c r="O549" s="8"/>
      <c r="Q549" s="10"/>
    </row>
    <row r="550" spans="4:17" ht="12.75" x14ac:dyDescent="0.2">
      <c r="D550" s="6"/>
      <c r="O550" s="8"/>
      <c r="Q550" s="10"/>
    </row>
    <row r="551" spans="4:17" ht="12.75" x14ac:dyDescent="0.2">
      <c r="D551" s="6"/>
      <c r="O551" s="8"/>
      <c r="Q551" s="10"/>
    </row>
    <row r="552" spans="4:17" ht="12.75" x14ac:dyDescent="0.2">
      <c r="D552" s="6"/>
      <c r="O552" s="8"/>
      <c r="Q552" s="10"/>
    </row>
    <row r="553" spans="4:17" ht="12.75" x14ac:dyDescent="0.2">
      <c r="D553" s="6"/>
      <c r="O553" s="8"/>
      <c r="Q553" s="10"/>
    </row>
    <row r="554" spans="4:17" ht="12.75" x14ac:dyDescent="0.2">
      <c r="D554" s="6"/>
      <c r="O554" s="8"/>
      <c r="Q554" s="10"/>
    </row>
    <row r="555" spans="4:17" ht="12.75" x14ac:dyDescent="0.2">
      <c r="D555" s="6"/>
      <c r="O555" s="8"/>
      <c r="Q555" s="10"/>
    </row>
    <row r="556" spans="4:17" ht="12.75" x14ac:dyDescent="0.2">
      <c r="D556" s="6"/>
      <c r="O556" s="8"/>
      <c r="Q556" s="10"/>
    </row>
    <row r="557" spans="4:17" ht="12.75" x14ac:dyDescent="0.2">
      <c r="D557" s="6"/>
      <c r="O557" s="8"/>
      <c r="Q557" s="10"/>
    </row>
    <row r="558" spans="4:17" ht="12.75" x14ac:dyDescent="0.2">
      <c r="D558" s="6"/>
      <c r="O558" s="8"/>
      <c r="Q558" s="10"/>
    </row>
    <row r="559" spans="4:17" ht="12.75" x14ac:dyDescent="0.2">
      <c r="D559" s="6"/>
      <c r="O559" s="8"/>
      <c r="Q559" s="10"/>
    </row>
    <row r="560" spans="4:17" ht="12.75" x14ac:dyDescent="0.2">
      <c r="D560" s="6"/>
      <c r="O560" s="8"/>
      <c r="Q560" s="10"/>
    </row>
    <row r="561" spans="4:17" ht="12.75" x14ac:dyDescent="0.2">
      <c r="D561" s="6"/>
      <c r="O561" s="8"/>
      <c r="Q561" s="10"/>
    </row>
    <row r="562" spans="4:17" ht="12.75" x14ac:dyDescent="0.2">
      <c r="D562" s="6"/>
      <c r="O562" s="8"/>
      <c r="Q562" s="10"/>
    </row>
    <row r="563" spans="4:17" ht="12.75" x14ac:dyDescent="0.2">
      <c r="D563" s="6"/>
      <c r="O563" s="8"/>
      <c r="Q563" s="10"/>
    </row>
    <row r="564" spans="4:17" ht="12.75" x14ac:dyDescent="0.2">
      <c r="D564" s="6"/>
      <c r="O564" s="8"/>
      <c r="Q564" s="10"/>
    </row>
    <row r="565" spans="4:17" ht="12.75" x14ac:dyDescent="0.2">
      <c r="D565" s="6"/>
      <c r="O565" s="8"/>
      <c r="Q565" s="10"/>
    </row>
    <row r="566" spans="4:17" ht="12.75" x14ac:dyDescent="0.2">
      <c r="D566" s="6"/>
      <c r="O566" s="8"/>
      <c r="Q566" s="10"/>
    </row>
    <row r="567" spans="4:17" ht="12.75" x14ac:dyDescent="0.2">
      <c r="D567" s="6"/>
      <c r="O567" s="8"/>
      <c r="Q567" s="10"/>
    </row>
    <row r="568" spans="4:17" ht="12.75" x14ac:dyDescent="0.2">
      <c r="D568" s="6"/>
      <c r="O568" s="8"/>
      <c r="Q568" s="10"/>
    </row>
    <row r="569" spans="4:17" ht="12.75" x14ac:dyDescent="0.2">
      <c r="D569" s="6"/>
      <c r="O569" s="8"/>
      <c r="Q569" s="10"/>
    </row>
    <row r="570" spans="4:17" ht="12.75" x14ac:dyDescent="0.2">
      <c r="D570" s="6"/>
      <c r="O570" s="8"/>
      <c r="Q570" s="10"/>
    </row>
    <row r="571" spans="4:17" ht="12.75" x14ac:dyDescent="0.2">
      <c r="D571" s="6"/>
      <c r="O571" s="8"/>
      <c r="Q571" s="10"/>
    </row>
    <row r="572" spans="4:17" ht="12.75" x14ac:dyDescent="0.2">
      <c r="D572" s="6"/>
      <c r="O572" s="8"/>
      <c r="Q572" s="10"/>
    </row>
    <row r="573" spans="4:17" ht="12.75" x14ac:dyDescent="0.2">
      <c r="D573" s="6"/>
      <c r="O573" s="8"/>
      <c r="Q573" s="10"/>
    </row>
    <row r="574" spans="4:17" ht="12.75" x14ac:dyDescent="0.2">
      <c r="D574" s="6"/>
      <c r="O574" s="8"/>
      <c r="Q574" s="10"/>
    </row>
    <row r="575" spans="4:17" ht="12.75" x14ac:dyDescent="0.2">
      <c r="D575" s="6"/>
      <c r="O575" s="8"/>
      <c r="Q575" s="10"/>
    </row>
    <row r="576" spans="4:17" ht="12.75" x14ac:dyDescent="0.2">
      <c r="D576" s="6"/>
      <c r="O576" s="8"/>
      <c r="Q576" s="10"/>
    </row>
    <row r="577" spans="4:17" ht="12.75" x14ac:dyDescent="0.2">
      <c r="D577" s="6"/>
      <c r="O577" s="8"/>
      <c r="Q577" s="10"/>
    </row>
    <row r="578" spans="4:17" ht="12.75" x14ac:dyDescent="0.2">
      <c r="D578" s="6"/>
      <c r="O578" s="8"/>
      <c r="Q578" s="10"/>
    </row>
    <row r="579" spans="4:17" ht="12.75" x14ac:dyDescent="0.2">
      <c r="D579" s="6"/>
      <c r="O579" s="8"/>
      <c r="Q579" s="10"/>
    </row>
    <row r="580" spans="4:17" ht="12.75" x14ac:dyDescent="0.2">
      <c r="D580" s="6"/>
      <c r="O580" s="8"/>
      <c r="Q580" s="10"/>
    </row>
    <row r="581" spans="4:17" ht="12.75" x14ac:dyDescent="0.2">
      <c r="D581" s="6"/>
      <c r="O581" s="8"/>
      <c r="Q581" s="10"/>
    </row>
    <row r="582" spans="4:17" ht="12.75" x14ac:dyDescent="0.2">
      <c r="D582" s="6"/>
      <c r="O582" s="8"/>
      <c r="Q582" s="10"/>
    </row>
    <row r="583" spans="4:17" ht="12.75" x14ac:dyDescent="0.2">
      <c r="D583" s="6"/>
      <c r="O583" s="8"/>
      <c r="Q583" s="10"/>
    </row>
    <row r="584" spans="4:17" ht="12.75" x14ac:dyDescent="0.2">
      <c r="D584" s="6"/>
      <c r="O584" s="8"/>
      <c r="Q584" s="10"/>
    </row>
    <row r="585" spans="4:17" ht="12.75" x14ac:dyDescent="0.2">
      <c r="D585" s="6"/>
      <c r="O585" s="8"/>
      <c r="Q585" s="10"/>
    </row>
    <row r="586" spans="4:17" ht="12.75" x14ac:dyDescent="0.2">
      <c r="D586" s="6"/>
      <c r="O586" s="8"/>
      <c r="Q586" s="10"/>
    </row>
    <row r="587" spans="4:17" ht="12.75" x14ac:dyDescent="0.2">
      <c r="D587" s="6"/>
      <c r="O587" s="8"/>
      <c r="Q587" s="10"/>
    </row>
    <row r="588" spans="4:17" ht="12.75" x14ac:dyDescent="0.2">
      <c r="D588" s="6"/>
      <c r="O588" s="8"/>
      <c r="Q588" s="10"/>
    </row>
    <row r="589" spans="4:17" ht="12.75" x14ac:dyDescent="0.2">
      <c r="D589" s="6"/>
      <c r="O589" s="8"/>
      <c r="Q589" s="10"/>
    </row>
    <row r="590" spans="4:17" ht="12.75" x14ac:dyDescent="0.2">
      <c r="D590" s="6"/>
      <c r="O590" s="8"/>
      <c r="Q590" s="10"/>
    </row>
    <row r="591" spans="4:17" ht="12.75" x14ac:dyDescent="0.2">
      <c r="D591" s="6"/>
      <c r="O591" s="8"/>
      <c r="Q591" s="10"/>
    </row>
    <row r="592" spans="4:17" ht="12.75" x14ac:dyDescent="0.2">
      <c r="D592" s="6"/>
      <c r="O592" s="8"/>
      <c r="Q592" s="10"/>
    </row>
    <row r="593" spans="4:17" ht="12.75" x14ac:dyDescent="0.2">
      <c r="D593" s="6"/>
      <c r="O593" s="8"/>
      <c r="Q593" s="10"/>
    </row>
    <row r="594" spans="4:17" ht="12.75" x14ac:dyDescent="0.2">
      <c r="D594" s="6"/>
      <c r="O594" s="8"/>
      <c r="Q594" s="10"/>
    </row>
    <row r="595" spans="4:17" ht="12.75" x14ac:dyDescent="0.2">
      <c r="D595" s="6"/>
      <c r="O595" s="8"/>
      <c r="Q595" s="10"/>
    </row>
    <row r="596" spans="4:17" ht="12.75" x14ac:dyDescent="0.2">
      <c r="D596" s="6"/>
      <c r="O596" s="8"/>
      <c r="Q596" s="10"/>
    </row>
    <row r="597" spans="4:17" ht="12.75" x14ac:dyDescent="0.2">
      <c r="D597" s="6"/>
      <c r="O597" s="8"/>
      <c r="Q597" s="10"/>
    </row>
    <row r="598" spans="4:17" ht="12.75" x14ac:dyDescent="0.2">
      <c r="D598" s="6"/>
      <c r="O598" s="8"/>
      <c r="Q598" s="10"/>
    </row>
    <row r="599" spans="4:17" ht="12.75" x14ac:dyDescent="0.2">
      <c r="D599" s="6"/>
      <c r="O599" s="8"/>
      <c r="Q599" s="10"/>
    </row>
    <row r="600" spans="4:17" ht="12.75" x14ac:dyDescent="0.2">
      <c r="D600" s="6"/>
      <c r="O600" s="8"/>
      <c r="Q600" s="10"/>
    </row>
    <row r="601" spans="4:17" ht="12.75" x14ac:dyDescent="0.2">
      <c r="D601" s="6"/>
      <c r="O601" s="8"/>
      <c r="Q601" s="10"/>
    </row>
    <row r="602" spans="4:17" ht="12.75" x14ac:dyDescent="0.2">
      <c r="D602" s="6"/>
      <c r="O602" s="8"/>
      <c r="Q602" s="10"/>
    </row>
    <row r="603" spans="4:17" ht="12.75" x14ac:dyDescent="0.2">
      <c r="D603" s="6"/>
      <c r="O603" s="8"/>
      <c r="Q603" s="10"/>
    </row>
    <row r="604" spans="4:17" ht="12.75" x14ac:dyDescent="0.2">
      <c r="D604" s="6"/>
      <c r="O604" s="8"/>
      <c r="Q604" s="10"/>
    </row>
    <row r="605" spans="4:17" ht="12.75" x14ac:dyDescent="0.2">
      <c r="D605" s="6"/>
      <c r="O605" s="8"/>
      <c r="Q605" s="10"/>
    </row>
    <row r="606" spans="4:17" ht="12.75" x14ac:dyDescent="0.2">
      <c r="D606" s="6"/>
      <c r="O606" s="8"/>
      <c r="Q606" s="10"/>
    </row>
    <row r="607" spans="4:17" ht="12.75" x14ac:dyDescent="0.2">
      <c r="D607" s="6"/>
      <c r="O607" s="8"/>
      <c r="Q607" s="10"/>
    </row>
    <row r="608" spans="4:17" ht="12.75" x14ac:dyDescent="0.2">
      <c r="D608" s="6"/>
      <c r="O608" s="8"/>
      <c r="Q608" s="10"/>
    </row>
    <row r="609" spans="4:17" ht="12.75" x14ac:dyDescent="0.2">
      <c r="D609" s="6"/>
      <c r="O609" s="8"/>
      <c r="Q609" s="10"/>
    </row>
    <row r="610" spans="4:17" ht="12.75" x14ac:dyDescent="0.2">
      <c r="D610" s="6"/>
      <c r="O610" s="8"/>
      <c r="Q610" s="10"/>
    </row>
    <row r="611" spans="4:17" ht="12.75" x14ac:dyDescent="0.2">
      <c r="D611" s="6"/>
      <c r="O611" s="8"/>
      <c r="Q611" s="10"/>
    </row>
    <row r="612" spans="4:17" ht="12.75" x14ac:dyDescent="0.2">
      <c r="D612" s="6"/>
      <c r="O612" s="8"/>
      <c r="Q612" s="10"/>
    </row>
    <row r="613" spans="4:17" ht="12.75" x14ac:dyDescent="0.2">
      <c r="D613" s="6"/>
      <c r="O613" s="8"/>
      <c r="Q613" s="10"/>
    </row>
    <row r="614" spans="4:17" ht="12.75" x14ac:dyDescent="0.2">
      <c r="D614" s="6"/>
      <c r="O614" s="8"/>
      <c r="Q614" s="10"/>
    </row>
    <row r="615" spans="4:17" ht="12.75" x14ac:dyDescent="0.2">
      <c r="D615" s="6"/>
      <c r="O615" s="8"/>
      <c r="Q615" s="10"/>
    </row>
    <row r="616" spans="4:17" ht="12.75" x14ac:dyDescent="0.2">
      <c r="D616" s="6"/>
      <c r="O616" s="8"/>
      <c r="Q616" s="10"/>
    </row>
    <row r="617" spans="4:17" ht="12.75" x14ac:dyDescent="0.2">
      <c r="D617" s="6"/>
      <c r="O617" s="8"/>
      <c r="Q617" s="10"/>
    </row>
    <row r="618" spans="4:17" ht="12.75" x14ac:dyDescent="0.2">
      <c r="D618" s="6"/>
      <c r="O618" s="8"/>
      <c r="Q618" s="10"/>
    </row>
    <row r="619" spans="4:17" ht="12.75" x14ac:dyDescent="0.2">
      <c r="D619" s="6"/>
      <c r="O619" s="8"/>
      <c r="Q619" s="10"/>
    </row>
    <row r="620" spans="4:17" ht="12.75" x14ac:dyDescent="0.2">
      <c r="D620" s="6"/>
      <c r="O620" s="8"/>
      <c r="Q620" s="10"/>
    </row>
    <row r="621" spans="4:17" ht="12.75" x14ac:dyDescent="0.2">
      <c r="D621" s="6"/>
      <c r="O621" s="8"/>
      <c r="Q621" s="10"/>
    </row>
    <row r="622" spans="4:17" ht="12.75" x14ac:dyDescent="0.2">
      <c r="D622" s="6"/>
      <c r="O622" s="8"/>
      <c r="Q622" s="10"/>
    </row>
    <row r="623" spans="4:17" ht="12.75" x14ac:dyDescent="0.2">
      <c r="D623" s="6"/>
      <c r="O623" s="8"/>
      <c r="Q623" s="10"/>
    </row>
    <row r="624" spans="4:17" ht="12.75" x14ac:dyDescent="0.2">
      <c r="D624" s="6"/>
      <c r="O624" s="8"/>
      <c r="Q624" s="10"/>
    </row>
    <row r="625" spans="4:17" ht="12.75" x14ac:dyDescent="0.2">
      <c r="D625" s="6"/>
      <c r="O625" s="8"/>
      <c r="Q625" s="10"/>
    </row>
    <row r="626" spans="4:17" ht="12.75" x14ac:dyDescent="0.2">
      <c r="D626" s="6"/>
      <c r="O626" s="8"/>
      <c r="Q626" s="10"/>
    </row>
    <row r="627" spans="4:17" ht="12.75" x14ac:dyDescent="0.2">
      <c r="D627" s="6"/>
      <c r="O627" s="8"/>
      <c r="Q627" s="10"/>
    </row>
    <row r="628" spans="4:17" ht="12.75" x14ac:dyDescent="0.2">
      <c r="D628" s="6"/>
      <c r="O628" s="8"/>
      <c r="Q628" s="10"/>
    </row>
    <row r="629" spans="4:17" ht="12.75" x14ac:dyDescent="0.2">
      <c r="D629" s="6"/>
      <c r="O629" s="8"/>
      <c r="Q629" s="10"/>
    </row>
    <row r="630" spans="4:17" ht="12.75" x14ac:dyDescent="0.2">
      <c r="D630" s="6"/>
      <c r="O630" s="8"/>
      <c r="Q630" s="10"/>
    </row>
    <row r="631" spans="4:17" ht="12.75" x14ac:dyDescent="0.2">
      <c r="D631" s="6"/>
      <c r="O631" s="8"/>
      <c r="Q631" s="10"/>
    </row>
    <row r="632" spans="4:17" ht="12.75" x14ac:dyDescent="0.2">
      <c r="D632" s="6"/>
      <c r="O632" s="8"/>
      <c r="Q632" s="10"/>
    </row>
    <row r="633" spans="4:17" ht="12.75" x14ac:dyDescent="0.2">
      <c r="D633" s="6"/>
      <c r="O633" s="8"/>
      <c r="Q633" s="10"/>
    </row>
    <row r="634" spans="4:17" ht="12.75" x14ac:dyDescent="0.2">
      <c r="D634" s="6"/>
      <c r="O634" s="8"/>
      <c r="Q634" s="10"/>
    </row>
    <row r="635" spans="4:17" ht="12.75" x14ac:dyDescent="0.2">
      <c r="D635" s="6"/>
      <c r="O635" s="8"/>
      <c r="Q635" s="10"/>
    </row>
    <row r="636" spans="4:17" ht="12.75" x14ac:dyDescent="0.2">
      <c r="D636" s="6"/>
      <c r="O636" s="8"/>
      <c r="Q636" s="10"/>
    </row>
    <row r="637" spans="4:17" ht="12.75" x14ac:dyDescent="0.2">
      <c r="D637" s="6"/>
      <c r="O637" s="8"/>
      <c r="Q637" s="10"/>
    </row>
    <row r="638" spans="4:17" ht="12.75" x14ac:dyDescent="0.2">
      <c r="D638" s="6"/>
      <c r="O638" s="8"/>
      <c r="Q638" s="10"/>
    </row>
    <row r="639" spans="4:17" ht="12.75" x14ac:dyDescent="0.2">
      <c r="D639" s="6"/>
      <c r="O639" s="8"/>
      <c r="Q639" s="10"/>
    </row>
    <row r="640" spans="4:17" ht="12.75" x14ac:dyDescent="0.2">
      <c r="D640" s="6"/>
      <c r="O640" s="8"/>
      <c r="Q640" s="10"/>
    </row>
    <row r="641" spans="4:17" ht="12.75" x14ac:dyDescent="0.2">
      <c r="D641" s="6"/>
      <c r="O641" s="8"/>
      <c r="Q641" s="10"/>
    </row>
    <row r="642" spans="4:17" ht="12.75" x14ac:dyDescent="0.2">
      <c r="D642" s="6"/>
      <c r="O642" s="8"/>
      <c r="Q642" s="10"/>
    </row>
    <row r="643" spans="4:17" ht="12.75" x14ac:dyDescent="0.2">
      <c r="D643" s="6"/>
      <c r="O643" s="8"/>
      <c r="Q643" s="10"/>
    </row>
    <row r="644" spans="4:17" ht="12.75" x14ac:dyDescent="0.2">
      <c r="D644" s="6"/>
      <c r="O644" s="8"/>
      <c r="Q644" s="10"/>
    </row>
    <row r="645" spans="4:17" ht="12.75" x14ac:dyDescent="0.2">
      <c r="D645" s="6"/>
      <c r="O645" s="8"/>
      <c r="Q645" s="10"/>
    </row>
    <row r="646" spans="4:17" ht="12.75" x14ac:dyDescent="0.2">
      <c r="D646" s="6"/>
      <c r="O646" s="8"/>
      <c r="Q646" s="10"/>
    </row>
    <row r="647" spans="4:17" ht="12.75" x14ac:dyDescent="0.2">
      <c r="D647" s="6"/>
      <c r="O647" s="8"/>
      <c r="Q647" s="10"/>
    </row>
    <row r="648" spans="4:17" ht="12.75" x14ac:dyDescent="0.2">
      <c r="D648" s="6"/>
      <c r="O648" s="8"/>
      <c r="Q648" s="10"/>
    </row>
    <row r="649" spans="4:17" ht="12.75" x14ac:dyDescent="0.2">
      <c r="D649" s="6"/>
      <c r="O649" s="8"/>
      <c r="Q649" s="10"/>
    </row>
    <row r="650" spans="4:17" ht="12.75" x14ac:dyDescent="0.2">
      <c r="D650" s="6"/>
      <c r="O650" s="8"/>
      <c r="Q650" s="10"/>
    </row>
    <row r="651" spans="4:17" ht="12.75" x14ac:dyDescent="0.2">
      <c r="D651" s="6"/>
      <c r="O651" s="8"/>
      <c r="Q651" s="10"/>
    </row>
    <row r="652" spans="4:17" ht="12.75" x14ac:dyDescent="0.2">
      <c r="D652" s="6"/>
      <c r="O652" s="8"/>
      <c r="Q652" s="10"/>
    </row>
    <row r="653" spans="4:17" ht="12.75" x14ac:dyDescent="0.2">
      <c r="D653" s="6"/>
      <c r="O653" s="8"/>
      <c r="Q653" s="10"/>
    </row>
    <row r="654" spans="4:17" ht="12.75" x14ac:dyDescent="0.2">
      <c r="D654" s="6"/>
      <c r="O654" s="8"/>
      <c r="Q654" s="10"/>
    </row>
    <row r="655" spans="4:17" ht="12.75" x14ac:dyDescent="0.2">
      <c r="D655" s="6"/>
      <c r="O655" s="8"/>
      <c r="Q655" s="10"/>
    </row>
    <row r="656" spans="4:17" ht="12.75" x14ac:dyDescent="0.2">
      <c r="D656" s="6"/>
      <c r="O656" s="8"/>
      <c r="Q656" s="10"/>
    </row>
    <row r="657" spans="4:17" ht="12.75" x14ac:dyDescent="0.2">
      <c r="D657" s="6"/>
      <c r="O657" s="8"/>
      <c r="Q657" s="10"/>
    </row>
    <row r="658" spans="4:17" ht="12.75" x14ac:dyDescent="0.2">
      <c r="D658" s="6"/>
      <c r="O658" s="8"/>
      <c r="Q658" s="10"/>
    </row>
    <row r="659" spans="4:17" ht="12.75" x14ac:dyDescent="0.2">
      <c r="D659" s="6"/>
      <c r="O659" s="8"/>
      <c r="Q659" s="10"/>
    </row>
    <row r="660" spans="4:17" ht="12.75" x14ac:dyDescent="0.2">
      <c r="D660" s="6"/>
      <c r="O660" s="8"/>
      <c r="Q660" s="10"/>
    </row>
    <row r="661" spans="4:17" ht="12.75" x14ac:dyDescent="0.2">
      <c r="D661" s="6"/>
      <c r="O661" s="8"/>
      <c r="Q661" s="10"/>
    </row>
    <row r="662" spans="4:17" ht="12.75" x14ac:dyDescent="0.2">
      <c r="D662" s="6"/>
      <c r="O662" s="8"/>
      <c r="Q662" s="10"/>
    </row>
    <row r="663" spans="4:17" ht="12.75" x14ac:dyDescent="0.2">
      <c r="D663" s="6"/>
      <c r="O663" s="8"/>
      <c r="Q663" s="10"/>
    </row>
    <row r="664" spans="4:17" ht="12.75" x14ac:dyDescent="0.2">
      <c r="D664" s="6"/>
      <c r="O664" s="8"/>
      <c r="Q664" s="10"/>
    </row>
    <row r="665" spans="4:17" ht="12.75" x14ac:dyDescent="0.2">
      <c r="D665" s="6"/>
      <c r="O665" s="8"/>
      <c r="Q665" s="10"/>
    </row>
    <row r="666" spans="4:17" ht="12.75" x14ac:dyDescent="0.2">
      <c r="D666" s="6"/>
      <c r="O666" s="8"/>
      <c r="Q666" s="10"/>
    </row>
    <row r="667" spans="4:17" ht="12.75" x14ac:dyDescent="0.2">
      <c r="D667" s="6"/>
      <c r="O667" s="8"/>
      <c r="Q667" s="10"/>
    </row>
    <row r="668" spans="4:17" ht="12.75" x14ac:dyDescent="0.2">
      <c r="D668" s="6"/>
      <c r="O668" s="8"/>
      <c r="Q668" s="10"/>
    </row>
    <row r="669" spans="4:17" ht="12.75" x14ac:dyDescent="0.2">
      <c r="D669" s="6"/>
      <c r="O669" s="8"/>
      <c r="Q669" s="10"/>
    </row>
    <row r="670" spans="4:17" ht="12.75" x14ac:dyDescent="0.2">
      <c r="D670" s="6"/>
      <c r="O670" s="8"/>
      <c r="Q670" s="10"/>
    </row>
    <row r="671" spans="4:17" ht="12.75" x14ac:dyDescent="0.2">
      <c r="D671" s="6"/>
      <c r="O671" s="8"/>
      <c r="Q671" s="10"/>
    </row>
    <row r="672" spans="4:17" ht="12.75" x14ac:dyDescent="0.2">
      <c r="D672" s="6"/>
      <c r="O672" s="8"/>
      <c r="Q672" s="10"/>
    </row>
    <row r="673" spans="4:17" ht="12.75" x14ac:dyDescent="0.2">
      <c r="D673" s="6"/>
      <c r="O673" s="8"/>
      <c r="Q673" s="10"/>
    </row>
    <row r="674" spans="4:17" ht="12.75" x14ac:dyDescent="0.2">
      <c r="D674" s="6"/>
      <c r="O674" s="8"/>
      <c r="Q674" s="10"/>
    </row>
    <row r="675" spans="4:17" ht="12.75" x14ac:dyDescent="0.2">
      <c r="D675" s="6"/>
      <c r="O675" s="8"/>
      <c r="Q675" s="10"/>
    </row>
    <row r="676" spans="4:17" ht="12.75" x14ac:dyDescent="0.2">
      <c r="D676" s="6"/>
      <c r="O676" s="8"/>
      <c r="Q676" s="10"/>
    </row>
    <row r="677" spans="4:17" ht="12.75" x14ac:dyDescent="0.2">
      <c r="D677" s="6"/>
      <c r="O677" s="8"/>
      <c r="Q677" s="10"/>
    </row>
    <row r="678" spans="4:17" ht="12.75" x14ac:dyDescent="0.2">
      <c r="D678" s="6"/>
      <c r="O678" s="8"/>
      <c r="Q678" s="10"/>
    </row>
    <row r="679" spans="4:17" ht="12.75" x14ac:dyDescent="0.2">
      <c r="D679" s="6"/>
      <c r="O679" s="8"/>
      <c r="Q679" s="10"/>
    </row>
    <row r="680" spans="4:17" ht="12.75" x14ac:dyDescent="0.2">
      <c r="D680" s="6"/>
      <c r="O680" s="8"/>
      <c r="Q680" s="10"/>
    </row>
    <row r="681" spans="4:17" ht="12.75" x14ac:dyDescent="0.2">
      <c r="D681" s="6"/>
      <c r="O681" s="8"/>
      <c r="Q681" s="10"/>
    </row>
    <row r="682" spans="4:17" ht="12.75" x14ac:dyDescent="0.2">
      <c r="D682" s="6"/>
      <c r="O682" s="8"/>
      <c r="Q682" s="10"/>
    </row>
    <row r="683" spans="4:17" ht="12.75" x14ac:dyDescent="0.2">
      <c r="D683" s="6"/>
      <c r="O683" s="8"/>
      <c r="Q683" s="10"/>
    </row>
    <row r="684" spans="4:17" ht="12.75" x14ac:dyDescent="0.2">
      <c r="D684" s="6"/>
      <c r="O684" s="8"/>
      <c r="Q684" s="10"/>
    </row>
    <row r="685" spans="4:17" ht="12.75" x14ac:dyDescent="0.2">
      <c r="D685" s="6"/>
      <c r="O685" s="8"/>
      <c r="Q685" s="10"/>
    </row>
    <row r="686" spans="4:17" ht="12.75" x14ac:dyDescent="0.2">
      <c r="D686" s="6"/>
      <c r="O686" s="8"/>
      <c r="Q686" s="10"/>
    </row>
    <row r="687" spans="4:17" ht="12.75" x14ac:dyDescent="0.2">
      <c r="D687" s="6"/>
      <c r="O687" s="8"/>
      <c r="Q687" s="10"/>
    </row>
    <row r="688" spans="4:17" ht="12.75" x14ac:dyDescent="0.2">
      <c r="D688" s="6"/>
      <c r="O688" s="8"/>
      <c r="Q688" s="10"/>
    </row>
    <row r="689" spans="4:17" ht="12.75" x14ac:dyDescent="0.2">
      <c r="D689" s="6"/>
      <c r="O689" s="8"/>
      <c r="Q689" s="10"/>
    </row>
    <row r="690" spans="4:17" ht="12.75" x14ac:dyDescent="0.2">
      <c r="D690" s="6"/>
      <c r="O690" s="8"/>
      <c r="Q690" s="10"/>
    </row>
    <row r="691" spans="4:17" ht="12.75" x14ac:dyDescent="0.2">
      <c r="D691" s="6"/>
      <c r="O691" s="8"/>
      <c r="Q691" s="10"/>
    </row>
    <row r="692" spans="4:17" ht="12.75" x14ac:dyDescent="0.2">
      <c r="D692" s="6"/>
      <c r="O692" s="8"/>
      <c r="Q692" s="10"/>
    </row>
    <row r="693" spans="4:17" ht="12.75" x14ac:dyDescent="0.2">
      <c r="D693" s="6"/>
      <c r="O693" s="8"/>
      <c r="Q693" s="10"/>
    </row>
    <row r="694" spans="4:17" ht="12.75" x14ac:dyDescent="0.2">
      <c r="D694" s="6"/>
      <c r="O694" s="8"/>
      <c r="Q694" s="10"/>
    </row>
    <row r="695" spans="4:17" ht="12.75" x14ac:dyDescent="0.2">
      <c r="D695" s="6"/>
      <c r="O695" s="8"/>
      <c r="Q695" s="10"/>
    </row>
    <row r="696" spans="4:17" ht="12.75" x14ac:dyDescent="0.2">
      <c r="D696" s="6"/>
      <c r="O696" s="8"/>
      <c r="Q696" s="10"/>
    </row>
    <row r="697" spans="4:17" ht="12.75" x14ac:dyDescent="0.2">
      <c r="D697" s="6"/>
      <c r="O697" s="8"/>
      <c r="Q697" s="10"/>
    </row>
    <row r="698" spans="4:17" ht="12.75" x14ac:dyDescent="0.2">
      <c r="D698" s="6"/>
      <c r="O698" s="8"/>
      <c r="Q698" s="10"/>
    </row>
    <row r="699" spans="4:17" ht="12.75" x14ac:dyDescent="0.2">
      <c r="D699" s="6"/>
      <c r="O699" s="8"/>
      <c r="Q699" s="10"/>
    </row>
    <row r="700" spans="4:17" ht="12.75" x14ac:dyDescent="0.2">
      <c r="D700" s="6"/>
      <c r="O700" s="8"/>
      <c r="Q700" s="10"/>
    </row>
    <row r="701" spans="4:17" ht="12.75" x14ac:dyDescent="0.2">
      <c r="D701" s="6"/>
      <c r="O701" s="8"/>
      <c r="Q701" s="10"/>
    </row>
    <row r="702" spans="4:17" ht="12.75" x14ac:dyDescent="0.2">
      <c r="D702" s="6"/>
      <c r="O702" s="8"/>
      <c r="Q702" s="10"/>
    </row>
    <row r="703" spans="4:17" ht="12.75" x14ac:dyDescent="0.2">
      <c r="D703" s="6"/>
      <c r="O703" s="8"/>
      <c r="Q703" s="10"/>
    </row>
    <row r="704" spans="4:17" ht="12.75" x14ac:dyDescent="0.2">
      <c r="D704" s="6"/>
      <c r="O704" s="8"/>
      <c r="Q704" s="10"/>
    </row>
    <row r="705" spans="4:17" ht="12.75" x14ac:dyDescent="0.2">
      <c r="D705" s="6"/>
      <c r="O705" s="8"/>
      <c r="Q705" s="10"/>
    </row>
    <row r="706" spans="4:17" ht="12.75" x14ac:dyDescent="0.2">
      <c r="D706" s="6"/>
      <c r="O706" s="8"/>
      <c r="Q706" s="10"/>
    </row>
    <row r="707" spans="4:17" ht="12.75" x14ac:dyDescent="0.2">
      <c r="D707" s="6"/>
      <c r="O707" s="8"/>
      <c r="Q707" s="10"/>
    </row>
    <row r="708" spans="4:17" ht="12.75" x14ac:dyDescent="0.2">
      <c r="D708" s="6"/>
      <c r="O708" s="8"/>
      <c r="Q708" s="10"/>
    </row>
    <row r="709" spans="4:17" ht="12.75" x14ac:dyDescent="0.2">
      <c r="D709" s="6"/>
      <c r="O709" s="8"/>
      <c r="Q709" s="10"/>
    </row>
    <row r="710" spans="4:17" ht="12.75" x14ac:dyDescent="0.2">
      <c r="D710" s="6"/>
      <c r="O710" s="8"/>
      <c r="Q710" s="10"/>
    </row>
    <row r="711" spans="4:17" ht="12.75" x14ac:dyDescent="0.2">
      <c r="D711" s="6"/>
      <c r="O711" s="8"/>
      <c r="Q711" s="10"/>
    </row>
    <row r="712" spans="4:17" ht="12.75" x14ac:dyDescent="0.2">
      <c r="D712" s="6"/>
      <c r="O712" s="8"/>
      <c r="Q712" s="10"/>
    </row>
    <row r="713" spans="4:17" ht="12.75" x14ac:dyDescent="0.2">
      <c r="D713" s="6"/>
      <c r="O713" s="8"/>
      <c r="Q713" s="10"/>
    </row>
    <row r="714" spans="4:17" ht="12.75" x14ac:dyDescent="0.2">
      <c r="D714" s="6"/>
      <c r="O714" s="8"/>
      <c r="Q714" s="10"/>
    </row>
    <row r="715" spans="4:17" ht="12.75" x14ac:dyDescent="0.2">
      <c r="D715" s="6"/>
      <c r="O715" s="8"/>
      <c r="Q715" s="10"/>
    </row>
    <row r="716" spans="4:17" ht="12.75" x14ac:dyDescent="0.2">
      <c r="D716" s="6"/>
      <c r="O716" s="8"/>
      <c r="Q716" s="10"/>
    </row>
    <row r="717" spans="4:17" ht="12.75" x14ac:dyDescent="0.2">
      <c r="D717" s="6"/>
      <c r="O717" s="8"/>
      <c r="Q717" s="10"/>
    </row>
    <row r="718" spans="4:17" ht="12.75" x14ac:dyDescent="0.2">
      <c r="D718" s="6"/>
      <c r="O718" s="8"/>
      <c r="Q718" s="10"/>
    </row>
    <row r="719" spans="4:17" ht="12.75" x14ac:dyDescent="0.2">
      <c r="D719" s="6"/>
      <c r="O719" s="8"/>
      <c r="Q719" s="10"/>
    </row>
    <row r="720" spans="4:17" ht="12.75" x14ac:dyDescent="0.2">
      <c r="D720" s="6"/>
      <c r="O720" s="8"/>
      <c r="Q720" s="10"/>
    </row>
    <row r="721" spans="4:17" ht="12.75" x14ac:dyDescent="0.2">
      <c r="D721" s="6"/>
      <c r="O721" s="8"/>
      <c r="Q721" s="10"/>
    </row>
    <row r="722" spans="4:17" ht="12.75" x14ac:dyDescent="0.2">
      <c r="D722" s="6"/>
      <c r="O722" s="8"/>
      <c r="Q722" s="10"/>
    </row>
    <row r="723" spans="4:17" ht="12.75" x14ac:dyDescent="0.2">
      <c r="D723" s="6"/>
      <c r="O723" s="8"/>
      <c r="Q723" s="10"/>
    </row>
    <row r="724" spans="4:17" ht="12.75" x14ac:dyDescent="0.2">
      <c r="D724" s="6"/>
      <c r="O724" s="8"/>
      <c r="Q724" s="10"/>
    </row>
    <row r="725" spans="4:17" ht="12.75" x14ac:dyDescent="0.2">
      <c r="D725" s="6"/>
      <c r="O725" s="8"/>
      <c r="Q725" s="10"/>
    </row>
    <row r="726" spans="4:17" ht="12.75" x14ac:dyDescent="0.2">
      <c r="D726" s="6"/>
      <c r="O726" s="8"/>
      <c r="Q726" s="10"/>
    </row>
    <row r="727" spans="4:17" ht="12.75" x14ac:dyDescent="0.2">
      <c r="D727" s="6"/>
      <c r="O727" s="8"/>
      <c r="Q727" s="10"/>
    </row>
    <row r="728" spans="4:17" ht="12.75" x14ac:dyDescent="0.2">
      <c r="D728" s="6"/>
      <c r="O728" s="8"/>
      <c r="Q728" s="10"/>
    </row>
    <row r="729" spans="4:17" ht="12.75" x14ac:dyDescent="0.2">
      <c r="D729" s="6"/>
      <c r="O729" s="8"/>
      <c r="Q729" s="10"/>
    </row>
    <row r="730" spans="4:17" ht="12.75" x14ac:dyDescent="0.2">
      <c r="D730" s="6"/>
      <c r="O730" s="8"/>
      <c r="Q730" s="10"/>
    </row>
    <row r="731" spans="4:17" ht="12.75" x14ac:dyDescent="0.2">
      <c r="D731" s="6"/>
      <c r="O731" s="8"/>
      <c r="Q731" s="10"/>
    </row>
    <row r="732" spans="4:17" ht="12.75" x14ac:dyDescent="0.2">
      <c r="D732" s="6"/>
      <c r="O732" s="8"/>
      <c r="Q732" s="10"/>
    </row>
    <row r="733" spans="4:17" ht="12.75" x14ac:dyDescent="0.2">
      <c r="D733" s="6"/>
      <c r="O733" s="8"/>
      <c r="Q733" s="10"/>
    </row>
    <row r="734" spans="4:17" ht="12.75" x14ac:dyDescent="0.2">
      <c r="D734" s="6"/>
      <c r="O734" s="8"/>
      <c r="Q734" s="10"/>
    </row>
    <row r="735" spans="4:17" ht="12.75" x14ac:dyDescent="0.2">
      <c r="D735" s="6"/>
      <c r="O735" s="8"/>
      <c r="Q735" s="10"/>
    </row>
    <row r="736" spans="4:17" ht="12.75" x14ac:dyDescent="0.2">
      <c r="D736" s="6"/>
      <c r="O736" s="8"/>
      <c r="Q736" s="10"/>
    </row>
    <row r="737" spans="4:17" ht="12.75" x14ac:dyDescent="0.2">
      <c r="D737" s="6"/>
      <c r="O737" s="8"/>
      <c r="Q737" s="10"/>
    </row>
    <row r="738" spans="4:17" ht="12.75" x14ac:dyDescent="0.2">
      <c r="D738" s="6"/>
      <c r="O738" s="8"/>
      <c r="Q738" s="10"/>
    </row>
    <row r="739" spans="4:17" ht="12.75" x14ac:dyDescent="0.2">
      <c r="D739" s="6"/>
      <c r="O739" s="8"/>
      <c r="Q739" s="10"/>
    </row>
    <row r="740" spans="4:17" ht="12.75" x14ac:dyDescent="0.2">
      <c r="D740" s="6"/>
      <c r="O740" s="8"/>
      <c r="Q740" s="10"/>
    </row>
    <row r="741" spans="4:17" ht="12.75" x14ac:dyDescent="0.2">
      <c r="D741" s="6"/>
      <c r="O741" s="8"/>
      <c r="Q741" s="10"/>
    </row>
    <row r="742" spans="4:17" ht="12.75" x14ac:dyDescent="0.2">
      <c r="D742" s="6"/>
      <c r="O742" s="8"/>
      <c r="Q742" s="10"/>
    </row>
    <row r="743" spans="4:17" ht="12.75" x14ac:dyDescent="0.2">
      <c r="D743" s="6"/>
      <c r="O743" s="8"/>
      <c r="Q743" s="10"/>
    </row>
    <row r="744" spans="4:17" ht="12.75" x14ac:dyDescent="0.2">
      <c r="D744" s="6"/>
      <c r="O744" s="8"/>
      <c r="Q744" s="10"/>
    </row>
    <row r="745" spans="4:17" ht="12.75" x14ac:dyDescent="0.2">
      <c r="D745" s="6"/>
      <c r="O745" s="8"/>
      <c r="Q745" s="10"/>
    </row>
    <row r="746" spans="4:17" ht="12.75" x14ac:dyDescent="0.2">
      <c r="D746" s="6"/>
      <c r="O746" s="8"/>
      <c r="Q746" s="10"/>
    </row>
    <row r="747" spans="4:17" ht="12.75" x14ac:dyDescent="0.2">
      <c r="D747" s="6"/>
      <c r="O747" s="8"/>
      <c r="Q747" s="10"/>
    </row>
    <row r="748" spans="4:17" ht="12.75" x14ac:dyDescent="0.2">
      <c r="D748" s="6"/>
      <c r="O748" s="8"/>
      <c r="Q748" s="10"/>
    </row>
    <row r="749" spans="4:17" ht="12.75" x14ac:dyDescent="0.2">
      <c r="D749" s="6"/>
      <c r="O749" s="8"/>
      <c r="Q749" s="10"/>
    </row>
    <row r="750" spans="4:17" ht="12.75" x14ac:dyDescent="0.2">
      <c r="D750" s="6"/>
      <c r="O750" s="8"/>
      <c r="Q750" s="10"/>
    </row>
    <row r="751" spans="4:17" ht="12.75" x14ac:dyDescent="0.2">
      <c r="D751" s="6"/>
      <c r="O751" s="8"/>
      <c r="Q751" s="10"/>
    </row>
    <row r="752" spans="4:17" ht="12.75" x14ac:dyDescent="0.2">
      <c r="D752" s="6"/>
      <c r="O752" s="8"/>
      <c r="Q752" s="10"/>
    </row>
    <row r="753" spans="4:17" ht="12.75" x14ac:dyDescent="0.2">
      <c r="D753" s="6"/>
      <c r="O753" s="8"/>
      <c r="Q753" s="10"/>
    </row>
    <row r="754" spans="4:17" ht="12.75" x14ac:dyDescent="0.2">
      <c r="D754" s="6"/>
      <c r="O754" s="8"/>
      <c r="Q754" s="10"/>
    </row>
    <row r="755" spans="4:17" ht="12.75" x14ac:dyDescent="0.2">
      <c r="D755" s="6"/>
      <c r="O755" s="8"/>
      <c r="Q755" s="10"/>
    </row>
    <row r="756" spans="4:17" ht="12.75" x14ac:dyDescent="0.2">
      <c r="D756" s="6"/>
      <c r="O756" s="8"/>
      <c r="Q756" s="10"/>
    </row>
    <row r="757" spans="4:17" ht="12.75" x14ac:dyDescent="0.2">
      <c r="D757" s="6"/>
      <c r="O757" s="8"/>
      <c r="Q757" s="10"/>
    </row>
    <row r="758" spans="4:17" ht="12.75" x14ac:dyDescent="0.2">
      <c r="D758" s="6"/>
      <c r="O758" s="8"/>
      <c r="Q758" s="10"/>
    </row>
    <row r="759" spans="4:17" ht="12.75" x14ac:dyDescent="0.2">
      <c r="D759" s="6"/>
      <c r="O759" s="8"/>
      <c r="Q759" s="10"/>
    </row>
    <row r="760" spans="4:17" ht="12.75" x14ac:dyDescent="0.2">
      <c r="D760" s="6"/>
      <c r="O760" s="8"/>
      <c r="Q760" s="10"/>
    </row>
    <row r="761" spans="4:17" ht="12.75" x14ac:dyDescent="0.2">
      <c r="D761" s="6"/>
      <c r="O761" s="8"/>
      <c r="Q761" s="10"/>
    </row>
    <row r="762" spans="4:17" ht="12.75" x14ac:dyDescent="0.2">
      <c r="D762" s="6"/>
      <c r="O762" s="8"/>
      <c r="Q762" s="10"/>
    </row>
    <row r="763" spans="4:17" ht="12.75" x14ac:dyDescent="0.2">
      <c r="D763" s="6"/>
      <c r="O763" s="8"/>
      <c r="Q763" s="10"/>
    </row>
    <row r="764" spans="4:17" ht="12.75" x14ac:dyDescent="0.2">
      <c r="D764" s="6"/>
      <c r="O764" s="8"/>
      <c r="Q764" s="10"/>
    </row>
    <row r="765" spans="4:17" ht="12.75" x14ac:dyDescent="0.2">
      <c r="D765" s="6"/>
      <c r="O765" s="8"/>
      <c r="Q765" s="10"/>
    </row>
    <row r="766" spans="4:17" ht="12.75" x14ac:dyDescent="0.2">
      <c r="D766" s="6"/>
      <c r="O766" s="8"/>
      <c r="Q766" s="10"/>
    </row>
    <row r="767" spans="4:17" ht="12.75" x14ac:dyDescent="0.2">
      <c r="D767" s="6"/>
      <c r="O767" s="8"/>
      <c r="Q767" s="10"/>
    </row>
    <row r="768" spans="4:17" ht="12.75" x14ac:dyDescent="0.2">
      <c r="D768" s="6"/>
      <c r="O768" s="8"/>
      <c r="Q768" s="10"/>
    </row>
    <row r="769" spans="4:17" ht="12.75" x14ac:dyDescent="0.2">
      <c r="D769" s="6"/>
      <c r="O769" s="8"/>
      <c r="Q769" s="10"/>
    </row>
    <row r="770" spans="4:17" ht="12.75" x14ac:dyDescent="0.2">
      <c r="D770" s="6"/>
      <c r="O770" s="8"/>
      <c r="Q770" s="10"/>
    </row>
    <row r="771" spans="4:17" ht="12.75" x14ac:dyDescent="0.2">
      <c r="D771" s="6"/>
      <c r="O771" s="8"/>
      <c r="Q771" s="10"/>
    </row>
    <row r="772" spans="4:17" ht="12.75" x14ac:dyDescent="0.2">
      <c r="D772" s="6"/>
      <c r="O772" s="8"/>
      <c r="Q772" s="10"/>
    </row>
    <row r="773" spans="4:17" ht="12.75" x14ac:dyDescent="0.2">
      <c r="D773" s="6"/>
      <c r="O773" s="8"/>
      <c r="Q773" s="10"/>
    </row>
    <row r="774" spans="4:17" ht="12.75" x14ac:dyDescent="0.2">
      <c r="D774" s="6"/>
      <c r="O774" s="8"/>
      <c r="Q774" s="10"/>
    </row>
    <row r="775" spans="4:17" ht="12.75" x14ac:dyDescent="0.2">
      <c r="D775" s="6"/>
      <c r="O775" s="8"/>
      <c r="Q775" s="10"/>
    </row>
    <row r="776" spans="4:17" ht="12.75" x14ac:dyDescent="0.2">
      <c r="D776" s="6"/>
      <c r="O776" s="8"/>
      <c r="Q776" s="10"/>
    </row>
    <row r="777" spans="4:17" ht="12.75" x14ac:dyDescent="0.2">
      <c r="D777" s="6"/>
      <c r="O777" s="8"/>
      <c r="Q777" s="10"/>
    </row>
    <row r="778" spans="4:17" ht="12.75" x14ac:dyDescent="0.2">
      <c r="D778" s="6"/>
      <c r="O778" s="8"/>
      <c r="Q778" s="10"/>
    </row>
    <row r="779" spans="4:17" ht="12.75" x14ac:dyDescent="0.2">
      <c r="D779" s="6"/>
      <c r="O779" s="8"/>
      <c r="Q779" s="10"/>
    </row>
    <row r="780" spans="4:17" ht="12.75" x14ac:dyDescent="0.2">
      <c r="D780" s="6"/>
      <c r="O780" s="8"/>
      <c r="Q780" s="10"/>
    </row>
    <row r="781" spans="4:17" ht="12.75" x14ac:dyDescent="0.2">
      <c r="D781" s="6"/>
      <c r="O781" s="8"/>
      <c r="Q781" s="10"/>
    </row>
    <row r="782" spans="4:17" ht="12.75" x14ac:dyDescent="0.2">
      <c r="D782" s="6"/>
      <c r="O782" s="8"/>
      <c r="Q782" s="10"/>
    </row>
    <row r="783" spans="4:17" ht="12.75" x14ac:dyDescent="0.2">
      <c r="D783" s="6"/>
      <c r="O783" s="8"/>
      <c r="Q783" s="10"/>
    </row>
    <row r="784" spans="4:17" ht="12.75" x14ac:dyDescent="0.2">
      <c r="D784" s="6"/>
      <c r="O784" s="8"/>
      <c r="Q784" s="10"/>
    </row>
    <row r="785" spans="4:17" ht="12.75" x14ac:dyDescent="0.2">
      <c r="D785" s="6"/>
      <c r="O785" s="8"/>
      <c r="Q785" s="10"/>
    </row>
    <row r="786" spans="4:17" ht="12.75" x14ac:dyDescent="0.2">
      <c r="D786" s="6"/>
      <c r="O786" s="8"/>
      <c r="Q786" s="10"/>
    </row>
    <row r="787" spans="4:17" ht="12.75" x14ac:dyDescent="0.2">
      <c r="D787" s="6"/>
      <c r="O787" s="8"/>
      <c r="Q787" s="10"/>
    </row>
    <row r="788" spans="4:17" ht="12.75" x14ac:dyDescent="0.2">
      <c r="D788" s="6"/>
      <c r="O788" s="8"/>
      <c r="Q788" s="10"/>
    </row>
    <row r="789" spans="4:17" ht="12.75" x14ac:dyDescent="0.2">
      <c r="D789" s="6"/>
      <c r="O789" s="8"/>
      <c r="Q789" s="10"/>
    </row>
    <row r="790" spans="4:17" ht="12.75" x14ac:dyDescent="0.2">
      <c r="D790" s="6"/>
      <c r="O790" s="8"/>
      <c r="Q790" s="10"/>
    </row>
    <row r="791" spans="4:17" ht="12.75" x14ac:dyDescent="0.2">
      <c r="D791" s="6"/>
      <c r="O791" s="8"/>
      <c r="Q791" s="10"/>
    </row>
    <row r="792" spans="4:17" ht="12.75" x14ac:dyDescent="0.2">
      <c r="D792" s="6"/>
      <c r="O792" s="8"/>
      <c r="Q792" s="10"/>
    </row>
    <row r="793" spans="4:17" ht="12.75" x14ac:dyDescent="0.2">
      <c r="D793" s="6"/>
      <c r="O793" s="8"/>
      <c r="Q793" s="10"/>
    </row>
    <row r="794" spans="4:17" ht="12.75" x14ac:dyDescent="0.2">
      <c r="D794" s="6"/>
      <c r="O794" s="8"/>
      <c r="Q794" s="10"/>
    </row>
    <row r="795" spans="4:17" ht="12.75" x14ac:dyDescent="0.2">
      <c r="D795" s="6"/>
      <c r="O795" s="8"/>
      <c r="Q795" s="10"/>
    </row>
    <row r="796" spans="4:17" ht="12.75" x14ac:dyDescent="0.2">
      <c r="D796" s="6"/>
      <c r="O796" s="8"/>
      <c r="Q796" s="10"/>
    </row>
    <row r="797" spans="4:17" ht="12.75" x14ac:dyDescent="0.2">
      <c r="D797" s="6"/>
      <c r="O797" s="8"/>
      <c r="Q797" s="10"/>
    </row>
    <row r="798" spans="4:17" ht="12.75" x14ac:dyDescent="0.2">
      <c r="D798" s="6"/>
      <c r="O798" s="8"/>
      <c r="Q798" s="10"/>
    </row>
    <row r="799" spans="4:17" ht="12.75" x14ac:dyDescent="0.2">
      <c r="D799" s="6"/>
      <c r="O799" s="8"/>
      <c r="Q799" s="10"/>
    </row>
    <row r="800" spans="4:17" ht="12.75" x14ac:dyDescent="0.2">
      <c r="D800" s="6"/>
      <c r="O800" s="8"/>
      <c r="Q800" s="10"/>
    </row>
    <row r="801" spans="4:17" ht="12.75" x14ac:dyDescent="0.2">
      <c r="D801" s="6"/>
      <c r="O801" s="8"/>
      <c r="Q801" s="10"/>
    </row>
    <row r="802" spans="4:17" ht="12.75" x14ac:dyDescent="0.2">
      <c r="D802" s="6"/>
      <c r="O802" s="8"/>
      <c r="Q802" s="10"/>
    </row>
    <row r="803" spans="4:17" ht="12.75" x14ac:dyDescent="0.2">
      <c r="D803" s="6"/>
      <c r="O803" s="8"/>
      <c r="Q803" s="10"/>
    </row>
    <row r="804" spans="4:17" ht="12.75" x14ac:dyDescent="0.2">
      <c r="D804" s="6"/>
      <c r="O804" s="8"/>
      <c r="Q804" s="10"/>
    </row>
    <row r="805" spans="4:17" ht="12.75" x14ac:dyDescent="0.2">
      <c r="D805" s="6"/>
      <c r="O805" s="8"/>
      <c r="Q805" s="10"/>
    </row>
    <row r="806" spans="4:17" ht="12.75" x14ac:dyDescent="0.2">
      <c r="D806" s="6"/>
      <c r="O806" s="8"/>
      <c r="Q806" s="10"/>
    </row>
    <row r="807" spans="4:17" ht="12.75" x14ac:dyDescent="0.2">
      <c r="D807" s="6"/>
      <c r="O807" s="8"/>
      <c r="Q807" s="10"/>
    </row>
    <row r="808" spans="4:17" ht="12.75" x14ac:dyDescent="0.2">
      <c r="D808" s="6"/>
      <c r="O808" s="8"/>
      <c r="Q808" s="10"/>
    </row>
    <row r="809" spans="4:17" ht="12.75" x14ac:dyDescent="0.2">
      <c r="D809" s="6"/>
      <c r="O809" s="8"/>
      <c r="Q809" s="10"/>
    </row>
    <row r="810" spans="4:17" ht="12.75" x14ac:dyDescent="0.2">
      <c r="D810" s="6"/>
      <c r="O810" s="8"/>
      <c r="Q810" s="10"/>
    </row>
    <row r="811" spans="4:17" ht="12.75" x14ac:dyDescent="0.2">
      <c r="D811" s="6"/>
      <c r="O811" s="8"/>
      <c r="Q811" s="10"/>
    </row>
    <row r="812" spans="4:17" ht="12.75" x14ac:dyDescent="0.2">
      <c r="D812" s="6"/>
      <c r="O812" s="8"/>
      <c r="Q812" s="10"/>
    </row>
    <row r="813" spans="4:17" ht="12.75" x14ac:dyDescent="0.2">
      <c r="D813" s="6"/>
      <c r="O813" s="8"/>
      <c r="Q813" s="10"/>
    </row>
    <row r="814" spans="4:17" ht="12.75" x14ac:dyDescent="0.2">
      <c r="D814" s="6"/>
      <c r="O814" s="8"/>
      <c r="Q814" s="10"/>
    </row>
    <row r="815" spans="4:17" ht="12.75" x14ac:dyDescent="0.2">
      <c r="D815" s="6"/>
      <c r="O815" s="8"/>
      <c r="Q815" s="10"/>
    </row>
    <row r="816" spans="4:17" ht="12.75" x14ac:dyDescent="0.2">
      <c r="D816" s="6"/>
      <c r="O816" s="8"/>
      <c r="Q816" s="10"/>
    </row>
    <row r="817" spans="4:17" ht="12.75" x14ac:dyDescent="0.2">
      <c r="D817" s="6"/>
      <c r="O817" s="8"/>
      <c r="Q817" s="10"/>
    </row>
    <row r="818" spans="4:17" ht="12.75" x14ac:dyDescent="0.2">
      <c r="D818" s="6"/>
      <c r="O818" s="8"/>
      <c r="Q818" s="10"/>
    </row>
    <row r="819" spans="4:17" ht="12.75" x14ac:dyDescent="0.2">
      <c r="D819" s="6"/>
      <c r="O819" s="8"/>
      <c r="Q819" s="10"/>
    </row>
    <row r="820" spans="4:17" ht="12.75" x14ac:dyDescent="0.2">
      <c r="D820" s="6"/>
      <c r="O820" s="8"/>
      <c r="Q820" s="10"/>
    </row>
    <row r="821" spans="4:17" ht="12.75" x14ac:dyDescent="0.2">
      <c r="D821" s="6"/>
      <c r="O821" s="8"/>
      <c r="Q821" s="10"/>
    </row>
    <row r="822" spans="4:17" ht="12.75" x14ac:dyDescent="0.2">
      <c r="D822" s="6"/>
      <c r="O822" s="8"/>
      <c r="Q822" s="10"/>
    </row>
    <row r="823" spans="4:17" ht="12.75" x14ac:dyDescent="0.2">
      <c r="D823" s="6"/>
      <c r="O823" s="8"/>
      <c r="Q823" s="10"/>
    </row>
    <row r="824" spans="4:17" ht="12.75" x14ac:dyDescent="0.2">
      <c r="D824" s="6"/>
      <c r="O824" s="8"/>
      <c r="Q824" s="10"/>
    </row>
    <row r="825" spans="4:17" ht="12.75" x14ac:dyDescent="0.2">
      <c r="D825" s="6"/>
      <c r="O825" s="8"/>
      <c r="Q825" s="10"/>
    </row>
    <row r="826" spans="4:17" ht="12.75" x14ac:dyDescent="0.2">
      <c r="D826" s="6"/>
      <c r="O826" s="8"/>
      <c r="Q826" s="10"/>
    </row>
    <row r="827" spans="4:17" ht="12.75" x14ac:dyDescent="0.2">
      <c r="D827" s="6"/>
      <c r="O827" s="8"/>
      <c r="Q827" s="10"/>
    </row>
    <row r="828" spans="4:17" ht="12.75" x14ac:dyDescent="0.2">
      <c r="D828" s="6"/>
      <c r="O828" s="8"/>
      <c r="Q828" s="10"/>
    </row>
    <row r="829" spans="4:17" ht="12.75" x14ac:dyDescent="0.2">
      <c r="D829" s="6"/>
      <c r="O829" s="8"/>
      <c r="Q829" s="10"/>
    </row>
    <row r="830" spans="4:17" ht="12.75" x14ac:dyDescent="0.2">
      <c r="D830" s="6"/>
      <c r="O830" s="8"/>
      <c r="Q830" s="10"/>
    </row>
    <row r="831" spans="4:17" ht="12.75" x14ac:dyDescent="0.2">
      <c r="D831" s="6"/>
      <c r="O831" s="8"/>
      <c r="Q831" s="10"/>
    </row>
    <row r="832" spans="4:17" ht="12.75" x14ac:dyDescent="0.2">
      <c r="D832" s="6"/>
      <c r="O832" s="8"/>
      <c r="Q832" s="10"/>
    </row>
    <row r="833" spans="4:17" ht="12.75" x14ac:dyDescent="0.2">
      <c r="D833" s="6"/>
      <c r="O833" s="8"/>
      <c r="Q833" s="10"/>
    </row>
    <row r="834" spans="4:17" ht="12.75" x14ac:dyDescent="0.2">
      <c r="D834" s="6"/>
      <c r="O834" s="8"/>
      <c r="Q834" s="10"/>
    </row>
    <row r="835" spans="4:17" ht="12.75" x14ac:dyDescent="0.2">
      <c r="D835" s="6"/>
      <c r="O835" s="8"/>
      <c r="Q835" s="10"/>
    </row>
    <row r="836" spans="4:17" ht="12.75" x14ac:dyDescent="0.2">
      <c r="D836" s="6"/>
      <c r="O836" s="8"/>
      <c r="Q836" s="10"/>
    </row>
    <row r="837" spans="4:17" ht="12.75" x14ac:dyDescent="0.2">
      <c r="D837" s="6"/>
      <c r="O837" s="8"/>
      <c r="Q837" s="10"/>
    </row>
    <row r="838" spans="4:17" ht="12.75" x14ac:dyDescent="0.2">
      <c r="D838" s="6"/>
      <c r="O838" s="8"/>
      <c r="Q838" s="10"/>
    </row>
    <row r="839" spans="4:17" ht="12.75" x14ac:dyDescent="0.2">
      <c r="D839" s="6"/>
      <c r="O839" s="8"/>
      <c r="Q839" s="10"/>
    </row>
    <row r="840" spans="4:17" ht="12.75" x14ac:dyDescent="0.2">
      <c r="D840" s="6"/>
      <c r="O840" s="8"/>
      <c r="Q840" s="10"/>
    </row>
    <row r="841" spans="4:17" ht="12.75" x14ac:dyDescent="0.2">
      <c r="D841" s="6"/>
      <c r="O841" s="8"/>
      <c r="Q841" s="10"/>
    </row>
    <row r="842" spans="4:17" ht="12.75" x14ac:dyDescent="0.2">
      <c r="D842" s="6"/>
      <c r="O842" s="8"/>
      <c r="Q842" s="10"/>
    </row>
    <row r="843" spans="4:17" ht="12.75" x14ac:dyDescent="0.2">
      <c r="D843" s="6"/>
      <c r="O843" s="8"/>
      <c r="Q843" s="10"/>
    </row>
    <row r="844" spans="4:17" ht="12.75" x14ac:dyDescent="0.2">
      <c r="D844" s="6"/>
      <c r="O844" s="8"/>
      <c r="Q844" s="10"/>
    </row>
    <row r="845" spans="4:17" ht="12.75" x14ac:dyDescent="0.2">
      <c r="D845" s="6"/>
      <c r="O845" s="8"/>
      <c r="Q845" s="10"/>
    </row>
    <row r="846" spans="4:17" ht="12.75" x14ac:dyDescent="0.2">
      <c r="D846" s="6"/>
      <c r="O846" s="8"/>
      <c r="Q846" s="10"/>
    </row>
    <row r="847" spans="4:17" ht="12.75" x14ac:dyDescent="0.2">
      <c r="D847" s="6"/>
      <c r="O847" s="8"/>
      <c r="Q847" s="10"/>
    </row>
    <row r="848" spans="4:17" ht="12.75" x14ac:dyDescent="0.2">
      <c r="D848" s="6"/>
      <c r="O848" s="8"/>
      <c r="Q848" s="10"/>
    </row>
    <row r="849" spans="4:17" ht="12.75" x14ac:dyDescent="0.2">
      <c r="D849" s="6"/>
      <c r="O849" s="8"/>
      <c r="Q849" s="10"/>
    </row>
    <row r="850" spans="4:17" ht="12.75" x14ac:dyDescent="0.2">
      <c r="D850" s="6"/>
      <c r="O850" s="8"/>
      <c r="Q850" s="10"/>
    </row>
    <row r="851" spans="4:17" ht="12.75" x14ac:dyDescent="0.2">
      <c r="D851" s="6"/>
      <c r="O851" s="8"/>
      <c r="Q851" s="10"/>
    </row>
    <row r="852" spans="4:17" ht="12.75" x14ac:dyDescent="0.2">
      <c r="D852" s="6"/>
      <c r="O852" s="8"/>
      <c r="Q852" s="10"/>
    </row>
    <row r="853" spans="4:17" ht="12.75" x14ac:dyDescent="0.2">
      <c r="D853" s="6"/>
      <c r="O853" s="8"/>
      <c r="Q853" s="10"/>
    </row>
    <row r="854" spans="4:17" ht="12.75" x14ac:dyDescent="0.2">
      <c r="D854" s="6"/>
      <c r="O854" s="8"/>
      <c r="Q854" s="10"/>
    </row>
    <row r="855" spans="4:17" ht="12.75" x14ac:dyDescent="0.2">
      <c r="D855" s="6"/>
      <c r="O855" s="8"/>
      <c r="Q855" s="10"/>
    </row>
    <row r="856" spans="4:17" ht="12.75" x14ac:dyDescent="0.2">
      <c r="D856" s="6"/>
      <c r="O856" s="8"/>
      <c r="Q856" s="10"/>
    </row>
    <row r="857" spans="4:17" ht="12.75" x14ac:dyDescent="0.2">
      <c r="D857" s="6"/>
      <c r="O857" s="8"/>
      <c r="Q857" s="10"/>
    </row>
    <row r="858" spans="4:17" ht="12.75" x14ac:dyDescent="0.2">
      <c r="D858" s="6"/>
      <c r="O858" s="8"/>
      <c r="Q858" s="10"/>
    </row>
    <row r="859" spans="4:17" ht="12.75" x14ac:dyDescent="0.2">
      <c r="D859" s="6"/>
      <c r="O859" s="8"/>
      <c r="Q859" s="10"/>
    </row>
    <row r="860" spans="4:17" ht="12.75" x14ac:dyDescent="0.2">
      <c r="D860" s="6"/>
      <c r="O860" s="8"/>
      <c r="Q860" s="10"/>
    </row>
    <row r="861" spans="4:17" ht="12.75" x14ac:dyDescent="0.2">
      <c r="D861" s="6"/>
      <c r="O861" s="8"/>
      <c r="Q861" s="10"/>
    </row>
    <row r="862" spans="4:17" ht="12.75" x14ac:dyDescent="0.2">
      <c r="D862" s="6"/>
      <c r="O862" s="8"/>
      <c r="Q862" s="10"/>
    </row>
    <row r="863" spans="4:17" ht="12.75" x14ac:dyDescent="0.2">
      <c r="D863" s="6"/>
      <c r="O863" s="8"/>
      <c r="Q863" s="10"/>
    </row>
    <row r="864" spans="4:17" ht="12.75" x14ac:dyDescent="0.2">
      <c r="D864" s="6"/>
      <c r="O864" s="8"/>
      <c r="Q864" s="10"/>
    </row>
    <row r="865" spans="4:17" ht="12.75" x14ac:dyDescent="0.2">
      <c r="D865" s="6"/>
      <c r="O865" s="8"/>
      <c r="Q865" s="10"/>
    </row>
    <row r="866" spans="4:17" ht="12.75" x14ac:dyDescent="0.2">
      <c r="D866" s="6"/>
      <c r="O866" s="8"/>
      <c r="Q866" s="10"/>
    </row>
    <row r="867" spans="4:17" ht="12.75" x14ac:dyDescent="0.2">
      <c r="D867" s="6"/>
      <c r="O867" s="8"/>
      <c r="Q867" s="10"/>
    </row>
    <row r="868" spans="4:17" ht="12.75" x14ac:dyDescent="0.2">
      <c r="D868" s="6"/>
      <c r="O868" s="8"/>
      <c r="Q868" s="10"/>
    </row>
    <row r="869" spans="4:17" ht="12.75" x14ac:dyDescent="0.2">
      <c r="D869" s="6"/>
      <c r="O869" s="8"/>
      <c r="Q869" s="10"/>
    </row>
    <row r="870" spans="4:17" ht="12.75" x14ac:dyDescent="0.2">
      <c r="D870" s="6"/>
      <c r="O870" s="8"/>
      <c r="Q870" s="10"/>
    </row>
    <row r="871" spans="4:17" ht="12.75" x14ac:dyDescent="0.2">
      <c r="D871" s="6"/>
      <c r="O871" s="8"/>
      <c r="Q871" s="10"/>
    </row>
    <row r="872" spans="4:17" ht="12.75" x14ac:dyDescent="0.2">
      <c r="D872" s="6"/>
      <c r="O872" s="8"/>
      <c r="Q872" s="10"/>
    </row>
    <row r="873" spans="4:17" ht="12.75" x14ac:dyDescent="0.2">
      <c r="D873" s="6"/>
      <c r="O873" s="8"/>
      <c r="Q873" s="10"/>
    </row>
    <row r="874" spans="4:17" ht="12.75" x14ac:dyDescent="0.2">
      <c r="D874" s="6"/>
      <c r="O874" s="8"/>
      <c r="Q874" s="10"/>
    </row>
    <row r="875" spans="4:17" ht="12.75" x14ac:dyDescent="0.2">
      <c r="D875" s="6"/>
      <c r="O875" s="8"/>
      <c r="Q875" s="10"/>
    </row>
    <row r="876" spans="4:17" ht="12.75" x14ac:dyDescent="0.2">
      <c r="D876" s="6"/>
      <c r="O876" s="8"/>
      <c r="Q876" s="10"/>
    </row>
    <row r="877" spans="4:17" ht="12.75" x14ac:dyDescent="0.2">
      <c r="D877" s="6"/>
      <c r="O877" s="8"/>
      <c r="Q877" s="10"/>
    </row>
    <row r="878" spans="4:17" ht="12.75" x14ac:dyDescent="0.2">
      <c r="D878" s="6"/>
      <c r="O878" s="8"/>
      <c r="Q878" s="10"/>
    </row>
    <row r="879" spans="4:17" ht="12.75" x14ac:dyDescent="0.2">
      <c r="D879" s="6"/>
      <c r="O879" s="8"/>
      <c r="Q879" s="10"/>
    </row>
    <row r="880" spans="4:17" ht="12.75" x14ac:dyDescent="0.2">
      <c r="D880" s="6"/>
      <c r="O880" s="8"/>
      <c r="Q880" s="10"/>
    </row>
    <row r="881" spans="4:17" ht="12.75" x14ac:dyDescent="0.2">
      <c r="D881" s="6"/>
      <c r="O881" s="8"/>
      <c r="Q881" s="10"/>
    </row>
    <row r="882" spans="4:17" ht="12.75" x14ac:dyDescent="0.2">
      <c r="D882" s="6"/>
      <c r="O882" s="8"/>
      <c r="Q882" s="10"/>
    </row>
    <row r="883" spans="4:17" ht="12.75" x14ac:dyDescent="0.2">
      <c r="D883" s="6"/>
      <c r="O883" s="8"/>
      <c r="Q883" s="10"/>
    </row>
    <row r="884" spans="4:17" ht="12.75" x14ac:dyDescent="0.2">
      <c r="D884" s="6"/>
      <c r="O884" s="8"/>
      <c r="Q884" s="10"/>
    </row>
    <row r="885" spans="4:17" ht="12.75" x14ac:dyDescent="0.2">
      <c r="D885" s="6"/>
      <c r="O885" s="8"/>
      <c r="Q885" s="10"/>
    </row>
    <row r="886" spans="4:17" ht="12.75" x14ac:dyDescent="0.2">
      <c r="D886" s="6"/>
      <c r="O886" s="8"/>
      <c r="Q886" s="10"/>
    </row>
    <row r="887" spans="4:17" ht="12.75" x14ac:dyDescent="0.2">
      <c r="D887" s="6"/>
      <c r="O887" s="8"/>
      <c r="Q887" s="10"/>
    </row>
    <row r="888" spans="4:17" ht="12.75" x14ac:dyDescent="0.2">
      <c r="D888" s="6"/>
      <c r="O888" s="8"/>
      <c r="Q888" s="10"/>
    </row>
    <row r="889" spans="4:17" ht="12.75" x14ac:dyDescent="0.2">
      <c r="D889" s="6"/>
      <c r="O889" s="8"/>
      <c r="Q889" s="10"/>
    </row>
    <row r="890" spans="4:17" ht="12.75" x14ac:dyDescent="0.2">
      <c r="D890" s="6"/>
      <c r="O890" s="8"/>
      <c r="Q890" s="10"/>
    </row>
    <row r="891" spans="4:17" ht="12.75" x14ac:dyDescent="0.2">
      <c r="D891" s="6"/>
      <c r="O891" s="8"/>
      <c r="Q891" s="10"/>
    </row>
    <row r="892" spans="4:17" ht="12.75" x14ac:dyDescent="0.2">
      <c r="D892" s="6"/>
      <c r="O892" s="8"/>
      <c r="Q892" s="10"/>
    </row>
    <row r="893" spans="4:17" ht="12.75" x14ac:dyDescent="0.2">
      <c r="D893" s="6"/>
      <c r="O893" s="8"/>
      <c r="Q893" s="10"/>
    </row>
    <row r="894" spans="4:17" ht="12.75" x14ac:dyDescent="0.2">
      <c r="D894" s="6"/>
      <c r="O894" s="8"/>
      <c r="Q894" s="10"/>
    </row>
    <row r="895" spans="4:17" ht="12.75" x14ac:dyDescent="0.2">
      <c r="D895" s="6"/>
      <c r="O895" s="8"/>
      <c r="Q895" s="10"/>
    </row>
    <row r="896" spans="4:17" ht="12.75" x14ac:dyDescent="0.2">
      <c r="D896" s="6"/>
      <c r="O896" s="8"/>
      <c r="Q896" s="10"/>
    </row>
    <row r="897" spans="4:17" ht="12.75" x14ac:dyDescent="0.2">
      <c r="D897" s="6"/>
      <c r="O897" s="8"/>
      <c r="Q897" s="10"/>
    </row>
    <row r="898" spans="4:17" ht="12.75" x14ac:dyDescent="0.2">
      <c r="D898" s="6"/>
      <c r="O898" s="8"/>
      <c r="Q898" s="10"/>
    </row>
    <row r="899" spans="4:17" ht="12.75" x14ac:dyDescent="0.2">
      <c r="D899" s="6"/>
      <c r="O899" s="8"/>
      <c r="Q899" s="10"/>
    </row>
    <row r="900" spans="4:17" ht="12.75" x14ac:dyDescent="0.2">
      <c r="D900" s="6"/>
      <c r="O900" s="8"/>
      <c r="Q900" s="10"/>
    </row>
    <row r="901" spans="4:17" ht="12.75" x14ac:dyDescent="0.2">
      <c r="D901" s="6"/>
      <c r="O901" s="8"/>
      <c r="Q901" s="10"/>
    </row>
    <row r="902" spans="4:17" ht="12.75" x14ac:dyDescent="0.2">
      <c r="D902" s="6"/>
      <c r="O902" s="8"/>
      <c r="Q902" s="10"/>
    </row>
    <row r="903" spans="4:17" ht="12.75" x14ac:dyDescent="0.2">
      <c r="D903" s="6"/>
      <c r="O903" s="8"/>
      <c r="Q903" s="10"/>
    </row>
    <row r="904" spans="4:17" ht="12.75" x14ac:dyDescent="0.2">
      <c r="D904" s="6"/>
      <c r="O904" s="8"/>
      <c r="Q904" s="10"/>
    </row>
    <row r="905" spans="4:17" ht="12.75" x14ac:dyDescent="0.2">
      <c r="D905" s="6"/>
      <c r="O905" s="8"/>
      <c r="Q905" s="10"/>
    </row>
    <row r="906" spans="4:17" ht="12.75" x14ac:dyDescent="0.2">
      <c r="D906" s="6"/>
      <c r="O906" s="8"/>
      <c r="Q906" s="10"/>
    </row>
    <row r="907" spans="4:17" ht="12.75" x14ac:dyDescent="0.2">
      <c r="D907" s="6"/>
      <c r="O907" s="8"/>
      <c r="Q907" s="10"/>
    </row>
    <row r="908" spans="4:17" ht="12.75" x14ac:dyDescent="0.2">
      <c r="D908" s="6"/>
      <c r="O908" s="8"/>
      <c r="Q908" s="10"/>
    </row>
    <row r="909" spans="4:17" ht="12.75" x14ac:dyDescent="0.2">
      <c r="D909" s="6"/>
      <c r="O909" s="8"/>
      <c r="Q909" s="10"/>
    </row>
    <row r="910" spans="4:17" ht="12.75" x14ac:dyDescent="0.2">
      <c r="D910" s="6"/>
      <c r="O910" s="8"/>
      <c r="Q910" s="10"/>
    </row>
    <row r="911" spans="4:17" ht="12.75" x14ac:dyDescent="0.2">
      <c r="D911" s="6"/>
      <c r="O911" s="8"/>
      <c r="Q911" s="10"/>
    </row>
    <row r="912" spans="4:17" ht="12.75" x14ac:dyDescent="0.2">
      <c r="D912" s="6"/>
      <c r="O912" s="8"/>
      <c r="Q912" s="10"/>
    </row>
    <row r="913" spans="4:17" ht="12.75" x14ac:dyDescent="0.2">
      <c r="D913" s="6"/>
      <c r="O913" s="8"/>
      <c r="Q913" s="10"/>
    </row>
    <row r="914" spans="4:17" ht="12.75" x14ac:dyDescent="0.2">
      <c r="D914" s="6"/>
      <c r="O914" s="8"/>
      <c r="Q914" s="10"/>
    </row>
    <row r="915" spans="4:17" ht="12.75" x14ac:dyDescent="0.2">
      <c r="D915" s="6"/>
      <c r="O915" s="8"/>
      <c r="Q915" s="10"/>
    </row>
    <row r="916" spans="4:17" ht="12.75" x14ac:dyDescent="0.2">
      <c r="D916" s="6"/>
      <c r="O916" s="8"/>
      <c r="Q916" s="10"/>
    </row>
    <row r="917" spans="4:17" ht="12.75" x14ac:dyDescent="0.2">
      <c r="D917" s="6"/>
      <c r="O917" s="8"/>
      <c r="Q917" s="10"/>
    </row>
    <row r="918" spans="4:17" ht="12.75" x14ac:dyDescent="0.2">
      <c r="D918" s="6"/>
      <c r="O918" s="8"/>
      <c r="Q918" s="10"/>
    </row>
    <row r="919" spans="4:17" ht="12.75" x14ac:dyDescent="0.2">
      <c r="D919" s="6"/>
      <c r="O919" s="8"/>
      <c r="Q919" s="10"/>
    </row>
    <row r="920" spans="4:17" ht="12.75" x14ac:dyDescent="0.2">
      <c r="D920" s="6"/>
      <c r="O920" s="8"/>
      <c r="Q920" s="10"/>
    </row>
    <row r="921" spans="4:17" ht="12.75" x14ac:dyDescent="0.2">
      <c r="D921" s="6"/>
      <c r="O921" s="8"/>
      <c r="Q921" s="10"/>
    </row>
    <row r="922" spans="4:17" ht="12.75" x14ac:dyDescent="0.2">
      <c r="D922" s="6"/>
      <c r="O922" s="8"/>
      <c r="Q922" s="10"/>
    </row>
    <row r="923" spans="4:17" ht="12.75" x14ac:dyDescent="0.2">
      <c r="D923" s="6"/>
      <c r="O923" s="8"/>
      <c r="Q923" s="10"/>
    </row>
    <row r="924" spans="4:17" ht="12.75" x14ac:dyDescent="0.2">
      <c r="D924" s="6"/>
      <c r="O924" s="8"/>
      <c r="Q924" s="10"/>
    </row>
    <row r="925" spans="4:17" ht="12.75" x14ac:dyDescent="0.2">
      <c r="D925" s="6"/>
      <c r="O925" s="8"/>
      <c r="Q925" s="10"/>
    </row>
    <row r="926" spans="4:17" ht="12.75" x14ac:dyDescent="0.2">
      <c r="D926" s="6"/>
      <c r="O926" s="8"/>
      <c r="Q926" s="10"/>
    </row>
    <row r="927" spans="4:17" ht="12.75" x14ac:dyDescent="0.2">
      <c r="D927" s="6"/>
      <c r="O927" s="8"/>
      <c r="Q927" s="10"/>
    </row>
    <row r="928" spans="4:17" ht="12.75" x14ac:dyDescent="0.2">
      <c r="D928" s="6"/>
      <c r="O928" s="8"/>
      <c r="Q928" s="10"/>
    </row>
    <row r="929" spans="4:17" ht="12.75" x14ac:dyDescent="0.2">
      <c r="D929" s="6"/>
      <c r="O929" s="8"/>
      <c r="Q929" s="10"/>
    </row>
    <row r="930" spans="4:17" ht="12.75" x14ac:dyDescent="0.2">
      <c r="D930" s="6"/>
      <c r="O930" s="8"/>
      <c r="Q930" s="10"/>
    </row>
    <row r="931" spans="4:17" ht="12.75" x14ac:dyDescent="0.2">
      <c r="D931" s="6"/>
      <c r="O931" s="8"/>
      <c r="Q931" s="10"/>
    </row>
    <row r="932" spans="4:17" ht="12.75" x14ac:dyDescent="0.2">
      <c r="D932" s="6"/>
      <c r="O932" s="8"/>
      <c r="Q932" s="10"/>
    </row>
    <row r="933" spans="4:17" ht="12.75" x14ac:dyDescent="0.2">
      <c r="D933" s="6"/>
      <c r="O933" s="8"/>
      <c r="Q933" s="10"/>
    </row>
    <row r="934" spans="4:17" ht="12.75" x14ac:dyDescent="0.2">
      <c r="D934" s="6"/>
      <c r="O934" s="8"/>
      <c r="Q934" s="10"/>
    </row>
    <row r="935" spans="4:17" ht="12.75" x14ac:dyDescent="0.2">
      <c r="D935" s="6"/>
      <c r="O935" s="8"/>
      <c r="Q935" s="10"/>
    </row>
    <row r="936" spans="4:17" ht="12.75" x14ac:dyDescent="0.2">
      <c r="D936" s="6"/>
      <c r="O936" s="8"/>
      <c r="Q936" s="10"/>
    </row>
    <row r="937" spans="4:17" ht="12.75" x14ac:dyDescent="0.2">
      <c r="D937" s="6"/>
      <c r="O937" s="8"/>
      <c r="Q937" s="10"/>
    </row>
    <row r="938" spans="4:17" ht="12.75" x14ac:dyDescent="0.2">
      <c r="D938" s="6"/>
      <c r="O938" s="8"/>
      <c r="Q938" s="10"/>
    </row>
    <row r="939" spans="4:17" ht="12.75" x14ac:dyDescent="0.2">
      <c r="D939" s="6"/>
      <c r="O939" s="8"/>
      <c r="Q939" s="10"/>
    </row>
    <row r="940" spans="4:17" ht="12.75" x14ac:dyDescent="0.2">
      <c r="D940" s="6"/>
      <c r="O940" s="8"/>
      <c r="Q940" s="10"/>
    </row>
    <row r="941" spans="4:17" ht="12.75" x14ac:dyDescent="0.2">
      <c r="D941" s="6"/>
      <c r="O941" s="8"/>
      <c r="Q941" s="10"/>
    </row>
    <row r="942" spans="4:17" ht="12.75" x14ac:dyDescent="0.2">
      <c r="D942" s="6"/>
      <c r="O942" s="8"/>
      <c r="Q942" s="10"/>
    </row>
    <row r="943" spans="4:17" ht="12.75" x14ac:dyDescent="0.2">
      <c r="D943" s="6"/>
      <c r="O943" s="8"/>
      <c r="Q943" s="10"/>
    </row>
    <row r="944" spans="4:17" ht="12.75" x14ac:dyDescent="0.2">
      <c r="D944" s="6"/>
      <c r="O944" s="8"/>
      <c r="Q944" s="10"/>
    </row>
    <row r="945" spans="4:17" ht="12.75" x14ac:dyDescent="0.2">
      <c r="D945" s="6"/>
      <c r="O945" s="8"/>
      <c r="Q945" s="10"/>
    </row>
    <row r="946" spans="4:17" ht="12.75" x14ac:dyDescent="0.2">
      <c r="D946" s="6"/>
      <c r="O946" s="8"/>
      <c r="Q946" s="10"/>
    </row>
    <row r="947" spans="4:17" ht="12.75" x14ac:dyDescent="0.2">
      <c r="D947" s="6"/>
      <c r="O947" s="8"/>
      <c r="Q947" s="10"/>
    </row>
    <row r="948" spans="4:17" ht="12.75" x14ac:dyDescent="0.2">
      <c r="D948" s="6"/>
      <c r="O948" s="8"/>
      <c r="Q948" s="10"/>
    </row>
    <row r="949" spans="4:17" ht="12.75" x14ac:dyDescent="0.2">
      <c r="D949" s="6"/>
      <c r="O949" s="8"/>
      <c r="Q949" s="10"/>
    </row>
    <row r="950" spans="4:17" ht="12.75" x14ac:dyDescent="0.2">
      <c r="D950" s="6"/>
      <c r="O950" s="8"/>
      <c r="Q950" s="10"/>
    </row>
    <row r="951" spans="4:17" ht="12.75" x14ac:dyDescent="0.2">
      <c r="D951" s="6"/>
      <c r="O951" s="8"/>
      <c r="Q951" s="10"/>
    </row>
    <row r="952" spans="4:17" ht="12.75" x14ac:dyDescent="0.2">
      <c r="D952" s="6"/>
      <c r="O952" s="8"/>
      <c r="Q952" s="10"/>
    </row>
    <row r="953" spans="4:17" ht="12.75" x14ac:dyDescent="0.2">
      <c r="D953" s="6"/>
      <c r="O953" s="8"/>
      <c r="Q953" s="10"/>
    </row>
    <row r="954" spans="4:17" ht="12.75" x14ac:dyDescent="0.2">
      <c r="D954" s="6"/>
      <c r="O954" s="8"/>
      <c r="Q954" s="10"/>
    </row>
    <row r="955" spans="4:17" ht="12.75" x14ac:dyDescent="0.2">
      <c r="D955" s="6"/>
      <c r="O955" s="8"/>
      <c r="Q955" s="10"/>
    </row>
    <row r="956" spans="4:17" ht="12.75" x14ac:dyDescent="0.2">
      <c r="D956" s="6"/>
      <c r="O956" s="8"/>
      <c r="Q956" s="10"/>
    </row>
    <row r="957" spans="4:17" ht="12.75" x14ac:dyDescent="0.2">
      <c r="D957" s="6"/>
      <c r="O957" s="8"/>
      <c r="Q957" s="10"/>
    </row>
    <row r="958" spans="4:17" ht="12.75" x14ac:dyDescent="0.2">
      <c r="D958" s="6"/>
      <c r="O958" s="8"/>
      <c r="Q958" s="10"/>
    </row>
    <row r="959" spans="4:17" ht="12.75" x14ac:dyDescent="0.2">
      <c r="D959" s="6"/>
      <c r="O959" s="8"/>
      <c r="Q959" s="10"/>
    </row>
    <row r="960" spans="4:17" ht="12.75" x14ac:dyDescent="0.2">
      <c r="D960" s="6"/>
      <c r="O960" s="8"/>
      <c r="Q960" s="10"/>
    </row>
    <row r="961" spans="4:17" ht="12.75" x14ac:dyDescent="0.2">
      <c r="D961" s="6"/>
      <c r="O961" s="8"/>
      <c r="Q961" s="10"/>
    </row>
    <row r="962" spans="4:17" ht="12.75" x14ac:dyDescent="0.2">
      <c r="D962" s="6"/>
      <c r="O962" s="8"/>
      <c r="Q962" s="10"/>
    </row>
    <row r="963" spans="4:17" ht="12.75" x14ac:dyDescent="0.2">
      <c r="D963" s="6"/>
      <c r="O963" s="8"/>
      <c r="Q963" s="10"/>
    </row>
    <row r="964" spans="4:17" ht="12.75" x14ac:dyDescent="0.2">
      <c r="D964" s="6"/>
      <c r="O964" s="8"/>
      <c r="Q964" s="10"/>
    </row>
    <row r="965" spans="4:17" ht="12.75" x14ac:dyDescent="0.2">
      <c r="D965" s="6"/>
      <c r="O965" s="8"/>
      <c r="Q965" s="10"/>
    </row>
    <row r="966" spans="4:17" ht="12.75" x14ac:dyDescent="0.2">
      <c r="D966" s="6"/>
      <c r="O966" s="8"/>
      <c r="Q966" s="10"/>
    </row>
    <row r="967" spans="4:17" ht="12.75" x14ac:dyDescent="0.2">
      <c r="D967" s="6"/>
      <c r="O967" s="8"/>
      <c r="Q967" s="10"/>
    </row>
    <row r="968" spans="4:17" ht="12.75" x14ac:dyDescent="0.2">
      <c r="D968" s="6"/>
      <c r="O968" s="8"/>
      <c r="Q968" s="10"/>
    </row>
    <row r="969" spans="4:17" ht="12.75" x14ac:dyDescent="0.2">
      <c r="D969" s="6"/>
      <c r="O969" s="8"/>
      <c r="Q969" s="10"/>
    </row>
    <row r="970" spans="4:17" ht="12.75" x14ac:dyDescent="0.2">
      <c r="D970" s="6"/>
      <c r="O970" s="8"/>
      <c r="Q970" s="10"/>
    </row>
    <row r="971" spans="4:17" ht="12.75" x14ac:dyDescent="0.2">
      <c r="D971" s="6"/>
      <c r="O971" s="8"/>
      <c r="Q971" s="10"/>
    </row>
    <row r="972" spans="4:17" ht="12.75" x14ac:dyDescent="0.2">
      <c r="D972" s="6"/>
      <c r="O972" s="8"/>
      <c r="Q972" s="10"/>
    </row>
    <row r="973" spans="4:17" ht="12.75" x14ac:dyDescent="0.2">
      <c r="D973" s="6"/>
      <c r="O973" s="8"/>
      <c r="Q973" s="10"/>
    </row>
    <row r="974" spans="4:17" ht="12.75" x14ac:dyDescent="0.2">
      <c r="D974" s="6"/>
      <c r="O974" s="8"/>
      <c r="Q974" s="10"/>
    </row>
    <row r="975" spans="4:17" ht="12.75" x14ac:dyDescent="0.2">
      <c r="D975" s="6"/>
      <c r="O975" s="8"/>
      <c r="Q975" s="10"/>
    </row>
    <row r="976" spans="4:17" ht="12.75" x14ac:dyDescent="0.2">
      <c r="D976" s="6"/>
      <c r="O976" s="8"/>
      <c r="Q976" s="10"/>
    </row>
    <row r="977" spans="4:17" ht="12.75" x14ac:dyDescent="0.2">
      <c r="D977" s="6"/>
      <c r="O977" s="8"/>
      <c r="Q977" s="10"/>
    </row>
    <row r="978" spans="4:17" ht="12.75" x14ac:dyDescent="0.2">
      <c r="D978" s="6"/>
      <c r="O978" s="8"/>
      <c r="Q978" s="10"/>
    </row>
    <row r="979" spans="4:17" ht="12.75" x14ac:dyDescent="0.2">
      <c r="D979" s="6"/>
      <c r="O979" s="8"/>
      <c r="Q979" s="10"/>
    </row>
    <row r="980" spans="4:17" ht="12.75" x14ac:dyDescent="0.2">
      <c r="D980" s="6"/>
      <c r="O980" s="8"/>
      <c r="Q980" s="10"/>
    </row>
    <row r="981" spans="4:17" ht="12.75" x14ac:dyDescent="0.2">
      <c r="D981" s="6"/>
      <c r="O981" s="8"/>
      <c r="Q981" s="10"/>
    </row>
    <row r="982" spans="4:17" ht="12.75" x14ac:dyDescent="0.2">
      <c r="D982" s="6"/>
      <c r="O982" s="8"/>
      <c r="Q982" s="10"/>
    </row>
    <row r="983" spans="4:17" ht="12.75" x14ac:dyDescent="0.2">
      <c r="D983" s="6"/>
      <c r="O983" s="8"/>
      <c r="Q983" s="10"/>
    </row>
    <row r="984" spans="4:17" ht="12.75" x14ac:dyDescent="0.2">
      <c r="D984" s="6"/>
      <c r="O984" s="8"/>
      <c r="Q984" s="10"/>
    </row>
    <row r="985" spans="4:17" ht="12.75" x14ac:dyDescent="0.2">
      <c r="D985" s="6"/>
      <c r="O985" s="8"/>
      <c r="Q985" s="10"/>
    </row>
    <row r="986" spans="4:17" ht="12.75" x14ac:dyDescent="0.2">
      <c r="D986" s="6"/>
      <c r="O986" s="8"/>
      <c r="Q986" s="10"/>
    </row>
    <row r="987" spans="4:17" ht="12.75" x14ac:dyDescent="0.2">
      <c r="D987" s="6"/>
      <c r="O987" s="8"/>
      <c r="Q987" s="10"/>
    </row>
    <row r="988" spans="4:17" ht="12.75" x14ac:dyDescent="0.2">
      <c r="D988" s="6"/>
      <c r="O988" s="8"/>
      <c r="Q988" s="10"/>
    </row>
    <row r="989" spans="4:17" ht="12.75" x14ac:dyDescent="0.2">
      <c r="D989" s="6"/>
      <c r="O989" s="8"/>
      <c r="Q989" s="10"/>
    </row>
    <row r="990" spans="4:17" ht="12.75" x14ac:dyDescent="0.2">
      <c r="D990" s="6"/>
      <c r="O990" s="8"/>
      <c r="Q990" s="10"/>
    </row>
    <row r="991" spans="4:17" ht="12.75" x14ac:dyDescent="0.2">
      <c r="D991" s="6"/>
      <c r="O991" s="8"/>
      <c r="Q991" s="10"/>
    </row>
    <row r="992" spans="4:17" ht="12.75" x14ac:dyDescent="0.2">
      <c r="D992" s="6"/>
      <c r="O992" s="8"/>
      <c r="Q992" s="10"/>
    </row>
    <row r="993" spans="4:17" ht="12.75" x14ac:dyDescent="0.2">
      <c r="D993" s="6"/>
      <c r="O993" s="8"/>
      <c r="Q993" s="10"/>
    </row>
    <row r="994" spans="4:17" ht="12.75" x14ac:dyDescent="0.2">
      <c r="D994" s="6"/>
      <c r="O994" s="8"/>
      <c r="Q994" s="10"/>
    </row>
    <row r="995" spans="4:17" ht="12.75" x14ac:dyDescent="0.2">
      <c r="D995" s="6"/>
      <c r="O995" s="8"/>
      <c r="Q995" s="10"/>
    </row>
    <row r="996" spans="4:17" ht="12.75" x14ac:dyDescent="0.2">
      <c r="D996" s="6"/>
      <c r="O996" s="8"/>
      <c r="Q996" s="10"/>
    </row>
    <row r="997" spans="4:17" ht="12.75" x14ac:dyDescent="0.2">
      <c r="D997" s="6"/>
      <c r="O997" s="8"/>
      <c r="Q997" s="10"/>
    </row>
    <row r="998" spans="4:17" ht="12.75" x14ac:dyDescent="0.2">
      <c r="D998" s="6"/>
      <c r="O998" s="8"/>
      <c r="Q998" s="10"/>
    </row>
    <row r="999" spans="4:17" ht="12.75" x14ac:dyDescent="0.2">
      <c r="D999" s="6"/>
      <c r="O999" s="8"/>
      <c r="Q999" s="10"/>
    </row>
    <row r="1000" spans="4:17" ht="12.75" x14ac:dyDescent="0.2">
      <c r="D1000" s="6"/>
      <c r="O1000" s="8"/>
      <c r="Q1000" s="10"/>
    </row>
    <row r="1001" spans="4:17" ht="12.75" x14ac:dyDescent="0.2">
      <c r="D1001" s="6"/>
      <c r="O1001" s="8"/>
      <c r="Q1001" s="10"/>
    </row>
    <row r="1002" spans="4:17" ht="12.75" x14ac:dyDescent="0.2">
      <c r="D1002" s="6"/>
      <c r="O1002" s="8"/>
      <c r="Q1002" s="10"/>
    </row>
    <row r="1003" spans="4:17" ht="12.75" x14ac:dyDescent="0.2">
      <c r="D1003" s="6"/>
      <c r="O1003" s="8"/>
      <c r="Q1003" s="10"/>
    </row>
    <row r="1004" spans="4:17" ht="12.75" x14ac:dyDescent="0.2">
      <c r="D1004" s="6"/>
      <c r="O1004" s="8"/>
      <c r="Q1004" s="10"/>
    </row>
    <row r="1005" spans="4:17" ht="12.75" x14ac:dyDescent="0.2">
      <c r="D1005" s="6"/>
      <c r="O1005" s="8"/>
      <c r="Q1005" s="10"/>
    </row>
    <row r="1006" spans="4:17" ht="12.75" x14ac:dyDescent="0.2">
      <c r="D1006" s="6"/>
      <c r="O1006" s="8"/>
      <c r="Q1006" s="10"/>
    </row>
    <row r="1007" spans="4:17" ht="12.75" x14ac:dyDescent="0.2">
      <c r="D1007" s="6"/>
      <c r="O1007" s="8"/>
      <c r="Q1007" s="10"/>
    </row>
  </sheetData>
  <autoFilter ref="A1:AU31" xr:uid="{00000000-0001-0000-0000-000000000000}">
    <sortState xmlns:xlrd2="http://schemas.microsoft.com/office/spreadsheetml/2017/richdata2" ref="A2:AU31">
      <sortCondition ref="A2:A31"/>
    </sortState>
  </autoFilter>
  <sortState xmlns:xlrd2="http://schemas.microsoft.com/office/spreadsheetml/2017/richdata2" ref="A2:AU31">
    <sortCondition ref="C2: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9"/>
  <sheetViews>
    <sheetView workbookViewId="0"/>
  </sheetViews>
  <sheetFormatPr defaultColWidth="14.42578125" defaultRowHeight="15.75" customHeight="1" x14ac:dyDescent="0.2"/>
  <cols>
    <col min="1" max="1" width="7.85546875" customWidth="1"/>
    <col min="4" max="4" width="10.7109375" customWidth="1"/>
  </cols>
  <sheetData>
    <row r="1" spans="1:29" ht="15.75" customHeight="1" x14ac:dyDescent="0.2">
      <c r="A1" s="18" t="s">
        <v>0</v>
      </c>
      <c r="B1" s="18" t="s">
        <v>1</v>
      </c>
      <c r="C1" s="18" t="s">
        <v>2</v>
      </c>
      <c r="D1" s="18" t="s">
        <v>156</v>
      </c>
      <c r="E1" s="18" t="s">
        <v>157</v>
      </c>
      <c r="F1" s="18" t="s">
        <v>158</v>
      </c>
      <c r="G1" s="18" t="s">
        <v>159</v>
      </c>
      <c r="H1" s="18" t="s">
        <v>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2.75" x14ac:dyDescent="0.2">
      <c r="A2" s="6">
        <v>1</v>
      </c>
      <c r="B2" s="6" t="s">
        <v>160</v>
      </c>
      <c r="C2" s="7" t="s">
        <v>116</v>
      </c>
      <c r="D2" s="20">
        <v>1.5</v>
      </c>
    </row>
    <row r="3" spans="1:29" ht="12.75" x14ac:dyDescent="0.2">
      <c r="A3" s="6">
        <v>2</v>
      </c>
      <c r="B3" s="6" t="s">
        <v>160</v>
      </c>
      <c r="C3" s="7" t="s">
        <v>121</v>
      </c>
      <c r="D3" s="20">
        <v>1.5</v>
      </c>
    </row>
    <row r="4" spans="1:29" ht="12.75" x14ac:dyDescent="0.2">
      <c r="A4" s="6">
        <v>3</v>
      </c>
      <c r="B4" s="6" t="s">
        <v>160</v>
      </c>
      <c r="C4" s="21" t="s">
        <v>93</v>
      </c>
      <c r="D4" s="20">
        <v>1.5</v>
      </c>
    </row>
    <row r="5" spans="1:29" ht="12.75" x14ac:dyDescent="0.2">
      <c r="A5" s="6">
        <v>4</v>
      </c>
      <c r="B5" s="6" t="s">
        <v>160</v>
      </c>
      <c r="C5" s="7" t="s">
        <v>150</v>
      </c>
      <c r="D5" s="20">
        <v>1.27</v>
      </c>
    </row>
    <row r="6" spans="1:29" ht="12.75" x14ac:dyDescent="0.2">
      <c r="A6" s="6">
        <v>5</v>
      </c>
      <c r="B6" s="6" t="s">
        <v>160</v>
      </c>
      <c r="C6" s="7" t="s">
        <v>132</v>
      </c>
      <c r="D6" s="20">
        <v>1.5</v>
      </c>
    </row>
    <row r="7" spans="1:29" ht="12.75" x14ac:dyDescent="0.2">
      <c r="A7" s="6">
        <v>6</v>
      </c>
      <c r="B7" s="6" t="s">
        <v>160</v>
      </c>
      <c r="C7" s="7" t="s">
        <v>144</v>
      </c>
      <c r="D7" s="20">
        <v>1.43</v>
      </c>
    </row>
    <row r="8" spans="1:29" ht="12.75" x14ac:dyDescent="0.2">
      <c r="A8" s="6"/>
      <c r="B8" s="7"/>
      <c r="C8" s="7"/>
      <c r="D8" s="20"/>
    </row>
    <row r="9" spans="1:29" ht="12.75" x14ac:dyDescent="0.2">
      <c r="A9" s="6">
        <v>7</v>
      </c>
      <c r="B9" s="6" t="s">
        <v>161</v>
      </c>
      <c r="C9" s="7" t="s">
        <v>111</v>
      </c>
      <c r="D9" s="20">
        <v>1.5</v>
      </c>
    </row>
    <row r="10" spans="1:29" ht="12.75" x14ac:dyDescent="0.2">
      <c r="A10" s="6">
        <v>8</v>
      </c>
      <c r="B10" s="6" t="s">
        <v>161</v>
      </c>
      <c r="C10" s="7" t="s">
        <v>12</v>
      </c>
      <c r="D10" s="20">
        <v>1.5</v>
      </c>
    </row>
    <row r="11" spans="1:29" ht="12.75" x14ac:dyDescent="0.2">
      <c r="A11" s="6">
        <v>9</v>
      </c>
      <c r="B11" s="6" t="s">
        <v>161</v>
      </c>
      <c r="C11" s="7" t="s">
        <v>78</v>
      </c>
      <c r="D11" s="20">
        <v>1.5</v>
      </c>
    </row>
    <row r="12" spans="1:29" ht="12.75" x14ac:dyDescent="0.2">
      <c r="A12" s="6">
        <v>10</v>
      </c>
      <c r="B12" s="6" t="s">
        <v>161</v>
      </c>
      <c r="C12" s="7" t="s">
        <v>35</v>
      </c>
      <c r="D12" s="20">
        <v>1.5</v>
      </c>
    </row>
    <row r="13" spans="1:29" ht="12.75" x14ac:dyDescent="0.2">
      <c r="A13" s="6">
        <v>11</v>
      </c>
      <c r="B13" s="6" t="s">
        <v>161</v>
      </c>
      <c r="C13" s="7" t="s">
        <v>46</v>
      </c>
      <c r="D13" s="20">
        <v>1.5</v>
      </c>
    </row>
    <row r="14" spans="1:29" ht="12.75" x14ac:dyDescent="0.2">
      <c r="A14" s="6">
        <v>12</v>
      </c>
      <c r="B14" s="6" t="s">
        <v>161</v>
      </c>
      <c r="C14" s="21" t="s">
        <v>162</v>
      </c>
      <c r="D14" s="20">
        <v>0.5</v>
      </c>
    </row>
    <row r="15" spans="1:29" ht="12.75" x14ac:dyDescent="0.2">
      <c r="A15" s="6">
        <v>13</v>
      </c>
      <c r="B15" s="6" t="s">
        <v>161</v>
      </c>
      <c r="C15" s="7" t="s">
        <v>83</v>
      </c>
      <c r="D15" s="20">
        <v>1.5</v>
      </c>
    </row>
    <row r="16" spans="1:29" ht="12.75" x14ac:dyDescent="0.2">
      <c r="A16" s="22">
        <v>14</v>
      </c>
      <c r="B16" s="22" t="s">
        <v>161</v>
      </c>
      <c r="C16" s="23" t="s">
        <v>18</v>
      </c>
      <c r="D16" s="24">
        <v>1.5</v>
      </c>
      <c r="F16" s="6" t="s">
        <v>163</v>
      </c>
    </row>
    <row r="19" spans="1:4" ht="15.75" customHeight="1" x14ac:dyDescent="0.2">
      <c r="A19" s="6"/>
      <c r="B19" s="6" t="s">
        <v>161</v>
      </c>
      <c r="C19" s="25" t="s">
        <v>164</v>
      </c>
      <c r="D19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27"/>
  <sheetViews>
    <sheetView workbookViewId="0"/>
  </sheetViews>
  <sheetFormatPr defaultColWidth="14.42578125" defaultRowHeight="15.75" customHeight="1" x14ac:dyDescent="0.2"/>
  <cols>
    <col min="3" max="3" width="20.28515625" customWidth="1"/>
  </cols>
  <sheetData>
    <row r="2" spans="1:4" ht="15.75" customHeight="1" x14ac:dyDescent="0.2">
      <c r="A2" s="6" t="s">
        <v>165</v>
      </c>
      <c r="B2" s="6" t="s">
        <v>166</v>
      </c>
      <c r="C2" s="6" t="s">
        <v>167</v>
      </c>
      <c r="D2" s="6" t="s">
        <v>18</v>
      </c>
    </row>
    <row r="3" spans="1:4" ht="15.75" customHeight="1" x14ac:dyDescent="0.2">
      <c r="A3" s="6" t="s">
        <v>168</v>
      </c>
      <c r="B3" s="6" t="s">
        <v>169</v>
      </c>
      <c r="C3" s="6" t="s">
        <v>170</v>
      </c>
      <c r="D3" s="6" t="s">
        <v>12</v>
      </c>
    </row>
    <row r="4" spans="1:4" ht="15.75" customHeight="1" x14ac:dyDescent="0.2">
      <c r="A4" s="6" t="s">
        <v>171</v>
      </c>
      <c r="B4" s="6" t="s">
        <v>172</v>
      </c>
      <c r="C4" s="6" t="s">
        <v>173</v>
      </c>
      <c r="D4" s="6" t="s">
        <v>35</v>
      </c>
    </row>
    <row r="5" spans="1:4" ht="15.75" customHeight="1" x14ac:dyDescent="0.2">
      <c r="D5" s="6" t="s">
        <v>29</v>
      </c>
    </row>
    <row r="6" spans="1:4" ht="15.75" customHeight="1" x14ac:dyDescent="0.2">
      <c r="D6" s="6" t="s">
        <v>24</v>
      </c>
    </row>
    <row r="7" spans="1:4" ht="15.75" customHeight="1" x14ac:dyDescent="0.2">
      <c r="D7" s="6" t="s">
        <v>57</v>
      </c>
    </row>
    <row r="8" spans="1:4" ht="15.75" customHeight="1" x14ac:dyDescent="0.2">
      <c r="D8" s="6" t="s">
        <v>51</v>
      </c>
    </row>
    <row r="9" spans="1:4" ht="15.75" customHeight="1" x14ac:dyDescent="0.2">
      <c r="A9" s="6" t="s">
        <v>174</v>
      </c>
      <c r="B9" s="6" t="s">
        <v>175</v>
      </c>
      <c r="C9" s="6" t="s">
        <v>176</v>
      </c>
      <c r="D9" s="6" t="s">
        <v>46</v>
      </c>
    </row>
    <row r="10" spans="1:4" ht="15.75" customHeight="1" x14ac:dyDescent="0.2">
      <c r="D10" s="6" t="s">
        <v>40</v>
      </c>
    </row>
    <row r="11" spans="1:4" ht="15.75" customHeight="1" x14ac:dyDescent="0.2">
      <c r="A11" s="6" t="s">
        <v>177</v>
      </c>
      <c r="B11" s="6" t="s">
        <v>178</v>
      </c>
      <c r="C11" s="6" t="s">
        <v>179</v>
      </c>
      <c r="D11" s="6" t="s">
        <v>78</v>
      </c>
    </row>
    <row r="12" spans="1:4" ht="15.75" customHeight="1" x14ac:dyDescent="0.2">
      <c r="D12" s="6" t="s">
        <v>73</v>
      </c>
    </row>
    <row r="13" spans="1:4" ht="15.75" customHeight="1" x14ac:dyDescent="0.2">
      <c r="D13" s="6" t="s">
        <v>68</v>
      </c>
    </row>
    <row r="14" spans="1:4" ht="15.75" customHeight="1" x14ac:dyDescent="0.2">
      <c r="A14" s="6" t="s">
        <v>180</v>
      </c>
      <c r="B14" s="6" t="s">
        <v>181</v>
      </c>
      <c r="C14" s="6" t="s">
        <v>182</v>
      </c>
      <c r="D14" s="6" t="s">
        <v>63</v>
      </c>
    </row>
    <row r="15" spans="1:4" ht="15.75" customHeight="1" x14ac:dyDescent="0.2">
      <c r="D15" s="26" t="s">
        <v>83</v>
      </c>
    </row>
    <row r="16" spans="1:4" ht="15.75" customHeight="1" x14ac:dyDescent="0.2">
      <c r="D16" s="6" t="s">
        <v>88</v>
      </c>
    </row>
    <row r="17" spans="1:4" ht="15.75" customHeight="1" x14ac:dyDescent="0.2">
      <c r="A17" s="6" t="s">
        <v>183</v>
      </c>
      <c r="B17" s="6" t="s">
        <v>184</v>
      </c>
      <c r="C17" s="6" t="s">
        <v>185</v>
      </c>
      <c r="D17" s="6" t="s">
        <v>99</v>
      </c>
    </row>
    <row r="18" spans="1:4" ht="15.75" customHeight="1" x14ac:dyDescent="0.2">
      <c r="D18" s="6" t="s">
        <v>105</v>
      </c>
    </row>
    <row r="19" spans="1:4" ht="15.75" customHeight="1" x14ac:dyDescent="0.2">
      <c r="D19" s="6" t="s">
        <v>111</v>
      </c>
    </row>
    <row r="20" spans="1:4" ht="15.75" customHeight="1" x14ac:dyDescent="0.2">
      <c r="A20" s="6" t="s">
        <v>186</v>
      </c>
      <c r="B20" s="6" t="s">
        <v>187</v>
      </c>
      <c r="C20" s="6" t="s">
        <v>188</v>
      </c>
      <c r="D20" s="6" t="s">
        <v>116</v>
      </c>
    </row>
    <row r="21" spans="1:4" ht="15.75" customHeight="1" x14ac:dyDescent="0.2">
      <c r="A21" s="6" t="s">
        <v>189</v>
      </c>
      <c r="B21" s="6" t="s">
        <v>190</v>
      </c>
      <c r="C21" s="6" t="s">
        <v>191</v>
      </c>
      <c r="D21" s="6" t="s">
        <v>121</v>
      </c>
    </row>
    <row r="22" spans="1:4" ht="12.75" x14ac:dyDescent="0.2">
      <c r="D22" s="6" t="s">
        <v>127</v>
      </c>
    </row>
    <row r="23" spans="1:4" ht="12.75" x14ac:dyDescent="0.2">
      <c r="A23" s="6" t="s">
        <v>192</v>
      </c>
      <c r="B23" s="6" t="s">
        <v>193</v>
      </c>
      <c r="C23" s="6" t="s">
        <v>194</v>
      </c>
      <c r="D23" s="6" t="s">
        <v>132</v>
      </c>
    </row>
    <row r="24" spans="1:4" ht="12.75" x14ac:dyDescent="0.2">
      <c r="A24" s="6" t="s">
        <v>195</v>
      </c>
      <c r="B24" s="6" t="s">
        <v>196</v>
      </c>
      <c r="C24" s="6" t="s">
        <v>197</v>
      </c>
      <c r="D24" s="6" t="s">
        <v>138</v>
      </c>
    </row>
    <row r="25" spans="1:4" ht="12.75" x14ac:dyDescent="0.2">
      <c r="D25" s="6" t="s">
        <v>198</v>
      </c>
    </row>
    <row r="26" spans="1:4" ht="12.75" x14ac:dyDescent="0.2">
      <c r="A26" s="6" t="s">
        <v>199</v>
      </c>
      <c r="B26" s="6" t="s">
        <v>200</v>
      </c>
      <c r="C26" s="6" t="s">
        <v>201</v>
      </c>
      <c r="D26" s="6" t="s">
        <v>93</v>
      </c>
    </row>
    <row r="27" spans="1:4" ht="12.75" x14ac:dyDescent="0.2">
      <c r="A27" s="6" t="s">
        <v>202</v>
      </c>
      <c r="B27" s="6" t="s">
        <v>203</v>
      </c>
      <c r="C27" s="6" t="s">
        <v>204</v>
      </c>
      <c r="D27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archive work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Tamir Cohen</cp:lastModifiedBy>
  <dcterms:created xsi:type="dcterms:W3CDTF">2022-05-15T13:07:00Z</dcterms:created>
  <dcterms:modified xsi:type="dcterms:W3CDTF">2024-02-09T16:19:39Z</dcterms:modified>
</cp:coreProperties>
</file>