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1a18861ae33e8/CV/Flatiron School/ex/"/>
    </mc:Choice>
  </mc:AlternateContent>
  <xr:revisionPtr revIDLastSave="1" documentId="8_{D4AAF11D-167C-4DC6-AFF7-2E567FC6D135}" xr6:coauthVersionLast="47" xr6:coauthVersionMax="47" xr10:uidLastSave="{ABA184A2-F04F-4EC9-BE54-6D58AE0B9185}"/>
  <bookViews>
    <workbookView xWindow="1125" yWindow="1125" windowWidth="21600" windowHeight="11505" xr2:uid="{4FCE1757-4AAC-44C5-83A4-9BA57058DB59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2" l="1"/>
  <c r="D13" i="2" s="1"/>
  <c r="B9" i="1"/>
  <c r="L5" i="2" l="1"/>
  <c r="J5" i="2"/>
  <c r="D14" i="2"/>
  <c r="D17" i="2"/>
  <c r="D15" i="2"/>
  <c r="I6" i="2" s="1"/>
  <c r="B10" i="1"/>
  <c r="I5" i="2" l="1"/>
  <c r="D18" i="2"/>
  <c r="D16" i="2"/>
  <c r="B11" i="1"/>
  <c r="B14" i="1"/>
  <c r="B12" i="1"/>
  <c r="G5" i="2" l="1"/>
  <c r="M5" i="2"/>
  <c r="K5" i="2"/>
  <c r="G6" i="2"/>
  <c r="M6" i="2"/>
  <c r="K6" i="2"/>
  <c r="B13" i="1"/>
  <c r="E3" i="1" s="1"/>
  <c r="I3" i="1" s="1"/>
  <c r="B15" i="1"/>
  <c r="E4" i="1" s="1"/>
  <c r="K3" i="1" s="1"/>
</calcChain>
</file>

<file path=xl/sharedStrings.xml><?xml version="1.0" encoding="utf-8"?>
<sst xmlns="http://schemas.openxmlformats.org/spreadsheetml/2006/main" count="52" uniqueCount="45">
  <si>
    <t>Black-Scholes Options Pricing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</si>
  <si>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</si>
  <si>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t>X</t>
  </si>
  <si>
    <t>σ</t>
  </si>
  <si>
    <t>r</t>
  </si>
  <si>
    <t>q</t>
  </si>
  <si>
    <t>t</t>
  </si>
  <si>
    <t>d1</t>
  </si>
  <si>
    <t>d2</t>
  </si>
  <si>
    <t>Call P.</t>
  </si>
  <si>
    <t>Put P.</t>
  </si>
  <si>
    <t>N(d1)</t>
  </si>
  <si>
    <t>N(d2)</t>
  </si>
  <si>
    <t>N(-d1)</t>
  </si>
  <si>
    <t>N(-d2)</t>
  </si>
  <si>
    <t>days</t>
  </si>
  <si>
    <t>Greeks</t>
  </si>
  <si>
    <t>Delta</t>
  </si>
  <si>
    <t>Gamma</t>
  </si>
  <si>
    <t>Theta</t>
  </si>
  <si>
    <t>Vega</t>
  </si>
  <si>
    <t>Rho</t>
  </si>
  <si>
    <t>Call P. Ageing</t>
  </si>
  <si>
    <t>Put P. Ageing</t>
  </si>
  <si>
    <t>δ</t>
  </si>
  <si>
    <t>ρ</t>
  </si>
  <si>
    <t>γ</t>
  </si>
  <si>
    <t>θ</t>
  </si>
  <si>
    <t>ν</t>
  </si>
  <si>
    <t>underlying price</t>
  </si>
  <si>
    <t>strike price</t>
  </si>
  <si>
    <t>volatility</t>
  </si>
  <si>
    <t>risk free rate</t>
  </si>
  <si>
    <t>dividend yield</t>
  </si>
  <si>
    <t>time to expiration, in days</t>
  </si>
  <si>
    <t>time to expiration, in %</t>
  </si>
  <si>
    <r>
      <t>d</t>
    </r>
    <r>
      <rPr>
        <vertAlign val="subscript"/>
        <sz val="11"/>
        <color theme="1"/>
        <rFont val="Calibri Light"/>
        <family val="2"/>
        <scheme val="major"/>
      </rPr>
      <t>1</t>
    </r>
  </si>
  <si>
    <r>
      <t>d</t>
    </r>
    <r>
      <rPr>
        <vertAlign val="subscript"/>
        <sz val="11"/>
        <color theme="1"/>
        <rFont val="Calibri Light"/>
        <family val="2"/>
        <scheme val="major"/>
      </rPr>
      <t>2</t>
    </r>
  </si>
  <si>
    <r>
      <t>N(d</t>
    </r>
    <r>
      <rPr>
        <vertAlign val="subscript"/>
        <sz val="11"/>
        <color theme="1"/>
        <rFont val="Calibri Light"/>
        <family val="2"/>
        <scheme val="major"/>
      </rPr>
      <t>1</t>
    </r>
    <r>
      <rPr>
        <sz val="11"/>
        <color theme="1"/>
        <rFont val="Calibri Light"/>
        <family val="2"/>
        <scheme val="major"/>
      </rPr>
      <t>)</t>
    </r>
  </si>
  <si>
    <r>
      <t>N(d</t>
    </r>
    <r>
      <rPr>
        <vertAlign val="subscript"/>
        <sz val="11"/>
        <color theme="1"/>
        <rFont val="Calibri Light"/>
        <family val="2"/>
        <scheme val="major"/>
      </rPr>
      <t>2</t>
    </r>
    <r>
      <rPr>
        <sz val="11"/>
        <color theme="1"/>
        <rFont val="Calibri Light"/>
        <family val="2"/>
        <scheme val="major"/>
      </rPr>
      <t>)</t>
    </r>
  </si>
  <si>
    <r>
      <t>N(-d</t>
    </r>
    <r>
      <rPr>
        <vertAlign val="subscript"/>
        <sz val="11"/>
        <color theme="1"/>
        <rFont val="Calibri Light"/>
        <family val="2"/>
        <scheme val="major"/>
      </rPr>
      <t>1</t>
    </r>
    <r>
      <rPr>
        <sz val="11"/>
        <color theme="1"/>
        <rFont val="Calibri Light"/>
        <family val="2"/>
        <scheme val="major"/>
      </rPr>
      <t>)</t>
    </r>
  </si>
  <si>
    <r>
      <t>N(-d</t>
    </r>
    <r>
      <rPr>
        <vertAlign val="subscript"/>
        <sz val="11"/>
        <color theme="1"/>
        <rFont val="Calibri Light"/>
        <family val="2"/>
        <scheme val="major"/>
      </rPr>
      <t>2</t>
    </r>
    <r>
      <rPr>
        <sz val="11"/>
        <color theme="1"/>
        <rFont val="Calibri Light"/>
        <family val="2"/>
        <scheme val="major"/>
      </rPr>
      <t>)</t>
    </r>
  </si>
  <si>
    <t>Call Price</t>
  </si>
  <si>
    <t>Put Price</t>
  </si>
  <si>
    <r>
      <t>S</t>
    </r>
    <r>
      <rPr>
        <vertAlign val="subscript"/>
        <sz val="18"/>
        <color theme="3"/>
        <rFont val="Calibri Light"/>
        <family val="2"/>
        <scheme val="maj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</si>
</sst>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&quot;$&quot;#,##0.0000_);[Red]\(&quot;$&quot;#,##0.0000\)"/>
    <numFmt numFmtId="165" formatCode="0.0000"/>
    <numFmt numFmtId="166" formatCode="0.000000"/>
  </numFmts>
  <fonts count="1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 Light"/>
      <family val="2"/>
      <scheme val="major"/>
    </font>
    <font>
      <vertAlign val="subscript"/>
      <sz val="11"/>
      <color theme="1"/>
      <name val="Calibri Light"/>
      <family val="2"/>
      <scheme val="major"/>
    </font>
    <font>
      <vertAlign val="subscript"/>
      <sz val="18"/>
      <color theme="3"/>
      <name val="Calibri Light"/>
      <family val="2"/>
      <scheme val="major"/>
    </font>
    <font>
      <b/>
      <u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theme="4" tint="0.39994506668294322"/>
      </right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  <xf numFmtId="0" fontId="6" fillId="3" borderId="2" applyNumberFormat="0" applyAlignment="0" applyProtection="0"/>
  </cellStyleXfs>
  <cellXfs count="21">
    <xf numFmtId="0" fontId="0" fillId="0" borderId="0" xfId="0"/>
    <xf numFmtId="0" fontId="8" fillId="0" borderId="0" xfId="0" applyFont="1"/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164" fontId="0" fillId="0" borderId="0" xfId="0" applyNumberFormat="1"/>
    <xf numFmtId="8" fontId="4" fillId="2" borderId="2" xfId="4" applyNumberFormat="1"/>
    <xf numFmtId="10" fontId="4" fillId="2" borderId="2" xfId="4" applyNumberFormat="1"/>
    <xf numFmtId="3" fontId="4" fillId="2" borderId="2" xfId="4" applyNumberFormat="1"/>
    <xf numFmtId="10" fontId="6" fillId="3" borderId="2" xfId="6" applyNumberFormat="1"/>
    <xf numFmtId="166" fontId="6" fillId="3" borderId="2" xfId="6" applyNumberFormat="1"/>
    <xf numFmtId="0" fontId="3" fillId="0" borderId="0" xfId="3" applyAlignment="1">
      <alignment horizontal="center"/>
    </xf>
    <xf numFmtId="164" fontId="5" fillId="3" borderId="3" xfId="5" applyNumberFormat="1" applyAlignment="1">
      <alignment vertical="center"/>
    </xf>
    <xf numFmtId="165" fontId="5" fillId="3" borderId="3" xfId="5" applyNumberFormat="1" applyAlignment="1">
      <alignment vertical="center"/>
    </xf>
    <xf numFmtId="0" fontId="1" fillId="4" borderId="0" xfId="1" applyFill="1"/>
    <xf numFmtId="0" fontId="1" fillId="5" borderId="0" xfId="1" applyFill="1"/>
    <xf numFmtId="0" fontId="9" fillId="6" borderId="0" xfId="0" applyFont="1" applyFill="1"/>
    <xf numFmtId="0" fontId="1" fillId="4" borderId="4" xfId="1" applyFill="1" applyBorder="1"/>
    <xf numFmtId="165" fontId="5" fillId="3" borderId="3" xfId="5" applyNumberFormat="1" applyAlignment="1">
      <alignment horizontal="right" vertical="center"/>
    </xf>
    <xf numFmtId="0" fontId="2" fillId="0" borderId="1" xfId="2" applyAlignment="1">
      <alignment horizontal="left" vertical="top"/>
    </xf>
    <xf numFmtId="0" fontId="12" fillId="0" borderId="0" xfId="3" applyFont="1" applyAlignment="1">
      <alignment horizontal="center"/>
    </xf>
  </cellXfs>
  <cellStyles count="7">
    <cellStyle name="Calculation" xfId="6" builtinId="22"/>
    <cellStyle name="Heading 1" xfId="2" builtinId="16"/>
    <cellStyle name="Heading 4" xfId="3" builtinId="19"/>
    <cellStyle name="Input" xfId="4" builtinId="20"/>
    <cellStyle name="Normal" xfId="0" builtinId="0"/>
    <cellStyle name="Output" xfId="5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Sheet1!$H$2</c:f>
          <c:strCache>
            <c:ptCount val="1"/>
            <c:pt idx="0">
              <c:v>Call P. Ageing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Sheet1!$I$4:$I$20</c:f>
              <c:numCache>
                <c:formatCode>"$"#,##0.00_);[Red]\("$"#,##0.00\)</c:formatCode>
                <c:ptCount val="17"/>
                <c:pt idx="0">
                  <c:v>2.2870413339037938</c:v>
                </c:pt>
                <c:pt idx="1">
                  <c:v>2.2179923251649569</c:v>
                </c:pt>
                <c:pt idx="2">
                  <c:v>2.1466293463967787</c:v>
                </c:pt>
                <c:pt idx="3">
                  <c:v>2.0727003901888921</c:v>
                </c:pt>
                <c:pt idx="4">
                  <c:v>1.9959040471537932</c:v>
                </c:pt>
                <c:pt idx="5">
                  <c:v>1.9158747790386315</c:v>
                </c:pt>
                <c:pt idx="6">
                  <c:v>1.832162014984263</c:v>
                </c:pt>
                <c:pt idx="7">
                  <c:v>1.7441995743839769</c:v>
                </c:pt>
                <c:pt idx="8">
                  <c:v>1.6512593080054856</c:v>
                </c:pt>
                <c:pt idx="9">
                  <c:v>1.5523776886936389</c:v>
                </c:pt>
                <c:pt idx="10">
                  <c:v>1.4462331253281633</c:v>
                </c:pt>
                <c:pt idx="11">
                  <c:v>1.3309263047691005</c:v>
                </c:pt>
                <c:pt idx="12">
                  <c:v>1.2035492916211581</c:v>
                </c:pt>
                <c:pt idx="13">
                  <c:v>1.0592247843913825</c:v>
                </c:pt>
                <c:pt idx="14">
                  <c:v>0.88850126162213172</c:v>
                </c:pt>
                <c:pt idx="15">
                  <c:v>0.66730445650172499</c:v>
                </c:pt>
                <c:pt idx="16">
                  <c:v>0</c:v>
                </c:pt>
              </c:numCache>
            </c:numRef>
          </c:xVal>
          <c:yVal>
            <c:numRef>
              <c:f>Sheet1!$H$4:$H$20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30-4396-B7A9-F7D771C5C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133791"/>
        <c:axId val="1723269855"/>
      </c:scatterChart>
      <c:valAx>
        <c:axId val="1737133791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269855"/>
        <c:crosses val="autoZero"/>
        <c:crossBetween val="midCat"/>
      </c:valAx>
      <c:valAx>
        <c:axId val="172326985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33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Sheet1!$J$2</c:f>
          <c:strCache>
            <c:ptCount val="1"/>
            <c:pt idx="0">
              <c:v>Put P. Ageing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Sheet1!$K$4:$K$20</c:f>
              <c:numCache>
                <c:formatCode>"$"#,##0.00_);[Red]\("$"#,##0.00\)</c:formatCode>
                <c:ptCount val="17"/>
                <c:pt idx="0">
                  <c:v>2.0185544273805718</c:v>
                </c:pt>
                <c:pt idx="1">
                  <c:v>1.9512854844807102</c:v>
                </c:pt>
                <c:pt idx="2">
                  <c:v>1.8817026203210752</c:v>
                </c:pt>
                <c:pt idx="3">
                  <c:v>1.8095538274927065</c:v>
                </c:pt>
                <c:pt idx="4">
                  <c:v>1.7345376966093617</c:v>
                </c:pt>
                <c:pt idx="5">
                  <c:v>1.6562886894195508</c:v>
                </c:pt>
                <c:pt idx="6">
                  <c:v>1.5743562350655047</c:v>
                </c:pt>
                <c:pt idx="7">
                  <c:v>1.4881741529417916</c:v>
                </c:pt>
                <c:pt idx="8">
                  <c:v>1.3970142938174916</c:v>
                </c:pt>
                <c:pt idx="9">
                  <c:v>1.2999131305387976</c:v>
                </c:pt>
                <c:pt idx="10">
                  <c:v>1.1955490719867576</c:v>
                </c:pt>
                <c:pt idx="11">
                  <c:v>1.0820228050227385</c:v>
                </c:pt>
                <c:pt idx="12">
                  <c:v>0.95642639425279796</c:v>
                </c:pt>
                <c:pt idx="13">
                  <c:v>0.81388253818532874</c:v>
                </c:pt>
                <c:pt idx="14">
                  <c:v>0.64493971536402839</c:v>
                </c:pt>
                <c:pt idx="15">
                  <c:v>0.42552365897851629</c:v>
                </c:pt>
                <c:pt idx="16">
                  <c:v>0</c:v>
                </c:pt>
              </c:numCache>
            </c:numRef>
          </c:xVal>
          <c:yVal>
            <c:numRef>
              <c:f>Sheet1!$J$4:$J$20</c:f>
              <c:numCache>
                <c:formatCode>General</c:formatCode>
                <c:ptCount val="17"/>
                <c:pt idx="0">
                  <c:v>16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2F-473A-8E2F-F02E03E10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7132191"/>
        <c:axId val="1702049295"/>
      </c:scatterChart>
      <c:valAx>
        <c:axId val="173713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049295"/>
        <c:crosses val="autoZero"/>
        <c:crossBetween val="midCat"/>
      </c:valAx>
      <c:valAx>
        <c:axId val="170204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7132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11205</xdr:colOff>
      <xdr:row>3</xdr:row>
      <xdr:rowOff>136151</xdr:rowOff>
    </xdr:from>
    <xdr:to>
      <xdr:col>20</xdr:col>
      <xdr:colOff>256054</xdr:colOff>
      <xdr:row>6</xdr:row>
      <xdr:rowOff>67795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0EAD774-7E0F-4D6C-89AC-35D522EC8DCB}"/>
            </a:ext>
          </a:extLst>
        </xdr:cNvPr>
        <xdr:cNvGrpSpPr/>
      </xdr:nvGrpSpPr>
      <xdr:grpSpPr>
        <a:xfrm>
          <a:off x="9412940" y="786092"/>
          <a:ext cx="3875555" cy="749674"/>
          <a:chOff x="8998323" y="549088"/>
          <a:chExt cx="3875555" cy="704850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B63ED239-9FF4-4059-BF5E-4C7CB9C898FE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998323" y="549088"/>
            <a:ext cx="2481543" cy="7048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50512D3C-DE1D-408A-AF15-448E367470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1530853" y="734826"/>
            <a:ext cx="1343025" cy="33337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11205</xdr:colOff>
      <xdr:row>0</xdr:row>
      <xdr:rowOff>0</xdr:rowOff>
    </xdr:from>
    <xdr:to>
      <xdr:col>19</xdr:col>
      <xdr:colOff>211231</xdr:colOff>
      <xdr:row>3</xdr:row>
      <xdr:rowOff>181537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CDF746AD-89E1-43F7-AC04-6EC43E3BF652}"/>
            </a:ext>
          </a:extLst>
        </xdr:cNvPr>
        <xdr:cNvGrpSpPr/>
      </xdr:nvGrpSpPr>
      <xdr:grpSpPr>
        <a:xfrm>
          <a:off x="9412940" y="0"/>
          <a:ext cx="3225615" cy="831478"/>
          <a:chOff x="0" y="4415118"/>
          <a:chExt cx="3225614" cy="640978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AEB087E-E2EF-4C75-8B8F-72AD977E2A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4415118"/>
            <a:ext cx="2991971" cy="342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5" name="Picture 4">
            <a:extLst>
              <a:ext uri="{FF2B5EF4-FFF2-40B4-BE49-F238E27FC236}">
                <a16:creationId xmlns:a16="http://schemas.microsoft.com/office/drawing/2014/main" id="{B4621CDB-1D7E-4D4B-8CFF-005F5CD7025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4751296"/>
            <a:ext cx="3225614" cy="3048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14</xdr:col>
      <xdr:colOff>11205</xdr:colOff>
      <xdr:row>6</xdr:row>
      <xdr:rowOff>22409</xdr:rowOff>
    </xdr:from>
    <xdr:to>
      <xdr:col>23</xdr:col>
      <xdr:colOff>220755</xdr:colOff>
      <xdr:row>31</xdr:row>
      <xdr:rowOff>54906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81A205DA-2D38-41E8-B57A-7D24E827C4D7}"/>
            </a:ext>
          </a:extLst>
        </xdr:cNvPr>
        <xdr:cNvGrpSpPr/>
      </xdr:nvGrpSpPr>
      <xdr:grpSpPr>
        <a:xfrm>
          <a:off x="9412940" y="1490380"/>
          <a:ext cx="5655609" cy="5400114"/>
          <a:chOff x="10174941" y="1075764"/>
          <a:chExt cx="5655609" cy="4817409"/>
        </a:xfrm>
      </xdr:grpSpPr>
      <xdr:pic>
        <xdr:nvPicPr>
          <xdr:cNvPr id="6" name="Picture 5">
            <a:extLst>
              <a:ext uri="{FF2B5EF4-FFF2-40B4-BE49-F238E27FC236}">
                <a16:creationId xmlns:a16="http://schemas.microsoft.com/office/drawing/2014/main" id="{31D66C22-E28F-4D7B-8AC0-27AF55FA40B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2321298"/>
            <a:ext cx="5412441" cy="9715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Picture 6">
            <a:extLst>
              <a:ext uri="{FF2B5EF4-FFF2-40B4-BE49-F238E27FC236}">
                <a16:creationId xmlns:a16="http://schemas.microsoft.com/office/drawing/2014/main" id="{33785BB5-F200-42E6-AF84-C767579D886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3314139"/>
            <a:ext cx="5655609" cy="94353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C892E9C7-EBB1-4835-A215-D4A7694606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1075764"/>
            <a:ext cx="2148727" cy="30984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" name="Picture 9">
            <a:extLst>
              <a:ext uri="{FF2B5EF4-FFF2-40B4-BE49-F238E27FC236}">
                <a16:creationId xmlns:a16="http://schemas.microsoft.com/office/drawing/2014/main" id="{57DB1351-C333-498D-8E2D-9BF42400F13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1406898"/>
            <a:ext cx="2572870" cy="300318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16780A31-4432-44E7-B505-1335350B61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1728507"/>
            <a:ext cx="2620496" cy="571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76EC592D-0A96-4905-B058-7DE364304E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4278966"/>
            <a:ext cx="3063688" cy="5524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8EAFB11E-6A6A-4874-9B0F-655B285FB5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4852707"/>
            <a:ext cx="2525245" cy="5048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A5DB66EE-B225-4CB1-9D56-D4C2E8897D1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174941" y="5378823"/>
            <a:ext cx="2801471" cy="5143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453838</xdr:colOff>
      <xdr:row>2</xdr:row>
      <xdr:rowOff>40341</xdr:rowOff>
    </xdr:from>
    <xdr:to>
      <xdr:col>19</xdr:col>
      <xdr:colOff>184897</xdr:colOff>
      <xdr:row>16</xdr:row>
      <xdr:rowOff>82923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A63F392-ACC9-49C5-B5A0-E9B122586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442632</xdr:colOff>
      <xdr:row>16</xdr:row>
      <xdr:rowOff>129988</xdr:rowOff>
    </xdr:from>
    <xdr:to>
      <xdr:col>19</xdr:col>
      <xdr:colOff>173691</xdr:colOff>
      <xdr:row>31</xdr:row>
      <xdr:rowOff>15688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4A59F6-0F1E-4569-B1F4-D407726BD5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0D4A-9549-4047-B17C-7E9CA65212C0}">
  <dimension ref="B1:M18"/>
  <sheetViews>
    <sheetView showGridLines="0" tabSelected="1" zoomScale="85" zoomScaleNormal="85" workbookViewId="0">
      <selection activeCell="F7" sqref="F7"/>
    </sheetView>
  </sheetViews>
  <sheetFormatPr defaultRowHeight="15" x14ac:dyDescent="0.25"/>
  <cols>
    <col min="1" max="1" width="2.7109375" customWidth="1"/>
    <col min="2" max="2" width="37.42578125" bestFit="1" customWidth="1"/>
    <col min="6" max="6" width="13.85546875" bestFit="1" customWidth="1"/>
    <col min="8" max="8" width="1.85546875" customWidth="1"/>
    <col min="14" max="14" width="3.5703125" customWidth="1"/>
  </cols>
  <sheetData>
    <row r="1" spans="2:13" ht="20.25" thickBot="1" x14ac:dyDescent="0.3">
      <c r="B1" s="19" t="s">
        <v>0</v>
      </c>
      <c r="C1" s="19"/>
      <c r="D1" s="19"/>
    </row>
    <row r="2" spans="2:13" ht="15.75" thickTop="1" x14ac:dyDescent="0.25">
      <c r="I2" s="20" t="s">
        <v>16</v>
      </c>
      <c r="J2" s="20"/>
      <c r="K2" s="20"/>
      <c r="L2" s="20"/>
      <c r="M2" s="20"/>
    </row>
    <row r="3" spans="2:13" x14ac:dyDescent="0.25">
      <c r="H3" s="11"/>
      <c r="I3" s="11" t="s">
        <v>24</v>
      </c>
      <c r="J3" s="11" t="s">
        <v>26</v>
      </c>
      <c r="K3" s="11" t="s">
        <v>27</v>
      </c>
      <c r="L3" s="11" t="s">
        <v>28</v>
      </c>
      <c r="M3" s="11" t="s">
        <v>25</v>
      </c>
    </row>
    <row r="4" spans="2:13" x14ac:dyDescent="0.25">
      <c r="I4" s="11" t="s">
        <v>17</v>
      </c>
      <c r="J4" s="11" t="s">
        <v>18</v>
      </c>
      <c r="K4" s="11" t="s">
        <v>19</v>
      </c>
      <c r="L4" s="11" t="s">
        <v>20</v>
      </c>
      <c r="M4" s="11" t="s">
        <v>21</v>
      </c>
    </row>
    <row r="5" spans="2:13" ht="26.25" x14ac:dyDescent="0.45">
      <c r="B5" s="17" t="s">
        <v>29</v>
      </c>
      <c r="C5" s="14" t="s">
        <v>44</v>
      </c>
      <c r="D5" s="6">
        <v>65.239999999999995</v>
      </c>
      <c r="F5" s="15" t="s">
        <v>42</v>
      </c>
      <c r="G5" s="12">
        <f>((D5*EXP(-D9*D11))*D15)-((D6*EXP(-D8*D11))*D16)</f>
        <v>2.2870413339037938</v>
      </c>
      <c r="I5" s="13">
        <f>EXP(-D9*D11)*D15</f>
        <v>0.53633496868706887</v>
      </c>
      <c r="J5" s="18">
        <f>(EXP(-D9*D11)/(D5*D7*SQRT(D11)))*(1/(SQRT(2*PI())))*(EXP(-(D13^2)/2))</f>
        <v>7.3541041699188195E-2</v>
      </c>
      <c r="K5" s="13">
        <f>(1/D11)*(-(((D5*D7*EXP(-D9*D11))/2*SQRT(D11))*(1/(SQRT(2*PI())))*(EXP(-(D13^2)/2))))-(D8*D6*EXP(-D8*D11)*D16)+(D9*D5*EXP(-D9*D11)*D15)</f>
        <v>-24.80755584237863</v>
      </c>
      <c r="L5" s="18">
        <f>(1/100)*D5*EXP(-D9*D11)*SQRT(D11)*(1/(SQRT(2*PI())))*(EXP(-(D13^2)/2))</f>
        <v>5.4266434532925484E-2</v>
      </c>
      <c r="M5" s="13">
        <f>(1/100)*D6*D11*EXP(-D8*D11)*D16</f>
        <v>1.4335759791009569E-2</v>
      </c>
    </row>
    <row r="6" spans="2:13" ht="23.25" x14ac:dyDescent="0.35">
      <c r="B6" s="17" t="s">
        <v>30</v>
      </c>
      <c r="C6" s="14" t="s">
        <v>2</v>
      </c>
      <c r="D6" s="6">
        <v>65</v>
      </c>
      <c r="F6" s="15" t="s">
        <v>43</v>
      </c>
      <c r="G6" s="12">
        <f>((D6*EXP(-D8*D11))*D18)-((D5*EXP(-D9*D11)*D17))</f>
        <v>2.0185544273805718</v>
      </c>
      <c r="I6" s="13">
        <f>EXP(-D9*D11)*(D15-1)</f>
        <v>-0.46366503131293113</v>
      </c>
      <c r="J6" s="18"/>
      <c r="K6" s="13">
        <f>(1/D11)*(-(((D5*D7*EXP(-D9*D11))/2*SQRT(D11))*(1/(SQRT(2*PI())))*(EXP(-(D13^2)/2))))+(D8*D6*EXP(-D8*D11)*D18)-(D9*D5*EXP(-D9*D11)*D17)</f>
        <v>-24.15784071144386</v>
      </c>
      <c r="L6" s="18"/>
      <c r="M6" s="13">
        <f>(-1/100)*D6*D11*EXP(-D8*D11)*D18</f>
        <v>-1.4144903482843264E-2</v>
      </c>
    </row>
    <row r="7" spans="2:13" ht="23.25" x14ac:dyDescent="0.35">
      <c r="B7" s="17" t="s">
        <v>31</v>
      </c>
      <c r="C7" s="14" t="s">
        <v>3</v>
      </c>
      <c r="D7" s="7">
        <v>0.39550000000000002</v>
      </c>
    </row>
    <row r="8" spans="2:13" ht="23.25" x14ac:dyDescent="0.35">
      <c r="B8" s="17" t="s">
        <v>32</v>
      </c>
      <c r="C8" s="14" t="s">
        <v>4</v>
      </c>
      <c r="D8" s="7">
        <v>0.01</v>
      </c>
      <c r="G8" s="1"/>
    </row>
    <row r="9" spans="2:13" ht="23.25" x14ac:dyDescent="0.35">
      <c r="B9" s="17" t="s">
        <v>33</v>
      </c>
      <c r="C9" s="14" t="s">
        <v>5</v>
      </c>
      <c r="D9" s="7">
        <v>0</v>
      </c>
    </row>
    <row r="10" spans="2:13" ht="23.25" x14ac:dyDescent="0.35">
      <c r="B10" s="17" t="s">
        <v>34</v>
      </c>
      <c r="C10" s="14" t="s">
        <v>15</v>
      </c>
      <c r="D10" s="8">
        <v>16</v>
      </c>
    </row>
    <row r="11" spans="2:13" ht="23.25" x14ac:dyDescent="0.35">
      <c r="B11" s="17" t="s">
        <v>35</v>
      </c>
      <c r="C11" s="14" t="s">
        <v>6</v>
      </c>
      <c r="D11" s="9">
        <f>D10/365</f>
        <v>4.3835616438356165E-2</v>
      </c>
    </row>
    <row r="12" spans="2:13" ht="6.75" customHeight="1" x14ac:dyDescent="0.25">
      <c r="C12" s="1"/>
      <c r="D12" s="2"/>
    </row>
    <row r="13" spans="2:13" ht="18" x14ac:dyDescent="0.35">
      <c r="C13" s="16" t="s">
        <v>36</v>
      </c>
      <c r="D13" s="10">
        <f>(LN(D5/D6)+D11*(D8-D9+(D7^2/2)))/(D7*SQRT(D11))</f>
        <v>9.1204546251195145E-2</v>
      </c>
    </row>
    <row r="14" spans="2:13" ht="18" x14ac:dyDescent="0.35">
      <c r="C14" s="16" t="s">
        <v>37</v>
      </c>
      <c r="D14" s="10">
        <f>D13-(D7*SQRT(D11))</f>
        <v>8.3988816974233382E-3</v>
      </c>
    </row>
    <row r="15" spans="2:13" ht="18" x14ac:dyDescent="0.35">
      <c r="C15" s="16" t="s">
        <v>38</v>
      </c>
      <c r="D15" s="10">
        <f>_xlfn.NORM.S.DIST(D13,TRUE)</f>
        <v>0.53633496868706887</v>
      </c>
    </row>
    <row r="16" spans="2:13" ht="18" x14ac:dyDescent="0.35">
      <c r="C16" s="16" t="s">
        <v>39</v>
      </c>
      <c r="D16" s="10">
        <f>_xlfn.NORM.S.DIST(D14,TRUE)</f>
        <v>0.50335062962423216</v>
      </c>
    </row>
    <row r="17" spans="3:4" ht="18" x14ac:dyDescent="0.35">
      <c r="C17" s="16" t="s">
        <v>40</v>
      </c>
      <c r="D17" s="10">
        <f>_xlfn.NORM.S.DIST(-D13,TRUE)</f>
        <v>0.46366503131293108</v>
      </c>
    </row>
    <row r="18" spans="3:4" ht="18" x14ac:dyDescent="0.35">
      <c r="C18" s="16" t="s">
        <v>41</v>
      </c>
      <c r="D18" s="10">
        <f>_xlfn.NORM.S.DIST(-D14,TRUE)</f>
        <v>0.49664937037576784</v>
      </c>
    </row>
  </sheetData>
  <mergeCells count="4">
    <mergeCell ref="J5:J6"/>
    <mergeCell ref="L5:L6"/>
    <mergeCell ref="B1:D1"/>
    <mergeCell ref="I2:M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1ED8-B514-497F-BF20-00D727B03FF3}">
  <dimension ref="A1:K20"/>
  <sheetViews>
    <sheetView zoomScale="85" zoomScaleNormal="85" workbookViewId="0">
      <selection activeCell="G11" sqref="G11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H2" t="s">
        <v>22</v>
      </c>
      <c r="J2" t="s">
        <v>23</v>
      </c>
    </row>
    <row r="3" spans="1:11" ht="18" x14ac:dyDescent="0.35">
      <c r="A3" t="s">
        <v>1</v>
      </c>
      <c r="B3" s="4">
        <v>65.239999999999995</v>
      </c>
      <c r="D3" s="1" t="s">
        <v>9</v>
      </c>
      <c r="E3" s="5">
        <f>((B3*EXP(-B7*B9))*B12)-((B4*EXP(-B6*B9))*B13)</f>
        <v>2.2870413339037938</v>
      </c>
      <c r="I3" s="4">
        <f>E3</f>
        <v>2.2870413339037938</v>
      </c>
      <c r="K3" s="4">
        <f>E4</f>
        <v>2.0185544273805718</v>
      </c>
    </row>
    <row r="4" spans="1:11" x14ac:dyDescent="0.25">
      <c r="A4" s="1" t="s">
        <v>2</v>
      </c>
      <c r="B4" s="4">
        <v>65</v>
      </c>
      <c r="D4" s="1" t="s">
        <v>10</v>
      </c>
      <c r="E4" s="5">
        <f>((B4*EXP(-B6*B9))*B15)-((B3*EXP(-B7*B9)*B14))</f>
        <v>2.0185544273805718</v>
      </c>
      <c r="H4">
        <v>16</v>
      </c>
      <c r="I4" s="4">
        <f t="dataTable" ref="I4:I20" dt2D="0" dtr="0" r1="B8" ca="1"/>
        <v>2.2870413339037938</v>
      </c>
      <c r="J4">
        <v>16</v>
      </c>
      <c r="K4" s="4">
        <f t="dataTable" ref="K4:K20" dt2D="0" dtr="0" r1="B8"/>
        <v>2.0185544273805718</v>
      </c>
    </row>
    <row r="5" spans="1:11" x14ac:dyDescent="0.25">
      <c r="A5" s="1" t="s">
        <v>3</v>
      </c>
      <c r="B5" s="2">
        <v>0.39550000000000002</v>
      </c>
      <c r="H5">
        <v>15</v>
      </c>
      <c r="I5" s="4">
        <v>2.2179923251649569</v>
      </c>
      <c r="J5">
        <v>15</v>
      </c>
      <c r="K5" s="4">
        <v>1.9512854844807102</v>
      </c>
    </row>
    <row r="6" spans="1:11" x14ac:dyDescent="0.25">
      <c r="A6" s="1" t="s">
        <v>4</v>
      </c>
      <c r="B6" s="2">
        <v>0.01</v>
      </c>
      <c r="E6" s="1"/>
      <c r="H6">
        <v>14</v>
      </c>
      <c r="I6" s="4">
        <v>2.1466293463967787</v>
      </c>
      <c r="J6">
        <v>14</v>
      </c>
      <c r="K6" s="4">
        <v>1.8817026203210752</v>
      </c>
    </row>
    <row r="7" spans="1:11" x14ac:dyDescent="0.25">
      <c r="A7" s="1" t="s">
        <v>5</v>
      </c>
      <c r="B7" s="2">
        <v>0</v>
      </c>
      <c r="H7">
        <v>13</v>
      </c>
      <c r="I7" s="4">
        <v>2.0727003901888921</v>
      </c>
      <c r="J7">
        <v>13</v>
      </c>
      <c r="K7" s="4">
        <v>1.8095538274927065</v>
      </c>
    </row>
    <row r="8" spans="1:11" x14ac:dyDescent="0.25">
      <c r="A8" s="1" t="s">
        <v>15</v>
      </c>
      <c r="B8" s="3">
        <v>16</v>
      </c>
      <c r="H8">
        <v>12</v>
      </c>
      <c r="I8" s="4">
        <v>1.9959040471537932</v>
      </c>
      <c r="J8">
        <v>12</v>
      </c>
      <c r="K8" s="4">
        <v>1.7345376966093617</v>
      </c>
    </row>
    <row r="9" spans="1:11" x14ac:dyDescent="0.25">
      <c r="A9" s="1" t="s">
        <v>6</v>
      </c>
      <c r="B9" s="2">
        <f>B8/365</f>
        <v>4.3835616438356165E-2</v>
      </c>
      <c r="H9">
        <v>11</v>
      </c>
      <c r="I9" s="4">
        <v>1.9158747790386315</v>
      </c>
      <c r="J9">
        <v>11</v>
      </c>
      <c r="K9" s="4">
        <v>1.6562886894195508</v>
      </c>
    </row>
    <row r="10" spans="1:11" x14ac:dyDescent="0.25">
      <c r="A10" s="1" t="s">
        <v>7</v>
      </c>
      <c r="B10">
        <f>(LN(B3/B4)+B9*(B6-B7+(B5^2/2)))/(B5*SQRT(B9))</f>
        <v>9.1204546251195145E-2</v>
      </c>
      <c r="H10">
        <v>10</v>
      </c>
      <c r="I10" s="4">
        <v>1.832162014984263</v>
      </c>
      <c r="J10">
        <v>10</v>
      </c>
      <c r="K10" s="4">
        <v>1.5743562350655047</v>
      </c>
    </row>
    <row r="11" spans="1:11" x14ac:dyDescent="0.25">
      <c r="A11" s="1" t="s">
        <v>8</v>
      </c>
      <c r="B11">
        <f>B10-(B5*SQRT(B9))</f>
        <v>8.3988816974233382E-3</v>
      </c>
      <c r="H11">
        <v>9</v>
      </c>
      <c r="I11" s="4">
        <v>1.7441995743839769</v>
      </c>
      <c r="J11">
        <v>9</v>
      </c>
      <c r="K11" s="4">
        <v>1.4881741529417916</v>
      </c>
    </row>
    <row r="12" spans="1:11" x14ac:dyDescent="0.25">
      <c r="A12" s="1" t="s">
        <v>11</v>
      </c>
      <c r="B12">
        <f>_xlfn.NORM.S.DIST(B10,TRUE)</f>
        <v>0.53633496868706887</v>
      </c>
      <c r="H12">
        <v>8</v>
      </c>
      <c r="I12" s="4">
        <v>1.6512593080054856</v>
      </c>
      <c r="J12">
        <v>8</v>
      </c>
      <c r="K12" s="4">
        <v>1.3970142938174916</v>
      </c>
    </row>
    <row r="13" spans="1:11" x14ac:dyDescent="0.25">
      <c r="A13" s="1" t="s">
        <v>12</v>
      </c>
      <c r="B13">
        <f>_xlfn.NORM.S.DIST(B11,TRUE)</f>
        <v>0.50335062962423216</v>
      </c>
      <c r="H13">
        <v>7</v>
      </c>
      <c r="I13" s="4">
        <v>1.5523776886936389</v>
      </c>
      <c r="J13">
        <v>7</v>
      </c>
      <c r="K13" s="4">
        <v>1.2999131305387976</v>
      </c>
    </row>
    <row r="14" spans="1:11" x14ac:dyDescent="0.25">
      <c r="A14" s="1" t="s">
        <v>13</v>
      </c>
      <c r="B14">
        <f>_xlfn.NORM.S.DIST(-B10,TRUE)</f>
        <v>0.46366503131293108</v>
      </c>
      <c r="H14">
        <v>6</v>
      </c>
      <c r="I14" s="4">
        <v>1.4462331253281633</v>
      </c>
      <c r="J14">
        <v>6</v>
      </c>
      <c r="K14" s="4">
        <v>1.1955490719867576</v>
      </c>
    </row>
    <row r="15" spans="1:11" x14ac:dyDescent="0.25">
      <c r="A15" s="1" t="s">
        <v>14</v>
      </c>
      <c r="B15">
        <f>_xlfn.NORM.S.DIST(-B11,TRUE)</f>
        <v>0.49664937037576784</v>
      </c>
      <c r="H15">
        <v>5</v>
      </c>
      <c r="I15" s="4">
        <v>1.3309263047691005</v>
      </c>
      <c r="J15">
        <v>5</v>
      </c>
      <c r="K15" s="4">
        <v>1.0820228050227385</v>
      </c>
    </row>
    <row r="16" spans="1:11" x14ac:dyDescent="0.25">
      <c r="H16">
        <v>4</v>
      </c>
      <c r="I16" s="4">
        <v>1.2035492916211581</v>
      </c>
      <c r="J16">
        <v>4</v>
      </c>
      <c r="K16" s="4">
        <v>0.95642639425279796</v>
      </c>
    </row>
    <row r="17" spans="5:11" x14ac:dyDescent="0.25">
      <c r="H17">
        <v>3</v>
      </c>
      <c r="I17" s="4">
        <v>1.0592247843913825</v>
      </c>
      <c r="J17">
        <v>3</v>
      </c>
      <c r="K17" s="4">
        <v>0.81388253818532874</v>
      </c>
    </row>
    <row r="18" spans="5:11" x14ac:dyDescent="0.25">
      <c r="E18" s="5"/>
      <c r="H18">
        <v>2</v>
      </c>
      <c r="I18" s="4">
        <v>0.88850126162213172</v>
      </c>
      <c r="J18">
        <v>2</v>
      </c>
      <c r="K18" s="4">
        <v>0.64493971536402839</v>
      </c>
    </row>
    <row r="19" spans="5:11" x14ac:dyDescent="0.25">
      <c r="H19">
        <v>1</v>
      </c>
      <c r="I19" s="4">
        <v>0.66730445650172499</v>
      </c>
      <c r="J19">
        <v>1</v>
      </c>
      <c r="K19" s="4">
        <v>0.42552365897851629</v>
      </c>
    </row>
    <row r="20" spans="5:11" x14ac:dyDescent="0.25">
      <c r="H20">
        <v>0</v>
      </c>
      <c r="I20" s="4" t="e">
        <v>#DIV/0!</v>
      </c>
      <c r="J20">
        <v>0</v>
      </c>
      <c r="K20" s="4" t="e"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Tamjid Ahsan</dc:creator>
  <cp:lastModifiedBy>Tamjid Ahsan</cp:lastModifiedBy>
  <dcterms:created xsi:type="dcterms:W3CDTF">2018-11-27T09:28:02Z</dcterms:created>
  <dcterms:modified xsi:type="dcterms:W3CDTF">2021-12-10T18:38:10Z</dcterms:modified>
</cp:coreProperties>
</file>