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dda6ed9e7127be1/Documents/Seminars/"/>
    </mc:Choice>
  </mc:AlternateContent>
  <xr:revisionPtr revIDLastSave="0" documentId="8_{BC42AA30-D434-446F-B24C-2BEAAF0ED9BA}" xr6:coauthVersionLast="47" xr6:coauthVersionMax="47" xr10:uidLastSave="{00000000-0000-0000-0000-000000000000}"/>
  <bookViews>
    <workbookView xWindow="-110" yWindow="-110" windowWidth="25180" windowHeight="16140" tabRatio="813" xr2:uid="{00000000-000D-0000-FFFF-FFFF00000000}"/>
  </bookViews>
  <sheets>
    <sheet name="Today" sheetId="15" r:id="rId1"/>
    <sheet name="Excel" sheetId="27" r:id="rId2"/>
    <sheet name="Compounding" sheetId="20" r:id="rId3"/>
    <sheet name="Logarithms" sheetId="24" r:id="rId4"/>
    <sheet name="TimeValueOfMoney" sheetId="25" r:id="rId5"/>
    <sheet name="Combinatorics" sheetId="28" r:id="rId6"/>
    <sheet name="Order" sheetId="29" r:id="rId7"/>
    <sheet name="Permutation" sheetId="30" r:id="rId8"/>
    <sheet name="OrderWRepetition" sheetId="31" r:id="rId9"/>
    <sheet name="Choice" sheetId="32" r:id="rId10"/>
    <sheet name="NextClass1_GeoSeries" sheetId="16" r:id="rId11"/>
    <sheet name="NextClass2_Dice" sheetId="19" r:id="rId12"/>
    <sheet name="NextClass3_CDF" sheetId="17" r:id="rId13"/>
    <sheet name="NextClass4_Events" sheetId="9" r:id="rId14"/>
    <sheet name="PreWork4NextClass" sheetId="8" r:id="rId15"/>
    <sheet name="ClassWork" sheetId="1" r:id="rId16"/>
    <sheet name="1_ModelABond" sheetId="2" r:id="rId17"/>
    <sheet name="2_RuleOf72" sheetId="6" r:id="rId18"/>
    <sheet name="3_LogScale" sheetId="23" r:id="rId19"/>
    <sheet name="4_LifeAnnuity_Intro" sheetId="12" r:id="rId20"/>
    <sheet name="4_LIfeAnnuity" sheetId="33" r:id="rId21"/>
    <sheet name="FinalExamReview" sheetId="13" r:id="rId22"/>
    <sheet name="ClassPolicy" sheetId="14" r:id="rId23"/>
    <sheet name="Programming" sheetId="21" r:id="rId24"/>
    <sheet name="Programming_Python" sheetId="22" state="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2_10_2017">#REF!</definedName>
    <definedName name="_2_11_2017">#REF!</definedName>
    <definedName name="_2_12_2017">#REF!</definedName>
    <definedName name="_2_13_2017">#REF!</definedName>
    <definedName name="_2_14_2017">#REF!</definedName>
    <definedName name="_2_15_2017">[1]VaR3!$D$11:$H$11</definedName>
    <definedName name="_2_3_2017">#REF!</definedName>
    <definedName name="_2_4_2017">#REF!</definedName>
    <definedName name="_2_5_2017">#REF!</definedName>
    <definedName name="_2_6_2017">#REF!</definedName>
    <definedName name="_2_7_2017">#REF!</definedName>
    <definedName name="_2_8_2017">#REF!</definedName>
    <definedName name="_2_9_2017">#REF!</definedName>
    <definedName name="_r2">#REF!</definedName>
    <definedName name="_R2_orig">[2]RSquareAdj!$C$6</definedName>
    <definedName name="A">[3]NextClass1_MeanVar!#REF!</definedName>
    <definedName name="A_x">[4]ProductRule!$C$14</definedName>
    <definedName name="A_x_h">[4]ProductRule!$C$16</definedName>
    <definedName name="AccrualPMT">[5]CDS!$I$21:$I$25</definedName>
    <definedName name="Age">'4_LIfeAnnuity'!$C$10:$AA$10</definedName>
    <definedName name="alan">[6]Excel!$C$10</definedName>
    <definedName name="alpha">[7]Liquidity_VaR!$G$28</definedName>
    <definedName name="B">[3]NextClass1_MeanVar!#REF!</definedName>
    <definedName name="b0">#REF!</definedName>
    <definedName name="b1_">#REF!</definedName>
    <definedName name="beta">#REF!</definedName>
    <definedName name="beta_0">[2]QualityOfFit!$C$1</definedName>
    <definedName name="beta0">[2]ExcelOutput!$C$1</definedName>
    <definedName name="beta1">#REF!</definedName>
    <definedName name="beta2">#REF!</definedName>
    <definedName name="bid">[7]Liquidity_VaR!$C$7:$C$23</definedName>
    <definedName name="Bins" localSheetId="9">#REF!</definedName>
    <definedName name="Bins" localSheetId="1">#REF!</definedName>
    <definedName name="Bins">#REF!</definedName>
    <definedName name="Bond_Value">#REF!</definedName>
    <definedName name="Bond_Value_">#REF!</definedName>
    <definedName name="C_" localSheetId="20">'4_LIfeAnnuity'!$C$15:$AA$15</definedName>
    <definedName name="C_">[8]OptionsHW!$C$20:$E$20</definedName>
    <definedName name="calendar_days">Compounding!$C$10:$D$10</definedName>
    <definedName name="Cd">[9]Options2!#REF!</definedName>
    <definedName name="CDF">NextClass2_Dice!$J$3:$J$13</definedName>
    <definedName name="Change">[6]VaR0!#REF!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 localSheetId="19">#REF!</definedName>
    <definedName name="CI" localSheetId="9">#REF!</definedName>
    <definedName name="CI" localSheetId="1">#REF!</definedName>
    <definedName name="CI" localSheetId="11">#REF!</definedName>
    <definedName name="CI" localSheetId="12">#REF!</definedName>
    <definedName name="CI">#REF!</definedName>
    <definedName name="CI_lo" localSheetId="19">#REF!</definedName>
    <definedName name="CI_lo" localSheetId="9">#REF!</definedName>
    <definedName name="CI_lo" localSheetId="1">#REF!</definedName>
    <definedName name="CI_lo" localSheetId="11">#REF!</definedName>
    <definedName name="CI_lo" localSheetId="12">#REF!</definedName>
    <definedName name="CI_lo">#REF!</definedName>
    <definedName name="Coffee">#REF!</definedName>
    <definedName name="contracts">[8]OptionsHW!$C$26:$E$26</definedName>
    <definedName name="corrmat" localSheetId="9">[10]PortfolioVaRExample!$M$43:$Q$47</definedName>
    <definedName name="corrmat" localSheetId="1">[11]VaR4!$M$43:$Q$47</definedName>
    <definedName name="corrmat">[10]PortfolioVaRExample!$M$43:$Q$47</definedName>
    <definedName name="Count" localSheetId="24">[12]NextClass2_Dice!$H$3:$H$13</definedName>
    <definedName name="Count">NextClass2_Dice!$H$3:$H$13</definedName>
    <definedName name="CouponPmt">#REF!</definedName>
    <definedName name="CouponRate">#REF!</definedName>
    <definedName name="covmat">[1]VaR3!$D$43:$H$47</definedName>
    <definedName name="covmat_calc" localSheetId="9">[10]PortfolioVaRExample!$M$59:$Q$63</definedName>
    <definedName name="covmat_calc" localSheetId="1">[11]VaR4!$M$59:$Q$63</definedName>
    <definedName name="covmat_calc">[10]PortfolioVaRExample!$M$59:$Q$63</definedName>
    <definedName name="Cu">[9]Options2!#REF!</definedName>
    <definedName name="d">[9]Options2!$C$7</definedName>
    <definedName name="d1_" localSheetId="19">#REF!</definedName>
    <definedName name="d1_" localSheetId="9">#REF!</definedName>
    <definedName name="d1_" localSheetId="1">#REF!</definedName>
    <definedName name="d1_" localSheetId="11">#REF!</definedName>
    <definedName name="d1_" localSheetId="12">#REF!</definedName>
    <definedName name="d1_">#REF!</definedName>
    <definedName name="d2_" localSheetId="19">#REF!</definedName>
    <definedName name="d2_" localSheetId="9">#REF!</definedName>
    <definedName name="d2_" localSheetId="1">#REF!</definedName>
    <definedName name="d2_" localSheetId="11">#REF!</definedName>
    <definedName name="d2_" localSheetId="12">#REF!</definedName>
    <definedName name="d2_">#REF!</definedName>
    <definedName name="data">#REF!</definedName>
    <definedName name="df" localSheetId="9">#REF!</definedName>
    <definedName name="df" localSheetId="1">#REF!</definedName>
    <definedName name="df">#REF!</definedName>
    <definedName name="die1_" localSheetId="24">[12]NextClass2_Dice!$C$3:$C$38</definedName>
    <definedName name="die1_">NextClass2_Dice!$C$3:$C$38</definedName>
    <definedName name="die2_" localSheetId="24">[12]NextClass2_Dice!$D$3:$D$38</definedName>
    <definedName name="die2_">NextClass2_Dice!$D$3:$D$38</definedName>
    <definedName name="dollar_rate">[13]FX_Intro!$C$67</definedName>
    <definedName name="e">#REF!</definedName>
    <definedName name="e_2">#REF!</definedName>
    <definedName name="EffectiveRate">Compounding!$D$6:$D$14</definedName>
    <definedName name="Eloss">[5]Spread2PD!$C$16</definedName>
    <definedName name="Epayoff">[5]CDS!$E$21:$E$25</definedName>
    <definedName name="ErrorFraction">[2]RSquareAdj!$C$7</definedName>
    <definedName name="F" localSheetId="9">#REF!</definedName>
    <definedName name="F">[14]CentralLimitTheorem!$E$8</definedName>
    <definedName name="F_Draw" localSheetId="9">#REF!</definedName>
    <definedName name="F_Draw">[14]FnS!$B$7:$B$106</definedName>
    <definedName name="F_Row" localSheetId="9">#REF!</definedName>
    <definedName name="F_Row">[14]CentralLimitTheorem!$E$10:$P$10</definedName>
    <definedName name="f_x">[4]ProductRule!$C$12</definedName>
    <definedName name="f_x_h">[4]ProductRule!$C$20</definedName>
    <definedName name="Face">#REF!</definedName>
    <definedName name="forward_rate">[13]FX_Intro!$C$68</definedName>
    <definedName name="Frequency">#REF!</definedName>
    <definedName name="g_x">[4]ProductRule!$C$13</definedName>
    <definedName name="g_x_h">[4]ProductRule!$D$20</definedName>
    <definedName name="h">[4]ProductRule!$C$15</definedName>
    <definedName name="hazard">[5]CDS!$B$7:$B$7</definedName>
    <definedName name="Heights">[15]Calcs_Mean2!$C$10:$C$109</definedName>
    <definedName name="Heights1">#REF!</definedName>
    <definedName name="Heights2">#REF!</definedName>
    <definedName name="i" localSheetId="24">[12]NextClass2_Dice!$G$3:$G$13</definedName>
    <definedName name="i">NextClass2_Dice!$G$3:$G$13</definedName>
    <definedName name="idx">#REF!</definedName>
    <definedName name="Inflator">[2]RSquareAdj!$C$10</definedName>
    <definedName name="K">[10]MatrixMult_CovCorr!$P$34:$R$36</definedName>
    <definedName name="Label">Compounding!$C$6:$D$14</definedName>
    <definedName name="LN_Sim" localSheetId="9">#REF!</definedName>
    <definedName name="LN_Sim" localSheetId="1">#REF!</definedName>
    <definedName name="LN_Sim">#REF!</definedName>
    <definedName name="loss" localSheetId="19">#REF!</definedName>
    <definedName name="loss" localSheetId="9">#REF!</definedName>
    <definedName name="loss" localSheetId="1">#REF!</definedName>
    <definedName name="loss" localSheetId="11">#REF!</definedName>
    <definedName name="loss" localSheetId="12">#REF!</definedName>
    <definedName name="loss">#REF!</definedName>
    <definedName name="loss_30" localSheetId="19">#REF!</definedName>
    <definedName name="loss_30" localSheetId="9">#REF!</definedName>
    <definedName name="loss_30" localSheetId="1">#REF!</definedName>
    <definedName name="loss_30" localSheetId="11">#REF!</definedName>
    <definedName name="loss_30" localSheetId="12">#REF!</definedName>
    <definedName name="loss_30">#REF!</definedName>
    <definedName name="loss_t" localSheetId="19">#REF!</definedName>
    <definedName name="loss_t" localSheetId="9">#REF!</definedName>
    <definedName name="loss_t" localSheetId="1">#REF!</definedName>
    <definedName name="loss_t" localSheetId="11">#REF!</definedName>
    <definedName name="loss_t" localSheetId="12">#REF!</definedName>
    <definedName name="loss_t">#REF!</definedName>
    <definedName name="lossAmount">[5]Spread2PD!$G$45</definedName>
    <definedName name="M">[10]MatrixMult_Credit!$I$7:$K$9</definedName>
    <definedName name="M1_" localSheetId="19">[10]MatrixMult_Credit!#REF!</definedName>
    <definedName name="M1_" localSheetId="11">[10]MatrixMult_Credit!#REF!</definedName>
    <definedName name="M1_" localSheetId="12">[10]MatrixMult_Credit!#REF!</definedName>
    <definedName name="M1_">[10]MatrixMult_Credit!#REF!</definedName>
    <definedName name="M2_" localSheetId="19">[10]MatrixMult_Credit!#REF!</definedName>
    <definedName name="M2_" localSheetId="11">[10]MatrixMult_Credit!#REF!</definedName>
    <definedName name="M2_" localSheetId="12">[10]MatrixMult_Credit!#REF!</definedName>
    <definedName name="M2_">[10]MatrixMult_Credit!#REF!</definedName>
    <definedName name="max">[3]NextClass1_MeanVar!$E$25</definedName>
    <definedName name="Mean" localSheetId="19">#REF!</definedName>
    <definedName name="Mean" localSheetId="9">#REF!</definedName>
    <definedName name="mean" localSheetId="1">#REF!</definedName>
    <definedName name="Mean" localSheetId="11">#REF!</definedName>
    <definedName name="Mean" localSheetId="12">#REF!</definedName>
    <definedName name="Mean">#REF!</definedName>
    <definedName name="midprice">[7]Liquidity_VaR!$E$7:$E$23</definedName>
    <definedName name="min">[3]NextClass1_MeanVar!$E$24</definedName>
    <definedName name="monthly">Compounding!$C$8:$D$8</definedName>
    <definedName name="mu">[15]Calcs_Mean2!$O$23</definedName>
    <definedName name="MyBank" localSheetId="9">#REF!</definedName>
    <definedName name="MyBank" localSheetId="1">#REF!</definedName>
    <definedName name="MyBank">#REF!</definedName>
    <definedName name="MyBankDeposits" localSheetId="9">#REF!</definedName>
    <definedName name="MyBankDeposits" localSheetId="1">#REF!</definedName>
    <definedName name="MyBankDeposits">#REF!</definedName>
    <definedName name="MyFriendsBank" localSheetId="9">#REF!</definedName>
    <definedName name="MyFriendsBank" localSheetId="1">#REF!</definedName>
    <definedName name="MyFriendsBank">#REF!</definedName>
    <definedName name="MyFriendsDeposits" localSheetId="9">#REF!</definedName>
    <definedName name="MyFriendsDeposits" localSheetId="1">#REF!</definedName>
    <definedName name="MyFriendsDeposits">#REF!</definedName>
    <definedName name="n" localSheetId="20">[16]t1t2!$G$24</definedName>
    <definedName name="n">[3]Binomial!$C$12</definedName>
    <definedName name="n_">#REF!</definedName>
    <definedName name="N__d1">[8]OptionsHW!$C$14:$E$14</definedName>
    <definedName name="N__d2">[8]OptionsHW!$C$15:$E$15</definedName>
    <definedName name="N_d1">[8]OptionsHW!$C$12:$E$12</definedName>
    <definedName name="N_d2">[8]OptionsHW!$C$13:$E$13</definedName>
    <definedName name="n1_">#REF!</definedName>
    <definedName name="n2_">#REF!</definedName>
    <definedName name="NewError">[2]RSquareAdj!$C$11</definedName>
    <definedName name="notional">[8]OptionsHW!$C$25:$E$25</definedName>
    <definedName name="offer">[7]Liquidity_VaR!$D$7:$D$23</definedName>
    <definedName name="p">[3]Binomial!$C$13</definedName>
    <definedName name="P_D">'4_LIfeAnnuity'!$C$12:$AA$12</definedName>
    <definedName name="P_S">'4_LIfeAnnuity'!$C$13:$AA$13</definedName>
    <definedName name="PD">[5]CDS!$C$21:$C$25</definedName>
    <definedName name="PDF">NextClass2_Dice!$I$3:$I$13</definedName>
    <definedName name="Period">#REF!</definedName>
    <definedName name="Periodicity" localSheetId="24">[12]Compounding!$C$6:$C$14</definedName>
    <definedName name="Periodicity">Compounding!$C$6:$C$14</definedName>
    <definedName name="peso_rate">[13]FX_Intro!$C$66</definedName>
    <definedName name="Pij" localSheetId="11">#REF!</definedName>
    <definedName name="Pij" localSheetId="12">#REF!</definedName>
    <definedName name="Pij">#REF!</definedName>
    <definedName name="pmt">#REF!</definedName>
    <definedName name="pmt_">#REF!</definedName>
    <definedName name="pmtperyear">[17]Bond!$C$6</definedName>
    <definedName name="pmts">[17]Bond!$E$12:$E$25</definedName>
    <definedName name="Price">[6]VaR0!#REF!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obability1">[18]Copula3!$E$13:$E$62</definedName>
    <definedName name="Probability2">[18]Copula3!$F$13:$F$62</definedName>
    <definedName name="PS">[5]CDS!$C$11:$C$15</definedName>
    <definedName name="PV" localSheetId="20">'4_LIfeAnnuity'!$C$14:$AA$14</definedName>
    <definedName name="PV">[5]CDS!$E$11:$E$15</definedName>
    <definedName name="PV_">[5]CDS!$F$21:$F$25</definedName>
    <definedName name="pv_rf">[5]Spread2PD!$F$20:$F$29</definedName>
    <definedName name="pv_rf_">[5]Spread2PD!$F$40:$F$44</definedName>
    <definedName name="pv2_">[17]Dur2!$G$12:$G$25</definedName>
    <definedName name="PVA">[17]InstallmentLoan!$F$3</definedName>
    <definedName name="Pvalue">#REF!</definedName>
    <definedName name="PVCF">'4_LIfeAnnuity'!$C$17:$AA$17</definedName>
    <definedName name="PVPMT_A">[5]CDS!$J$21:$J$25</definedName>
    <definedName name="q" localSheetId="19">#REF!</definedName>
    <definedName name="q" localSheetId="9">#REF!</definedName>
    <definedName name="q" localSheetId="1">#REF!</definedName>
    <definedName name="q" localSheetId="11">#REF!</definedName>
    <definedName name="q" localSheetId="12">#REF!</definedName>
    <definedName name="q">#REF!</definedName>
    <definedName name="quarterly">Compounding!$C$7:$D$7</definedName>
    <definedName name="r_" localSheetId="20">'4_LIfeAnnuity'!$C$7</definedName>
    <definedName name="r_" localSheetId="19">#REF!</definedName>
    <definedName name="r_" localSheetId="11">#REF!</definedName>
    <definedName name="r_" localSheetId="12">#REF!</definedName>
    <definedName name="r_">#REF!</definedName>
    <definedName name="range">[3]NextClass1_MeanVar!$E$26</definedName>
    <definedName name="Rate" localSheetId="24">[12]Compounding!$C$3</definedName>
    <definedName name="Rate">Compounding!$C$3</definedName>
    <definedName name="rated">[8]fxHW!$F$4:$H$4</definedName>
    <definedName name="ratef">[8]fxHW!$F$5:$H$5</definedName>
    <definedName name="RatingLast">[19]CreditMatrix!$D$10:$D$109</definedName>
    <definedName name="RatingNow">[19]CreditMatrix!$E$10:$E$109</definedName>
    <definedName name="ratingsTbl">[19]CreditMatrix!$B$2:$C$7</definedName>
    <definedName name="Ratio">#REF!</definedName>
    <definedName name="Recovery">[5]Spread2PD!$D$40:$D$44</definedName>
    <definedName name="risk1">#REF!</definedName>
    <definedName name="risk2">#REF!</definedName>
    <definedName name="risk3">#REF!</definedName>
    <definedName name="RSE">#REF!</definedName>
    <definedName name="RSS">[2]RSquareAdj!#REF!</definedName>
    <definedName name="s" localSheetId="19">#REF!</definedName>
    <definedName name="s" localSheetId="11">#REF!</definedName>
    <definedName name="s" localSheetId="12">#REF!</definedName>
    <definedName name="s">#REF!</definedName>
    <definedName name="S0" localSheetId="19">#REF!</definedName>
    <definedName name="S0" localSheetId="9">#REF!</definedName>
    <definedName name="S0" localSheetId="1">#REF!</definedName>
    <definedName name="S0" localSheetId="11">#REF!</definedName>
    <definedName name="S0" localSheetId="12">#REF!</definedName>
    <definedName name="S0">#REF!</definedName>
    <definedName name="S0_e_qt">[8]OptionsHW!$C$17:$E$17</definedName>
    <definedName name="SampleVar1">#REF!</definedName>
    <definedName name="SampleVar2">#REF!</definedName>
    <definedName name="SD" localSheetId="19">#REF!</definedName>
    <definedName name="SD" localSheetId="9">#REF!</definedName>
    <definedName name="SD" localSheetId="1">#REF!</definedName>
    <definedName name="SD" localSheetId="11">#REF!</definedName>
    <definedName name="SD" localSheetId="12">#REF!</definedName>
    <definedName name="SD">#REF!</definedName>
    <definedName name="sd_x">[2]MaximumLikelihood!$C$3</definedName>
    <definedName name="SD_xbar">[15]Calcs_Mean2!$O$28</definedName>
    <definedName name="SE0">#REF!</definedName>
    <definedName name="SE1_">#REF!</definedName>
    <definedName name="SE2_">#REF!</definedName>
    <definedName name="semiannual">Compounding!$C$6:$D$6</definedName>
    <definedName name="Shares">[1]VaR3!$D$6:$H$6</definedName>
    <definedName name="Sick">#REF!</definedName>
    <definedName name="sigma">[15]Calcs_Mean1!$O$21</definedName>
    <definedName name="simS">[7]Liquidity_VaR!$G$29</definedName>
    <definedName name="sims_a">[1]VaR1!$I$19:$I$39</definedName>
    <definedName name="sims_h">[1]VaR1!$H$19:$H$39</definedName>
    <definedName name="simSpread">[7]Liquidity_VaR!$J$7:$J$23</definedName>
    <definedName name="simSpreadPerShare">[7]Liquidity_VaR!$H$7:$H$23</definedName>
    <definedName name="Smoking">#REF!</definedName>
    <definedName name="Spot">[8]fxHW!$F$3:$H$3</definedName>
    <definedName name="spread">[7]Liquidity_VaR!$F$7:$F$23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[5]ExporeInf!$C$29:$H$29</definedName>
    <definedName name="stdev" localSheetId="9">#REF!</definedName>
    <definedName name="stdev" localSheetId="1">#REF!</definedName>
    <definedName name="stdev">#REF!</definedName>
    <definedName name="sum" localSheetId="9">NextClass2_Dice!$E$3:$E$38</definedName>
    <definedName name="Sum" localSheetId="1">[14]CentralLimitTheorem!$C$12:$C$111</definedName>
    <definedName name="sum" localSheetId="24">[12]NextClass2_Dice!$E$3:$E$38</definedName>
    <definedName name="sum">NextClass2_Dice!$E$3:$E$38</definedName>
    <definedName name="t" localSheetId="20">'4_LIfeAnnuity'!$C$11:$AA$11</definedName>
    <definedName name="t" localSheetId="19">#REF!</definedName>
    <definedName name="t" localSheetId="9">#REF!</definedName>
    <definedName name="t" localSheetId="1">#REF!</definedName>
    <definedName name="t" localSheetId="11">#REF!</definedName>
    <definedName name="t" localSheetId="12">#REF!</definedName>
    <definedName name="t">#REF!</definedName>
    <definedName name="t_">[5]CDS!$B$21:$B$25</definedName>
    <definedName name="table_asf">[20]ASF!$C$31:$D$34</definedName>
    <definedName name="Time" localSheetId="19">#REF!</definedName>
    <definedName name="Time" localSheetId="9">#REF!</definedName>
    <definedName name="Time" localSheetId="1">#REF!</definedName>
    <definedName name="Time" localSheetId="11">#REF!</definedName>
    <definedName name="Time" localSheetId="12">#REF!</definedName>
    <definedName name="Time">#REF!</definedName>
    <definedName name="Time_">[5]Spread2PD!$B$40:$B$44</definedName>
    <definedName name="tmat">[5]ExporeInf!$C$3:$H$8</definedName>
    <definedName name="tmat12">#REF!</definedName>
    <definedName name="tmat5">[5]ExporeInf!$C$12:$H$17</definedName>
    <definedName name="tmatInf">[5]ExporeInf!$C$21:$H$26</definedName>
    <definedName name="TotalValue">[1]VaR3!$D$52</definedName>
    <definedName name="trading_days">Compounding!$C$9:$D$9</definedName>
    <definedName name="TSS">[2]RSquareAdj!#REF!</definedName>
    <definedName name="u" localSheetId="19">[10]MatrixMult_Credit!#REF!</definedName>
    <definedName name="u" localSheetId="11">[10]MatrixMult_Credit!#REF!</definedName>
    <definedName name="u" localSheetId="12">[10]MatrixMult_Credit!#REF!</definedName>
    <definedName name="u">[10]MatrixMult_Credit!#REF!</definedName>
    <definedName name="usd_peso">[13]FX_Intro!$C$65</definedName>
    <definedName name="v" localSheetId="20">[16]t1t2!$G$23</definedName>
    <definedName name="v">[10]MatrixMult_Credit!$T$7:$T$9</definedName>
    <definedName name="Value">[1]VaR3!$D$50:$H$50</definedName>
    <definedName name="value_01">[17]Dur2!$I$12</definedName>
    <definedName name="value_lo" localSheetId="19">#REF!</definedName>
    <definedName name="value_lo" localSheetId="9">#REF!</definedName>
    <definedName name="value_lo" localSheetId="1">#REF!</definedName>
    <definedName name="value_lo" localSheetId="11">#REF!</definedName>
    <definedName name="value_lo" localSheetId="12">#REF!</definedName>
    <definedName name="value_lo">#REF!</definedName>
    <definedName name="value_rf_">[5]Spread2PD!$C$40:$C$44</definedName>
    <definedName name="Variance">[1]VaR3!$D$61</definedName>
    <definedName name="Variance_calc" localSheetId="9">[10]PortfolioVaRExample!$M$65</definedName>
    <definedName name="Variance_calc" localSheetId="1">[11]VaR4!$M$65</definedName>
    <definedName name="Variance_calc">[10]PortfolioVaRExample!$M$65</definedName>
    <definedName name="Volatility">#REF!</definedName>
    <definedName name="Volatility_calc">#REF!</definedName>
    <definedName name="volmat" localSheetId="9">[10]PortfolioVaRExample!$M$52:$Q$56</definedName>
    <definedName name="volmat" localSheetId="1">[11]VaR4!$M$52:$Q$56</definedName>
    <definedName name="volmat">[10]PortfolioVaRExample!$M$52:$Q$56</definedName>
    <definedName name="vols" localSheetId="9">[10]PortfolioVaRExample!$J$52:$J$56</definedName>
    <definedName name="vols" localSheetId="1">[11]VaR4!$J$52:$J$56</definedName>
    <definedName name="vols">[10]PortfolioVaRExample!$J$52:$J$56</definedName>
    <definedName name="vols_" localSheetId="9">[10]PortfolioVaRExample!$M$49:$Q$49</definedName>
    <definedName name="vols_" localSheetId="1">[11]VaR4!$M$49:$Q$49</definedName>
    <definedName name="vols_">[10]PortfolioVaRExample!$M$49:$Q$49</definedName>
    <definedName name="w">[10]MatrixMult_CovCorr!$M$43:$M$45</definedName>
    <definedName name="weight">[19]CreditMatrix_Weighted!$F$10:$F$109</definedName>
    <definedName name="weights">[1]VaR3!$C$55:$C$59</definedName>
    <definedName name="Withdrawl">[21]InvestmentReturns!$B$12</definedName>
    <definedName name="X" localSheetId="20">[16]t1t2!$G$22</definedName>
    <definedName name="X" localSheetId="19">#REF!</definedName>
    <definedName name="X" localSheetId="9">#REF!</definedName>
    <definedName name="X" localSheetId="5">#REF!</definedName>
    <definedName name="X" localSheetId="11">#REF!</definedName>
    <definedName name="X" localSheetId="12">#REF!</definedName>
    <definedName name="X">#REF!</definedName>
    <definedName name="x_draw">#REF!</definedName>
    <definedName name="X_e_rt">[8]OptionsHW!$C$18:$E$18</definedName>
    <definedName name="x1_">#REF!</definedName>
    <definedName name="xbar">[15]Calcs_Mean2!$O$20</definedName>
    <definedName name="xbar_mu__sigma_average">[15]Calcs_Mean1!$O$29</definedName>
    <definedName name="xbar1">#REF!</definedName>
    <definedName name="xbar2">#REF!</definedName>
    <definedName name="y" localSheetId="9">[17]Bond!$C$8</definedName>
    <definedName name="Y" localSheetId="5">#REF!</definedName>
    <definedName name="y_draw">#REF!</definedName>
    <definedName name="ybar">#REF!</definedName>
    <definedName name="years">[17]Bond!$C$7</definedName>
    <definedName name="yhat">#REF!</definedName>
    <definedName name="YTM">#REF!</definedName>
    <definedName name="YTM_rf">#REF!</definedName>
    <definedName name="σ">#REF!</definedName>
  </definedNames>
  <calcPr calcId="191029" iterate="1" iterateCount="100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3" l="1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D12" i="33"/>
  <c r="E12" i="33" s="1"/>
  <c r="F12" i="33" s="1"/>
  <c r="G12" i="33" s="1"/>
  <c r="H12" i="33" s="1"/>
  <c r="I12" i="33" s="1"/>
  <c r="J12" i="33" s="1"/>
  <c r="K12" i="33" s="1"/>
  <c r="L12" i="33" s="1"/>
  <c r="M12" i="33" s="1"/>
  <c r="N12" i="33" s="1"/>
  <c r="O12" i="33" s="1"/>
  <c r="P12" i="33" s="1"/>
  <c r="Q12" i="33" s="1"/>
  <c r="R12" i="33" s="1"/>
  <c r="S12" i="33" s="1"/>
  <c r="T12" i="33" s="1"/>
  <c r="U12" i="33" s="1"/>
  <c r="V12" i="33" s="1"/>
  <c r="W12" i="33" s="1"/>
  <c r="X12" i="33" s="1"/>
  <c r="Y12" i="33" s="1"/>
  <c r="Z12" i="33" s="1"/>
  <c r="AA12" i="33" s="1"/>
  <c r="C13" i="33"/>
  <c r="D13" i="33" s="1"/>
  <c r="C14" i="33"/>
  <c r="C17" i="33" s="1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D17" i="33" l="1"/>
  <c r="E13" i="33"/>
  <c r="F13" i="33" s="1"/>
  <c r="D4" i="28"/>
  <c r="D5" i="28"/>
  <c r="D6" i="28"/>
  <c r="D7" i="28"/>
  <c r="D8" i="28"/>
  <c r="D9" i="28"/>
  <c r="E17" i="33" l="1"/>
  <c r="G13" i="33"/>
  <c r="F17" i="33"/>
  <c r="D6" i="20"/>
  <c r="E6" i="20"/>
  <c r="D7" i="20"/>
  <c r="D8" i="20"/>
  <c r="D9" i="20"/>
  <c r="D10" i="20"/>
  <c r="D11" i="20"/>
  <c r="D12" i="20"/>
  <c r="D13" i="20"/>
  <c r="D14" i="20"/>
  <c r="H13" i="33" l="1"/>
  <c r="G17" i="33"/>
  <c r="E4" i="19"/>
  <c r="E5" i="19"/>
  <c r="E6" i="19"/>
  <c r="E7" i="19"/>
  <c r="E8" i="19"/>
  <c r="E3" i="19"/>
  <c r="D10" i="19"/>
  <c r="D16" i="19" s="1"/>
  <c r="D22" i="19" s="1"/>
  <c r="D28" i="19" s="1"/>
  <c r="D34" i="19" s="1"/>
  <c r="E34" i="19" s="1"/>
  <c r="D11" i="19"/>
  <c r="E11" i="19" s="1"/>
  <c r="D12" i="19"/>
  <c r="E12" i="19" s="1"/>
  <c r="D13" i="19"/>
  <c r="D19" i="19" s="1"/>
  <c r="D25" i="19" s="1"/>
  <c r="D31" i="19" s="1"/>
  <c r="D37" i="19" s="1"/>
  <c r="E37" i="19" s="1"/>
  <c r="D14" i="19"/>
  <c r="D20" i="19" s="1"/>
  <c r="D26" i="19" s="1"/>
  <c r="D32" i="19" s="1"/>
  <c r="D38" i="19" s="1"/>
  <c r="E38" i="19" s="1"/>
  <c r="D17" i="19"/>
  <c r="D23" i="19" s="1"/>
  <c r="D29" i="19" s="1"/>
  <c r="D35" i="19" s="1"/>
  <c r="E35" i="19" s="1"/>
  <c r="D18" i="19"/>
  <c r="D24" i="19" s="1"/>
  <c r="D30" i="19" s="1"/>
  <c r="D36" i="19" s="1"/>
  <c r="E36" i="19" s="1"/>
  <c r="D9" i="19"/>
  <c r="E9" i="19" s="1"/>
  <c r="D16" i="17"/>
  <c r="D15" i="17"/>
  <c r="H17" i="33" l="1"/>
  <c r="I13" i="33"/>
  <c r="E23" i="19"/>
  <c r="E14" i="19"/>
  <c r="E26" i="19"/>
  <c r="E10" i="19"/>
  <c r="E22" i="19"/>
  <c r="E31" i="19"/>
  <c r="E30" i="19"/>
  <c r="E19" i="19"/>
  <c r="E18" i="19"/>
  <c r="D15" i="19"/>
  <c r="E29" i="19"/>
  <c r="E25" i="19"/>
  <c r="E17" i="19"/>
  <c r="E13" i="19"/>
  <c r="E32" i="19"/>
  <c r="E28" i="19"/>
  <c r="E24" i="19"/>
  <c r="E20" i="19"/>
  <c r="E16" i="19"/>
  <c r="J13" i="33" l="1"/>
  <c r="I17" i="33"/>
  <c r="D21" i="19"/>
  <c r="E15" i="19"/>
  <c r="K13" i="33" l="1"/>
  <c r="J17" i="33"/>
  <c r="D27" i="19"/>
  <c r="E21" i="19"/>
  <c r="K17" i="33" l="1"/>
  <c r="L13" i="33"/>
  <c r="D33" i="19"/>
  <c r="E33" i="19" s="1"/>
  <c r="E27" i="19"/>
  <c r="H10" i="19" s="1"/>
  <c r="L17" i="33" l="1"/>
  <c r="M13" i="33"/>
  <c r="H9" i="19"/>
  <c r="H4" i="19"/>
  <c r="H8" i="19"/>
  <c r="H6" i="19"/>
  <c r="H3" i="19"/>
  <c r="H12" i="19"/>
  <c r="H11" i="19"/>
  <c r="H7" i="19"/>
  <c r="H13" i="19"/>
  <c r="H5" i="19"/>
  <c r="N13" i="33" l="1"/>
  <c r="M17" i="33"/>
  <c r="I11" i="19"/>
  <c r="I5" i="19"/>
  <c r="I12" i="19"/>
  <c r="I8" i="19"/>
  <c r="I13" i="19"/>
  <c r="I3" i="19"/>
  <c r="H14" i="19"/>
  <c r="I10" i="19"/>
  <c r="I6" i="19"/>
  <c r="I7" i="19"/>
  <c r="I9" i="19"/>
  <c r="I4" i="19"/>
  <c r="O13" i="33" l="1"/>
  <c r="N17" i="33"/>
  <c r="I14" i="19"/>
  <c r="J3" i="19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P13" i="33" l="1"/>
  <c r="O17" i="33"/>
  <c r="P17" i="33" l="1"/>
  <c r="Q13" i="33"/>
  <c r="R13" i="33" l="1"/>
  <c r="Q17" i="33"/>
  <c r="S13" i="33" l="1"/>
  <c r="R17" i="33"/>
  <c r="T13" i="33" l="1"/>
  <c r="S17" i="33"/>
  <c r="T17" i="33" l="1"/>
  <c r="U13" i="33"/>
  <c r="V13" i="33" l="1"/>
  <c r="U17" i="33"/>
  <c r="W13" i="33" l="1"/>
  <c r="V17" i="33"/>
  <c r="W17" i="33" l="1"/>
  <c r="X13" i="33"/>
  <c r="Y13" i="33" l="1"/>
  <c r="X17" i="33"/>
  <c r="Z13" i="33" l="1"/>
  <c r="Y17" i="33"/>
  <c r="AA13" i="33" l="1"/>
  <c r="AA17" i="33" s="1"/>
  <c r="C18" i="33" s="1"/>
  <c r="Z17" i="33"/>
</calcChain>
</file>

<file path=xl/sharedStrings.xml><?xml version="1.0" encoding="utf-8"?>
<sst xmlns="http://schemas.openxmlformats.org/spreadsheetml/2006/main" count="458" uniqueCount="285">
  <si>
    <t>Code a bond</t>
  </si>
  <si>
    <t>Rule of 72</t>
  </si>
  <si>
    <t>Minutes</t>
  </si>
  <si>
    <t>Task</t>
  </si>
  <si>
    <t>Face</t>
  </si>
  <si>
    <t>ytm</t>
  </si>
  <si>
    <t>coupon</t>
  </si>
  <si>
    <t>maturity</t>
  </si>
  <si>
    <t>Display the calculations that motivate the rule of 72.</t>
  </si>
  <si>
    <t>Make a chart displaying the time to double that corresponds to different rates.</t>
  </si>
  <si>
    <t>Where is the rule of 72 most accurate?</t>
  </si>
  <si>
    <t>Is there a rule of thumb to enhance the rule of 72?</t>
  </si>
  <si>
    <t>Points</t>
  </si>
  <si>
    <t>Class 3 Pre-work</t>
  </si>
  <si>
    <t>2.1 Discrete Random Variable</t>
  </si>
  <si>
    <t>2.2 Discrete Random Variable</t>
  </si>
  <si>
    <t>2.3 Continuous Random Variable</t>
  </si>
  <si>
    <t>2.11 Inverse CDF</t>
  </si>
  <si>
    <t>2.12 Sets of events</t>
  </si>
  <si>
    <t>2.13 Independence</t>
  </si>
  <si>
    <t>2.13+ Contingency Table</t>
  </si>
  <si>
    <t>Reading Sections from Chapter 2</t>
  </si>
  <si>
    <t>A stock either goes up, goes down, or remains unchanged?</t>
  </si>
  <si>
    <t>What is the probability that a stock either goes up or goes down or remains unchanged?</t>
  </si>
  <si>
    <t>The probabilty that a car is less than 3 years old is .7.</t>
  </si>
  <si>
    <t>P[CarAge &lt; 3] = .7</t>
  </si>
  <si>
    <t>We can represent that probability with a CDF:</t>
  </si>
  <si>
    <r>
      <t>F</t>
    </r>
    <r>
      <rPr>
        <vertAlign val="subscript"/>
        <sz val="20"/>
        <color theme="1"/>
        <rFont val="Calibri (Body)"/>
      </rPr>
      <t>CarAge</t>
    </r>
    <r>
      <rPr>
        <sz val="20"/>
        <color theme="1"/>
        <rFont val="Calibri"/>
        <family val="2"/>
        <scheme val="minor"/>
      </rPr>
      <t>(3) = .7</t>
    </r>
  </si>
  <si>
    <t>We can then invert that function to do this backwards.</t>
  </si>
  <si>
    <t>For example: What is the age of a car that 70% of cars are less than?</t>
  </si>
  <si>
    <r>
      <t>F</t>
    </r>
    <r>
      <rPr>
        <vertAlign val="subscript"/>
        <sz val="20"/>
        <color theme="1"/>
        <rFont val="Calibri (Body)"/>
      </rPr>
      <t>CarAge</t>
    </r>
    <r>
      <rPr>
        <vertAlign val="superscript"/>
        <sz val="20"/>
        <color theme="1"/>
        <rFont val="Calibri (Body)"/>
      </rPr>
      <t>-1</t>
    </r>
    <r>
      <rPr>
        <sz val="20"/>
        <color theme="1"/>
        <rFont val="Calibri"/>
        <family val="2"/>
        <scheme val="minor"/>
      </rPr>
      <t>(.7) = 3</t>
    </r>
  </si>
  <si>
    <t>Mutually exclusive events (2.2 &amp; 2.12; p15,21)</t>
  </si>
  <si>
    <t>Inverse CDF (2.11; p20)</t>
  </si>
  <si>
    <t>Independent events (2.13, p22)</t>
  </si>
  <si>
    <t>If event A doesn't tell you anything about the probability of event B occuring, and …</t>
  </si>
  <si>
    <t>Event B doesn't tell you anything about the probability of event A occuring, then …</t>
  </si>
  <si>
    <t>A and B are independent.</t>
  </si>
  <si>
    <t>If A and B are independent, then P(A&amp;B) = PA * PB</t>
  </si>
  <si>
    <t>Example:</t>
  </si>
  <si>
    <t>=NORM.S.INV(0.9772)</t>
  </si>
  <si>
    <t>=NORM.S.DIST(2,1)</t>
  </si>
  <si>
    <t>Chapter 1 questions 8-10.</t>
  </si>
  <si>
    <t>Chapter 2 questions 1-4</t>
  </si>
  <si>
    <t>Life Annuity Case Questions</t>
  </si>
  <si>
    <t>Excel Practice Questions</t>
  </si>
  <si>
    <t>What is the impact of raising the discount rate by 1%?</t>
  </si>
  <si>
    <t>What is the impact if the probabilty of death increases by 2% each year instead of 1% each year?</t>
  </si>
  <si>
    <t>What is the value for an annuity with the same specification but it begins at age 70? (You'll need to make a larger version)</t>
  </si>
  <si>
    <t>Do not use any premade Excel functions.</t>
  </si>
  <si>
    <t>Class Organization</t>
  </si>
  <si>
    <t>Classes will usually follow this pattern:</t>
  </si>
  <si>
    <t>Time</t>
  </si>
  <si>
    <t>Topic</t>
  </si>
  <si>
    <t>Quiz</t>
  </si>
  <si>
    <t>Quiz Review</t>
  </si>
  <si>
    <t>Review of last in-class project</t>
  </si>
  <si>
    <t>Lecture</t>
  </si>
  <si>
    <t>Introduction to next class PreWork</t>
  </si>
  <si>
    <t>Introduction to in-class project</t>
  </si>
  <si>
    <t>In-class project</t>
  </si>
  <si>
    <t>Homework</t>
  </si>
  <si>
    <t>Don't get stuck on the homework.  Reach out with questions.</t>
  </si>
  <si>
    <t>If you miss a homework or quiz, the final exam counts more.</t>
  </si>
  <si>
    <t>Office hours can help with the homework.</t>
  </si>
  <si>
    <t>Two questions are selected randomly for grading.</t>
  </si>
  <si>
    <t>You must show your calculations and work for credit.</t>
  </si>
  <si>
    <t>Quizzes</t>
  </si>
  <si>
    <t>Office Hours</t>
  </si>
  <si>
    <t>Office hours are for you.</t>
  </si>
  <si>
    <t>Don't say the class is too hard if you aren't going to office hours.</t>
  </si>
  <si>
    <t>In-Class Work</t>
  </si>
  <si>
    <t>Please do not race through the in-class projects; they are due two days after the class.</t>
  </si>
  <si>
    <t>Use class time to ask questions about the projects.</t>
  </si>
  <si>
    <t>Please learn from each other when working on the in-class projects.</t>
  </si>
  <si>
    <t>You will need to understand what the group has done in order to describe it in the final.</t>
  </si>
  <si>
    <t>For the final exam, you can prepare by writing up the main idea of each question.</t>
  </si>
  <si>
    <t>The Final Exam</t>
  </si>
  <si>
    <t>Short answer questions will be based on the quiz questions.</t>
  </si>
  <si>
    <t>Essays will be based on the projects.</t>
  </si>
  <si>
    <t>The final exam will require that you truly understand the material.</t>
  </si>
  <si>
    <t>There is no review for the final; please use office hours and learn as you go.</t>
  </si>
  <si>
    <t>There are no notes or calculators in the exam.</t>
  </si>
  <si>
    <t>There are review questions at the end of each module to help you prepare.</t>
  </si>
  <si>
    <t>There is no further guidance on the final.</t>
  </si>
  <si>
    <t>What is the rule of 72?</t>
  </si>
  <si>
    <t>CDF</t>
  </si>
  <si>
    <t>A bond is a sequence of cash flows paid over time.</t>
  </si>
  <si>
    <t>The amount of time it takes to double your money, at rate r%, is estimated by 72/r.</t>
  </si>
  <si>
    <t>Life Annuity Case</t>
  </si>
  <si>
    <t>Start</t>
  </si>
  <si>
    <t>Homework Review</t>
  </si>
  <si>
    <t>Lecture for Today</t>
  </si>
  <si>
    <t>Lecture for Next Class</t>
  </si>
  <si>
    <t>In Class Project</t>
  </si>
  <si>
    <t>Class Survey</t>
  </si>
  <si>
    <t>Geometric Series</t>
  </si>
  <si>
    <t>X</t>
  </si>
  <si>
    <t>vX</t>
  </si>
  <si>
    <t>=</t>
  </si>
  <si>
    <r>
      <t>v</t>
    </r>
    <r>
      <rPr>
        <vertAlign val="superscript"/>
        <sz val="20"/>
        <color theme="1"/>
        <rFont val="Calibri (Body)"/>
      </rPr>
      <t>1</t>
    </r>
    <r>
      <rPr>
        <sz val="20"/>
        <color theme="1"/>
        <rFont val="Calibri"/>
        <family val="2"/>
        <scheme val="minor"/>
      </rPr>
      <t xml:space="preserve"> + v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"/>
        <family val="2"/>
        <scheme val="minor"/>
      </rPr>
      <t xml:space="preserve"> + v</t>
    </r>
    <r>
      <rPr>
        <vertAlign val="superscript"/>
        <sz val="20"/>
        <color theme="1"/>
        <rFont val="Calibri (Body)"/>
      </rPr>
      <t>3</t>
    </r>
    <r>
      <rPr>
        <sz val="20"/>
        <color theme="1"/>
        <rFont val="Calibri"/>
        <family val="2"/>
        <scheme val="minor"/>
      </rPr>
      <t xml:space="preserve"> + … + v</t>
    </r>
    <r>
      <rPr>
        <vertAlign val="superscript"/>
        <sz val="20"/>
        <color theme="1"/>
        <rFont val="Calibri (Body)"/>
      </rPr>
      <t>n</t>
    </r>
  </si>
  <si>
    <r>
      <t>v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"/>
        <family val="2"/>
        <scheme val="minor"/>
      </rPr>
      <t xml:space="preserve"> + v</t>
    </r>
    <r>
      <rPr>
        <vertAlign val="superscript"/>
        <sz val="20"/>
        <color theme="1"/>
        <rFont val="Calibri (Body)"/>
      </rPr>
      <t>3</t>
    </r>
    <r>
      <rPr>
        <sz val="20"/>
        <color theme="1"/>
        <rFont val="Calibri"/>
        <family val="2"/>
        <scheme val="minor"/>
      </rPr>
      <t xml:space="preserve"> + v</t>
    </r>
    <r>
      <rPr>
        <vertAlign val="superscript"/>
        <sz val="20"/>
        <color theme="1"/>
        <rFont val="Calibri (Body)"/>
      </rPr>
      <t>4</t>
    </r>
    <r>
      <rPr>
        <sz val="20"/>
        <color theme="1"/>
        <rFont val="Calibri"/>
        <family val="2"/>
        <scheme val="minor"/>
      </rPr>
      <t xml:space="preserve"> + … + v</t>
    </r>
    <r>
      <rPr>
        <vertAlign val="superscript"/>
        <sz val="20"/>
        <color theme="1"/>
        <rFont val="Calibri (Body)"/>
      </rPr>
      <t>n+1</t>
    </r>
  </si>
  <si>
    <t>X-vX</t>
  </si>
  <si>
    <r>
      <t>v</t>
    </r>
    <r>
      <rPr>
        <vertAlign val="superscript"/>
        <sz val="20"/>
        <color theme="1"/>
        <rFont val="Calibri (Body)"/>
      </rPr>
      <t>1</t>
    </r>
    <r>
      <rPr>
        <sz val="20"/>
        <color theme="1"/>
        <rFont val="Calibri"/>
        <family val="2"/>
        <scheme val="minor"/>
      </rPr>
      <t xml:space="preserve"> - v</t>
    </r>
    <r>
      <rPr>
        <vertAlign val="superscript"/>
        <sz val="20"/>
        <color theme="1"/>
        <rFont val="Calibri (Body)"/>
      </rPr>
      <t>n+1</t>
    </r>
  </si>
  <si>
    <t>X(1-v)</t>
  </si>
  <si>
    <r>
      <t>(v</t>
    </r>
    <r>
      <rPr>
        <vertAlign val="superscript"/>
        <sz val="20"/>
        <color theme="1"/>
        <rFont val="Calibri (Body)"/>
      </rPr>
      <t>1</t>
    </r>
    <r>
      <rPr>
        <sz val="20"/>
        <color theme="1"/>
        <rFont val="Calibri"/>
        <family val="2"/>
        <scheme val="minor"/>
      </rPr>
      <t xml:space="preserve"> - v</t>
    </r>
    <r>
      <rPr>
        <vertAlign val="superscript"/>
        <sz val="20"/>
        <color theme="1"/>
        <rFont val="Calibri (Body)"/>
      </rPr>
      <t>n+1</t>
    </r>
    <r>
      <rPr>
        <sz val="20"/>
        <color theme="1"/>
        <rFont val="Calibri (Body)"/>
      </rPr>
      <t>)/(1-v)</t>
    </r>
  </si>
  <si>
    <t>let v = 1/(1+r)</t>
  </si>
  <si>
    <t>Dice</t>
  </si>
  <si>
    <t>die1</t>
  </si>
  <si>
    <t>die2</t>
  </si>
  <si>
    <t>sum</t>
  </si>
  <si>
    <t>i</t>
  </si>
  <si>
    <t>PDF</t>
  </si>
  <si>
    <t>Count</t>
  </si>
  <si>
    <t>Total</t>
  </si>
  <si>
    <t>How do you use an inverse CDF to simulate random draws?</t>
  </si>
  <si>
    <t>The inverse function can be used for simulation:</t>
  </si>
  <si>
    <r>
      <t>F</t>
    </r>
    <r>
      <rPr>
        <vertAlign val="subscript"/>
        <sz val="20"/>
        <color theme="1"/>
        <rFont val="Calibri (Body)"/>
      </rPr>
      <t>CarAge</t>
    </r>
    <r>
      <rPr>
        <vertAlign val="superscript"/>
        <sz val="20"/>
        <color theme="1"/>
        <rFont val="Calibri (Body)"/>
      </rPr>
      <t>-1</t>
    </r>
    <r>
      <rPr>
        <sz val="20"/>
        <color theme="1"/>
        <rFont val="Calibri"/>
        <family val="2"/>
        <scheme val="minor"/>
      </rPr>
      <t>(rand()) = X</t>
    </r>
  </si>
  <si>
    <t>Video:</t>
  </si>
  <si>
    <t>Textbook:</t>
  </si>
  <si>
    <t>Page 9</t>
  </si>
  <si>
    <t xml:space="preserve">  </t>
  </si>
  <si>
    <t>calendar days</t>
  </si>
  <si>
    <t>trading days</t>
  </si>
  <si>
    <t>monthly</t>
  </si>
  <si>
    <t>quarterly</t>
  </si>
  <si>
    <t>semiannual</t>
  </si>
  <si>
    <t>ContinuousRate</t>
  </si>
  <si>
    <t>EffectiveRate</t>
  </si>
  <si>
    <t>Periodicity</t>
  </si>
  <si>
    <t>Label</t>
  </si>
  <si>
    <t>NominalRate</t>
  </si>
  <si>
    <t>Compounding</t>
  </si>
  <si>
    <t>CDF_Dice</t>
  </si>
  <si>
    <t>E1.</t>
  </si>
  <si>
    <t>E2.</t>
  </si>
  <si>
    <t>E3.</t>
  </si>
  <si>
    <t>Tip: Note that the probability of death is linked to the actual age.</t>
  </si>
  <si>
    <t>Excel</t>
  </si>
  <si>
    <t>Model a bond manually in Excel.</t>
  </si>
  <si>
    <t>Model a bond</t>
  </si>
  <si>
    <t>What is continuous compounding?</t>
  </si>
  <si>
    <t>Create a function that prices a bond given the following inputs:</t>
  </si>
  <si>
    <t>Use the function to value the bond in question 1_ModelABond.</t>
  </si>
  <si>
    <t>This is a demonstration of The Law of Total Probability.</t>
  </si>
  <si>
    <t>Assume annual payments.</t>
  </si>
  <si>
    <t>Surf the web for The Rule of 72.</t>
  </si>
  <si>
    <t>A trader boasts that he's earned at least a 25% return each year for the last 8 years.</t>
  </si>
  <si>
    <t>InverseCDF</t>
  </si>
  <si>
    <t>BasicProbability</t>
  </si>
  <si>
    <t>Bonds (Question)</t>
  </si>
  <si>
    <t>Rule of 72 (Question)</t>
  </si>
  <si>
    <t>Life Annuity Case (Question)</t>
  </si>
  <si>
    <t>Geometric Series (Tab)</t>
  </si>
  <si>
    <t>CDF (Tab)</t>
  </si>
  <si>
    <t>Inverse CDF (Tab)</t>
  </si>
  <si>
    <t>Mutually Exclusive Events (Tab)</t>
  </si>
  <si>
    <t>Extra detail on Continous Compounding:</t>
  </si>
  <si>
    <t>Videos:</t>
  </si>
  <si>
    <t>Continous Compounding 1</t>
  </si>
  <si>
    <t>Continous Compounding 2</t>
  </si>
  <si>
    <t>Continous Compounding 3</t>
  </si>
  <si>
    <t>https://drive.google.com/open?id=1e4MBnKxjQFYEaueUXr52vOcluboBrXk2</t>
  </si>
  <si>
    <t>https://drive.google.com/open?id=1B7NoP4UEnitTYYijL9DH7sgazTm4k-1S</t>
  </si>
  <si>
    <t>https://drive.google.com/open?id=1Dpk1utMflzWK43Nh3DrDzFBWAAFgl2nt</t>
  </si>
  <si>
    <t>If he started with $100,000, using the rule of 72, estimate how much principle he currently has.</t>
  </si>
  <si>
    <t>Make a scatter plot of the data vectors below.</t>
  </si>
  <si>
    <t>Take the log of the y values and plot again.</t>
  </si>
  <si>
    <t>x</t>
  </si>
  <si>
    <t>y</t>
  </si>
  <si>
    <t>Log Scale</t>
  </si>
  <si>
    <t>What's wrong with it?</t>
  </si>
  <si>
    <t>Texbook: Page 1</t>
  </si>
  <si>
    <t>Logarithms</t>
  </si>
  <si>
    <r>
      <t>aaaaa = a</t>
    </r>
    <r>
      <rPr>
        <vertAlign val="superscript"/>
        <sz val="20"/>
        <color theme="1"/>
        <rFont val="Calibri"/>
        <family val="2"/>
        <scheme val="minor"/>
      </rPr>
      <t>5</t>
    </r>
  </si>
  <si>
    <t xml:space="preserve">Multiplying 5 a's is the same as a5 </t>
  </si>
  <si>
    <r>
      <t>log</t>
    </r>
    <r>
      <rPr>
        <vertAlign val="subscript"/>
        <sz val="20"/>
        <color theme="1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>a</t>
    </r>
    <r>
      <rPr>
        <vertAlign val="superscript"/>
        <sz val="20"/>
        <color theme="1"/>
        <rFont val="Calibri"/>
        <family val="2"/>
        <scheme val="minor"/>
      </rPr>
      <t>5</t>
    </r>
    <r>
      <rPr>
        <sz val="20"/>
        <color theme="1"/>
        <rFont val="Calibri"/>
        <family val="2"/>
        <scheme val="minor"/>
      </rPr>
      <t xml:space="preserve"> = 5</t>
    </r>
  </si>
  <si>
    <t>a raised to what power equals a5?</t>
  </si>
  <si>
    <r>
      <t>aaa * aa = a</t>
    </r>
    <r>
      <rPr>
        <vertAlign val="superscript"/>
        <sz val="20"/>
        <color theme="1"/>
        <rFont val="Calibri"/>
        <family val="2"/>
        <scheme val="minor"/>
      </rPr>
      <t>5</t>
    </r>
  </si>
  <si>
    <t>Multiplying 3 a's and 2 a's is the same as multiplying 5 a's.</t>
  </si>
  <si>
    <r>
      <t>log</t>
    </r>
    <r>
      <rPr>
        <vertAlign val="subscript"/>
        <sz val="20"/>
        <color theme="1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>a</t>
    </r>
    <r>
      <rPr>
        <vertAlign val="superscript"/>
        <sz val="20"/>
        <color theme="1"/>
        <rFont val="Calibri"/>
        <family val="2"/>
        <scheme val="minor"/>
      </rPr>
      <t>3+2</t>
    </r>
    <r>
      <rPr>
        <sz val="20"/>
        <color theme="1"/>
        <rFont val="Calibri"/>
        <family val="2"/>
        <scheme val="minor"/>
      </rPr>
      <t xml:space="preserve"> = 5</t>
    </r>
  </si>
  <si>
    <t>So 3 and 2 are just adding up the times a is multiplied.</t>
  </si>
  <si>
    <r>
      <t>log</t>
    </r>
    <r>
      <rPr>
        <vertAlign val="subscript"/>
        <sz val="20"/>
        <color theme="1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>(a</t>
    </r>
    <r>
      <rPr>
        <vertAlign val="superscript"/>
        <sz val="20"/>
        <color theme="1"/>
        <rFont val="Calibri"/>
        <family val="2"/>
        <scheme val="minor"/>
      </rPr>
      <t>3</t>
    </r>
    <r>
      <rPr>
        <sz val="20"/>
        <color theme="1"/>
        <rFont val="Calibri"/>
        <family val="2"/>
        <scheme val="minor"/>
      </rPr>
      <t>a</t>
    </r>
    <r>
      <rPr>
        <vertAlign val="superscript"/>
        <sz val="20"/>
        <color theme="1"/>
        <rFont val="Calibri"/>
        <family val="2"/>
        <scheme val="minor"/>
      </rPr>
      <t>2</t>
    </r>
    <r>
      <rPr>
        <sz val="20"/>
        <color theme="1"/>
        <rFont val="Calibri"/>
        <family val="2"/>
        <scheme val="minor"/>
      </rPr>
      <t>) = 5</t>
    </r>
  </si>
  <si>
    <t>And, the log is just also counting the times a is multiplied.</t>
  </si>
  <si>
    <r>
      <t>log</t>
    </r>
    <r>
      <rPr>
        <vertAlign val="subscript"/>
        <sz val="20"/>
        <color theme="1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>a</t>
    </r>
    <r>
      <rPr>
        <vertAlign val="superscript"/>
        <sz val="20"/>
        <color theme="1"/>
        <rFont val="Calibri"/>
        <family val="2"/>
        <scheme val="minor"/>
      </rPr>
      <t>3</t>
    </r>
    <r>
      <rPr>
        <sz val="20"/>
        <color theme="1"/>
        <rFont val="Calibri (Body)"/>
      </rPr>
      <t>+ log</t>
    </r>
    <r>
      <rPr>
        <vertAlign val="subscript"/>
        <sz val="20"/>
        <color theme="1"/>
        <rFont val="Calibri (Body)"/>
      </rPr>
      <t>a</t>
    </r>
    <r>
      <rPr>
        <sz val="20"/>
        <color theme="1"/>
        <rFont val="Calibri (Body)"/>
      </rPr>
      <t>a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 (Body)"/>
      </rPr>
      <t xml:space="preserve"> = 5</t>
    </r>
  </si>
  <si>
    <t>So the logs of a2 and a3 are just adding up the times a is multiplied.</t>
  </si>
  <si>
    <t>Textbook: Page 3</t>
  </si>
  <si>
    <t>Time Value of Money</t>
  </si>
  <si>
    <r>
      <t>P</t>
    </r>
    <r>
      <rPr>
        <vertAlign val="subscript"/>
        <sz val="24"/>
        <color theme="1"/>
        <rFont val="Calibri (Body)"/>
      </rPr>
      <t>0</t>
    </r>
  </si>
  <si>
    <t>You have an initial amount of money, aka Principal, at time 0.</t>
  </si>
  <si>
    <r>
      <t>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+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>r</t>
    </r>
    <r>
      <rPr>
        <vertAlign val="subscript"/>
        <sz val="24"/>
        <color theme="1"/>
        <rFont val="Calibri (Body)"/>
      </rPr>
      <t>1</t>
    </r>
  </si>
  <si>
    <t>At time 1, your principal is the amount of money you started with plus what you earned.</t>
  </si>
  <si>
    <r>
      <t>P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 xml:space="preserve"> + 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>r</t>
    </r>
    <r>
      <rPr>
        <vertAlign val="subscript"/>
        <sz val="24"/>
        <color theme="1"/>
        <rFont val="Calibri (Body)"/>
      </rPr>
      <t>2</t>
    </r>
  </si>
  <si>
    <t>At time 1, your principal is the amount of money you started with plus what you earned over period 2.</t>
  </si>
  <si>
    <r>
      <t>P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 (Body)"/>
      </rPr>
      <t>)</t>
    </r>
  </si>
  <si>
    <r>
      <t>We can restate that more elegantly by factoring out P</t>
    </r>
    <r>
      <rPr>
        <vertAlign val="subscript"/>
        <sz val="24"/>
        <color theme="1"/>
        <rFont val="Calibri (Body)"/>
      </rPr>
      <t>1</t>
    </r>
  </si>
  <si>
    <r>
      <t>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 (Body)"/>
      </rPr>
      <t>)</t>
    </r>
  </si>
  <si>
    <t>And, we can do this for the first period as well.</t>
  </si>
  <si>
    <t>Notice how we are creating multipliers by adding 1 to our rates.</t>
  </si>
  <si>
    <t>We can substitute the definition of P1 above into P2 above that.</t>
  </si>
  <si>
    <r>
      <t>P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>)(1+r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 (Body)"/>
      </rPr>
      <t>)</t>
    </r>
  </si>
  <si>
    <t>We can see how we get from P0 to P2 by way of rate multipliers.</t>
  </si>
  <si>
    <r>
      <t>P</t>
    </r>
    <r>
      <rPr>
        <vertAlign val="subscript"/>
        <sz val="24"/>
        <color theme="1"/>
        <rFont val="Calibri (Body)"/>
      </rPr>
      <t>t+1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t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t+1</t>
    </r>
    <r>
      <rPr>
        <sz val="24"/>
        <color theme="1"/>
        <rFont val="Calibri (Body)"/>
      </rPr>
      <t>)</t>
    </r>
  </si>
  <si>
    <t>We can state this generally.</t>
  </si>
  <si>
    <r>
      <t>P</t>
    </r>
    <r>
      <rPr>
        <vertAlign val="subscript"/>
        <sz val="24"/>
        <color theme="1"/>
        <rFont val="Calibri (Body)"/>
      </rPr>
      <t>T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</t>
    </r>
    <r>
      <rPr>
        <sz val="24"/>
        <color theme="1"/>
        <rFont val="Symbol"/>
        <charset val="2"/>
      </rPr>
      <t>P</t>
    </r>
    <r>
      <rPr>
        <sz val="24"/>
        <color theme="1"/>
        <rFont val="Calibri"/>
        <family val="2"/>
        <scheme val="minor"/>
      </rPr>
      <t>(1+r</t>
    </r>
    <r>
      <rPr>
        <vertAlign val="subscript"/>
        <sz val="24"/>
        <color theme="1"/>
        <rFont val="Calibri (Body)"/>
      </rPr>
      <t>i</t>
    </r>
    <r>
      <rPr>
        <sz val="24"/>
        <color theme="1"/>
        <rFont val="Calibri (Body)"/>
      </rPr>
      <t>)</t>
    </r>
  </si>
  <si>
    <t>We can get from P0 to a final time T by way of rate multipliers.</t>
  </si>
  <si>
    <r>
      <t>P</t>
    </r>
    <r>
      <rPr>
        <vertAlign val="subscript"/>
        <sz val="24"/>
        <color theme="1"/>
        <rFont val="Calibri (Body)"/>
      </rPr>
      <t>T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 (Body)"/>
      </rPr>
      <t>)</t>
    </r>
    <r>
      <rPr>
        <vertAlign val="superscript"/>
        <sz val="24"/>
        <color theme="1"/>
        <rFont val="Calibri (Body)"/>
      </rPr>
      <t>T</t>
    </r>
  </si>
  <si>
    <t>If the rates are the same every period, then this is simpler.</t>
  </si>
  <si>
    <r>
      <t>P</t>
    </r>
    <r>
      <rPr>
        <vertAlign val="subscript"/>
        <sz val="24"/>
        <color theme="1"/>
        <rFont val="Calibri (Body)"/>
      </rPr>
      <t>T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 (Body)"/>
      </rPr>
      <t>)</t>
    </r>
    <r>
      <rPr>
        <vertAlign val="superscript"/>
        <sz val="24"/>
        <color theme="1"/>
        <rFont val="Calibri (Body)"/>
      </rPr>
      <t>-T</t>
    </r>
    <r>
      <rPr>
        <sz val="24"/>
        <color theme="1"/>
        <rFont val="Calibri (Body)"/>
      </rPr>
      <t xml:space="preserve"> = P</t>
    </r>
    <r>
      <rPr>
        <vertAlign val="subscript"/>
        <sz val="24"/>
        <color theme="1"/>
        <rFont val="Calibri (Body)"/>
      </rPr>
      <t>0</t>
    </r>
  </si>
  <si>
    <t>And we can go backwards to P0, i.e. 'discount', by dividing PT by the multipler.</t>
  </si>
  <si>
    <t>Textbook: Page 8</t>
  </si>
  <si>
    <t>Combinatorics</t>
  </si>
  <si>
    <t>Order</t>
  </si>
  <si>
    <t>How many orders can the letters in the word 'train' come in?</t>
  </si>
  <si>
    <t>Permutation</t>
  </si>
  <si>
    <t>Theres a race with 5 horses.  How many orders can the horses come in 1st, 2nd, and 3rd place?</t>
  </si>
  <si>
    <t>How many orders can the letters in the word 'moon' come in?</t>
  </si>
  <si>
    <t>Choice</t>
  </si>
  <si>
    <t>How many orders for the letters 'pppuuu'.  Note p can stand for 'picked' and u for 'unpicked'?</t>
  </si>
  <si>
    <t>Binomial</t>
  </si>
  <si>
    <t>How many orders for the letters 'pppqqq'.  Note p can stand for 'success' and q for 'failure'?</t>
  </si>
  <si>
    <t>Trees with choice</t>
  </si>
  <si>
    <r>
      <t>How many paths to the S</t>
    </r>
    <r>
      <rPr>
        <vertAlign val="subscript"/>
        <sz val="20"/>
        <color theme="1"/>
        <rFont val="Calibri (Body)"/>
      </rPr>
      <t>0</t>
    </r>
    <r>
      <rPr>
        <sz val="20"/>
        <color theme="1"/>
        <rFont val="Calibri"/>
        <family val="2"/>
        <scheme val="minor"/>
      </rPr>
      <t>d on the last column?</t>
    </r>
  </si>
  <si>
    <t>Binomial Distribution</t>
  </si>
  <si>
    <t>What is the probability of k successes out of n trials?</t>
  </si>
  <si>
    <t>nCk p^k q^(n-k)</t>
  </si>
  <si>
    <t>Excel Link</t>
  </si>
  <si>
    <t>Video Link</t>
  </si>
  <si>
    <t>Introduction</t>
  </si>
  <si>
    <t>Basics</t>
  </si>
  <si>
    <t>Named Ranges</t>
  </si>
  <si>
    <t>Vlookup</t>
  </si>
  <si>
    <t>vlookup &amp; Simulation</t>
  </si>
  <si>
    <t>vlookup</t>
  </si>
  <si>
    <t>Array Calculations</t>
  </si>
  <si>
    <t>Simulation</t>
  </si>
  <si>
    <t>Basic Simulation</t>
  </si>
  <si>
    <t>Dropdown Lists</t>
  </si>
  <si>
    <t>Offset</t>
  </si>
  <si>
    <t>Histograms (for later)</t>
  </si>
  <si>
    <t>Histograms &amp; Datatables</t>
  </si>
  <si>
    <t>Data Tables (for later)</t>
  </si>
  <si>
    <t>Datatables</t>
  </si>
  <si>
    <t>Date</t>
  </si>
  <si>
    <t>Adj Close</t>
  </si>
  <si>
    <t>Bitcoin</t>
  </si>
  <si>
    <t>Yahoo Finance</t>
  </si>
  <si>
    <t>Excel: Vlookup &amp; Simulation</t>
  </si>
  <si>
    <t>Compounding &amp; Periodicity</t>
  </si>
  <si>
    <t>Order with repetition</t>
  </si>
  <si>
    <t>(0 0)</t>
  </si>
  <si>
    <t>|OO|</t>
  </si>
  <si>
    <t>(\_/)</t>
  </si>
  <si>
    <t>5th Place</t>
  </si>
  <si>
    <t>4th Place</t>
  </si>
  <si>
    <t>3rd Place</t>
  </si>
  <si>
    <t>2nd Place</t>
  </si>
  <si>
    <t>1st Place</t>
  </si>
  <si>
    <t>&lt;- back to Combinatorics</t>
  </si>
  <si>
    <t>O</t>
  </si>
  <si>
    <t>https://en.wikipedia.org/wiki/Hey_Diddle_Diddle</t>
  </si>
  <si>
    <t>N</t>
  </si>
  <si>
    <t>M</t>
  </si>
  <si>
    <t>C</t>
  </si>
  <si>
    <t>U</t>
  </si>
  <si>
    <t>value</t>
  </si>
  <si>
    <t>PVCF</t>
  </si>
  <si>
    <t>PV</t>
  </si>
  <si>
    <t>P(S)</t>
  </si>
  <si>
    <t>P(D)</t>
  </si>
  <si>
    <t>t</t>
  </si>
  <si>
    <t>Age</t>
  </si>
  <si>
    <t>r</t>
  </si>
  <si>
    <t>Promised payment amount</t>
  </si>
  <si>
    <t>Discount rate</t>
  </si>
  <si>
    <t>Probability of dying at time t</t>
  </si>
  <si>
    <t>Probability of surviving up to time t</t>
  </si>
  <si>
    <t>ModelTour</t>
  </si>
  <si>
    <t>LifeAnnuityCaseIntro</t>
  </si>
  <si>
    <t>A life annuity is a financial product that you buy from a life insurance company.</t>
  </si>
  <si>
    <t>This protects you from outliving your money.</t>
  </si>
  <si>
    <t>Of course, the insurance company needs to make money, so they will price this financial product accordingly.</t>
  </si>
  <si>
    <t>To find the value of the annuity, the insurance company considers your probability of survival.</t>
  </si>
  <si>
    <t>Introdution</t>
  </si>
  <si>
    <t>It pays a you a fixed amount of money for as long as you live.</t>
  </si>
  <si>
    <t>Bond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</si>
</sst>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%"/>
    <numFmt numFmtId="166" formatCode="0.0000%"/>
    <numFmt numFmtId="167" formatCode="_(&quot;$&quot;* #,##0_);_(&quot;$&quot;* \(#,##0\);_(&quot;$&quot;* &quot;-&quot;??_);_(@_)"/>
    <numFmt numFmtId="168" formatCode="_(* #,##0_);_(* \(#,##0\);_(* &quot;-&quot;??_);_(@_)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vertAlign val="subscript"/>
      <sz val="20"/>
      <color theme="1"/>
      <name val="Calibri (Body)"/>
    </font>
    <font>
      <vertAlign val="superscript"/>
      <sz val="20"/>
      <color theme="1"/>
      <name val="Calibri (Body)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theme="1"/>
      <name val="Calibri (Body)"/>
    </font>
    <font>
      <sz val="20"/>
      <color rgb="FF0070C0"/>
      <name val="Calibri"/>
      <family val="2"/>
      <scheme val="minor"/>
    </font>
    <font>
      <sz val="8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u/>
      <sz val="12"/>
      <color theme="0" tint="-0.14999847407452621"/>
      <name val="Calibri"/>
      <family val="2"/>
      <scheme val="minor"/>
    </font>
    <font>
      <u/>
      <sz val="20"/>
      <color theme="10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bscript"/>
      <sz val="24"/>
      <color theme="1"/>
      <name val="Calibri (Body)"/>
    </font>
    <font>
      <sz val="24"/>
      <color theme="1"/>
      <name val="Calibri (Body)"/>
    </font>
    <font>
      <sz val="24"/>
      <color theme="1"/>
      <name val="Symbol"/>
      <charset val="2"/>
    </font>
    <font>
      <vertAlign val="superscript"/>
      <sz val="24"/>
      <color theme="1"/>
      <name val="Calibri (Body)"/>
    </font>
    <font>
      <sz val="20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2" borderId="1" xfId="0" applyFont="1" applyFill="1" applyBorder="1"/>
    <xf numFmtId="9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7" fillId="2" borderId="0" xfId="6" applyFill="1"/>
    <xf numFmtId="1" fontId="2" fillId="2" borderId="0" xfId="0" quotePrefix="1" applyNumberFormat="1" applyFont="1" applyFill="1"/>
    <xf numFmtId="164" fontId="2" fillId="2" borderId="0" xfId="0" quotePrefix="1" applyNumberFormat="1" applyFont="1" applyFill="1"/>
    <xf numFmtId="1" fontId="2" fillId="4" borderId="0" xfId="0" applyNumberFormat="1" applyFont="1" applyFill="1"/>
    <xf numFmtId="164" fontId="2" fillId="4" borderId="0" xfId="0" applyNumberFormat="1" applyFont="1" applyFill="1"/>
    <xf numFmtId="165" fontId="2" fillId="2" borderId="0" xfId="7" applyNumberFormat="1" applyFont="1" applyFill="1"/>
    <xf numFmtId="0" fontId="9" fillId="2" borderId="0" xfId="0" applyFont="1" applyFill="1"/>
    <xf numFmtId="0" fontId="2" fillId="2" borderId="0" xfId="0" quotePrefix="1" applyFont="1" applyFill="1"/>
    <xf numFmtId="0" fontId="2" fillId="2" borderId="0" xfId="0" applyFont="1" applyFill="1" applyAlignment="1">
      <alignment horizontal="right"/>
    </xf>
    <xf numFmtId="0" fontId="2" fillId="5" borderId="0" xfId="0" applyFont="1" applyFill="1"/>
    <xf numFmtId="166" fontId="2" fillId="5" borderId="0" xfId="7" applyNumberFormat="1" applyFont="1" applyFill="1"/>
    <xf numFmtId="9" fontId="2" fillId="5" borderId="0" xfId="0" applyNumberFormat="1" applyFont="1" applyFill="1"/>
    <xf numFmtId="0" fontId="7" fillId="5" borderId="0" xfId="6" applyFill="1"/>
    <xf numFmtId="0" fontId="11" fillId="2" borderId="0" xfId="0" applyFont="1" applyFill="1" applyAlignment="1">
      <alignment horizontal="center"/>
    </xf>
    <xf numFmtId="167" fontId="2" fillId="2" borderId="0" xfId="8" applyNumberFormat="1" applyFont="1" applyFill="1"/>
    <xf numFmtId="0" fontId="0" fillId="2" borderId="0" xfId="0" applyFill="1"/>
    <xf numFmtId="0" fontId="13" fillId="5" borderId="0" xfId="0" applyFont="1" applyFill="1"/>
    <xf numFmtId="0" fontId="14" fillId="5" borderId="0" xfId="6" applyFont="1" applyFill="1"/>
    <xf numFmtId="0" fontId="15" fillId="5" borderId="0" xfId="6" applyFont="1" applyFill="1"/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7" fillId="2" borderId="0" xfId="6" applyFill="1" applyAlignment="1">
      <alignment horizontal="left"/>
    </xf>
    <xf numFmtId="0" fontId="18" fillId="2" borderId="0" xfId="0" applyFont="1" applyFill="1"/>
    <xf numFmtId="2" fontId="2" fillId="2" borderId="0" xfId="1" applyNumberFormat="1" applyFont="1" applyFill="1"/>
    <xf numFmtId="2" fontId="7" fillId="2" borderId="0" xfId="6" applyNumberFormat="1" applyFill="1"/>
    <xf numFmtId="0" fontId="2" fillId="2" borderId="0" xfId="1" applyFont="1" applyFill="1"/>
    <xf numFmtId="14" fontId="0" fillId="0" borderId="0" xfId="0" applyNumberFormat="1"/>
    <xf numFmtId="0" fontId="15" fillId="2" borderId="0" xfId="6" applyFont="1" applyFill="1"/>
    <xf numFmtId="0" fontId="23" fillId="5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168" fontId="2" fillId="2" borderId="0" xfId="9" applyNumberFormat="1" applyFont="1" applyFill="1"/>
    <xf numFmtId="9" fontId="2" fillId="2" borderId="0" xfId="7" applyFont="1" applyFill="1"/>
  </cellXfs>
  <cellStyles count="10">
    <cellStyle name="Comma" xfId="9" builtinId="3"/>
    <cellStyle name="Currency" xfId="8" builtinId="4"/>
    <cellStyle name="Currency 2" xfId="3" xr:uid="{00000000-0005-0000-0000-000000000000}"/>
    <cellStyle name="Followed Hyperlink" xfId="5" builtinId="9" hidden="1"/>
    <cellStyle name="Hyperlink" xfId="4" builtinId="8" hidden="1"/>
    <cellStyle name="Hyperlink" xfId="6" builtinId="8"/>
    <cellStyle name="Normal" xfId="0" builtinId="0"/>
    <cellStyle name="Normal 2" xfId="1" xr:uid="{00000000-0005-0000-0000-000005000000}"/>
    <cellStyle name="Percent" xfId="7" builtinId="5"/>
    <cellStyle name="Percent 2" xfId="2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2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127000</xdr:rowOff>
    </xdr:from>
    <xdr:to>
      <xdr:col>8</xdr:col>
      <xdr:colOff>4483100</xdr:colOff>
      <xdr:row>16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12951E-7563-E446-9826-9E833E65EBFB}"/>
            </a:ext>
          </a:extLst>
        </xdr:cNvPr>
        <xdr:cNvSpPr txBox="1"/>
      </xdr:nvSpPr>
      <xdr:spPr>
        <a:xfrm>
          <a:off x="9486900" y="1447800"/>
          <a:ext cx="448310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e to Continuous Compounding: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  = (1+1/n)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  = (1+1/m)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m = n/r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  = (1+r/n)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(n/r)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(1+r/n)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(n/r)*r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(1+r/n)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20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50800</xdr:colOff>
      <xdr:row>9</xdr:row>
      <xdr:rowOff>165100</xdr:rowOff>
    </xdr:from>
    <xdr:ext cx="3035300" cy="2679700"/>
    <xdr:pic>
      <xdr:nvPicPr>
        <xdr:cNvPr id="2" name="Picture 1">
          <a:extLst>
            <a:ext uri="{FF2B5EF4-FFF2-40B4-BE49-F238E27FC236}">
              <a16:creationId xmlns:a16="http://schemas.microsoft.com/office/drawing/2014/main" id="{FA6863FC-F70B-FB49-9CBB-BF27CFEDF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" y="1993900"/>
          <a:ext cx="3035300" cy="26797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4</xdr:row>
      <xdr:rowOff>0</xdr:rowOff>
    </xdr:from>
    <xdr:ext cx="7239000" cy="9042400"/>
    <xdr:pic>
      <xdr:nvPicPr>
        <xdr:cNvPr id="2" name="Picture 1" descr="Items Similar To The Cow Jumped Over The Moon Printable 8x10 Nursery | Moon  quilt, Cow drawing, Cow and moon">
          <a:extLst>
            <a:ext uri="{FF2B5EF4-FFF2-40B4-BE49-F238E27FC236}">
              <a16:creationId xmlns:a16="http://schemas.microsoft.com/office/drawing/2014/main" id="{4A815E88-D27C-A944-B924-9475C8CE3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812800"/>
          <a:ext cx="7239000" cy="904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800100</xdr:colOff>
      <xdr:row>4</xdr:row>
      <xdr:rowOff>25400</xdr:rowOff>
    </xdr:from>
    <xdr:ext cx="6502400" cy="4787900"/>
    <xdr:pic>
      <xdr:nvPicPr>
        <xdr:cNvPr id="2" name="Picture 1" descr="The Difference Between Making A Choice And A Decision - InLight Coaching">
          <a:extLst>
            <a:ext uri="{FF2B5EF4-FFF2-40B4-BE49-F238E27FC236}">
              <a16:creationId xmlns:a16="http://schemas.microsoft.com/office/drawing/2014/main" id="{677B10CB-37F5-2D42-8EDE-7C958689B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838200"/>
          <a:ext cx="6502400" cy="478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6</xdr:row>
      <xdr:rowOff>215899</xdr:rowOff>
    </xdr:from>
    <xdr:to>
      <xdr:col>6</xdr:col>
      <xdr:colOff>571500</xdr:colOff>
      <xdr:row>8</xdr:row>
      <xdr:rowOff>278706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48A0F90-62C6-144B-94D8-4A7EED17C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24100" y="1866899"/>
          <a:ext cx="3314700" cy="7232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0</xdr:row>
      <xdr:rowOff>180975</xdr:rowOff>
    </xdr:from>
    <xdr:to>
      <xdr:col>13</xdr:col>
      <xdr:colOff>457200</xdr:colOff>
      <xdr:row>23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0AB818-7C27-FC4B-8976-AE7191538300}"/>
            </a:ext>
          </a:extLst>
        </xdr:cNvPr>
        <xdr:cNvSpPr txBox="1"/>
      </xdr:nvSpPr>
      <xdr:spPr>
        <a:xfrm>
          <a:off x="676275" y="180975"/>
          <a:ext cx="8696325" cy="459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face = 2000000</a:t>
          </a: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ytm = .03</a:t>
          </a: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coupon = .04</a:t>
          </a: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maturity = 10</a:t>
          </a:r>
          <a:br>
            <a:rPr lang="en-US" sz="1400"/>
          </a:b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Bond(face,ytm,coupon,maturity):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pfcf = 0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i in range(maturity):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= i+1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df = (1+ytm)**(-t)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 = face * coupon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pfcf = pfcf + df * cf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#print(df*cf)</a:t>
          </a:r>
          <a:br>
            <a:rPr lang="en-US" sz="1400"/>
          </a:b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pvcf = pfcf + face*((1+ytm)**(-(maturity)))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return(pvcf)</a:t>
          </a:r>
          <a:br>
            <a:rPr lang="en-US" sz="1400"/>
          </a:b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Bond(face,ytm,coupon,maturity)</a:t>
          </a: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print(x)</a:t>
          </a:r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:/C:/Users/djr2132/Downloads/Va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Class/Class3/Class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wnloads\ATemp\iQRM_Class2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romoff\Google%20Drive\FRM\Fall17\FRMClass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2/Distribution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Google%20Drive\Projects\POP\MSQR\SubjectFiles\Statistics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Google%20Drive\iQRM\Admin\Solutions\LifeAnnuityCase_Answe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romoff\Google%20Drive\FRM\ClassSet\FixedIncome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wnloads\New%20-%20Spreadsheets%20-%20Lecture+Inclass%20prj%20XLS\RegressionAnalysisUpdated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Google%20Drive\FRM\ClassFiles\FRMClass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wnloads\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wnloads\untitled%20folder\iQRM_Class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gdin\2020\ColumbiaU\Review%20of%20Curriculum\Old%20-%20Spreadsheets%20-%20Lecture+Inclass%20prj%20XLS\Copy%20of%20iQRM_Class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romoff\Google%20Drive\FRM\ClassSet\Class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romoff\Google%20Drive\FRM\ClassSet\HW_Tem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romoff\Google%20Drive\FRM\Fall17\FRMClass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11">
          <cell r="D11">
            <v>159.9991839144177</v>
          </cell>
          <cell r="E11">
            <v>159.9991839144177</v>
          </cell>
          <cell r="F11">
            <v>119.9177349101093</v>
          </cell>
          <cell r="G11">
            <v>5.7836769981375014</v>
          </cell>
          <cell r="H11">
            <v>239.83546982021861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4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xtClass2_Dice"/>
      <sheetName val="Compounding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_Intro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_Mean2"/>
      <sheetName val="Calcs_Mean1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t2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nd"/>
      <sheetName val="Dur2"/>
      <sheetName val="InstallmentLoa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SquareAdj"/>
      <sheetName val="QualityOfFit"/>
      <sheetName val="ExcelOutput"/>
      <sheetName val="MaximumLikelihoo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F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Retur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xtClass1_MeanVar"/>
      <sheetName val="Binomial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"/>
      <sheetName val="VaR0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Jk3aaoG7M2Km1Z8XLhKrmuBbFnuU37x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Xg7TW-0WbIDvMLjOeMeplwoAoUlICTuD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4GO5xcUqrEko-MXKOcg6p5FR5XBgjCyt/view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nsbZFmUB1jefDmpnH-NQDGBXLnF_TNRV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U9_bF2ahdbJgaeQn2ujMRYHnMyiZaCAZ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open?id=1-D69wTCzPiJ-phOhXdJcwz1eufGvZeWJ&amp;authuser=davethemovie%40gmail.com&amp;usp=drive_fs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-4RFW2xExc0yWHbGIaMKiLp5slNtvuIN&amp;authuser=davethemovie%40gmail.com&amp;usp=drive_f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-5Ch4jnsGR_7PdPfaTBEw-Ky28KRb4n0&amp;authuser=davethemovie%40gmail.com&amp;usp=drive_f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v4XMIFeETOjk-8HbefMNWihzDFG-2FE1" TargetMode="External"/><Relationship Id="rId13" Type="http://schemas.openxmlformats.org/officeDocument/2006/relationships/hyperlink" Target="https://drive.google.com/open?id=1Ly_-JObd_mJGD9OhhZmcPfV8qiC_qZTK" TargetMode="External"/><Relationship Id="rId3" Type="http://schemas.openxmlformats.org/officeDocument/2006/relationships/hyperlink" Target="https://drive.google.com/open?id=1u5I-6XBNl8K5cV4O1ITw2KPFvGEMMimV" TargetMode="External"/><Relationship Id="rId7" Type="http://schemas.openxmlformats.org/officeDocument/2006/relationships/hyperlink" Target="https://drive.google.com/open?id=1NSSXw4yiHhJFrQRHyimOoGeOzikcGDCS" TargetMode="External"/><Relationship Id="rId12" Type="http://schemas.openxmlformats.org/officeDocument/2006/relationships/hyperlink" Target="https://drive.google.com/open?id=1Li0lOhyAh7PczjSEFb0Tqm7nEzB6eXLP" TargetMode="External"/><Relationship Id="rId17" Type="http://schemas.openxmlformats.org/officeDocument/2006/relationships/hyperlink" Target="https://drive.google.com/open?id=1yUlgMcN8uLQNuNLs0sDbz94qS1l6Vv8L" TargetMode="External"/><Relationship Id="rId2" Type="http://schemas.openxmlformats.org/officeDocument/2006/relationships/hyperlink" Target="https://drive.google.com/open?id=1b_uZWCbl50OfBS5rONCMrb47BsWU5IzU" TargetMode="External"/><Relationship Id="rId16" Type="http://schemas.openxmlformats.org/officeDocument/2006/relationships/hyperlink" Target="https://drive.google.com/open?id=1CsHw531Uqxfrcvp61qvdkxJhMHjcecoR" TargetMode="External"/><Relationship Id="rId1" Type="http://schemas.openxmlformats.org/officeDocument/2006/relationships/hyperlink" Target="https://drive.google.com/open?id=1Ly_-JObd_mJGD9OhhZmcPfV8qiC_qZTK" TargetMode="External"/><Relationship Id="rId6" Type="http://schemas.openxmlformats.org/officeDocument/2006/relationships/hyperlink" Target="https://drive.google.com/open?id=1tSIql1HBP7IIbWPO_4tYWnsUDWnVdwGr" TargetMode="External"/><Relationship Id="rId11" Type="http://schemas.openxmlformats.org/officeDocument/2006/relationships/hyperlink" Target="https://drive.google.com/open?id=1Li0lOhyAh7PczjSEFb0Tqm7nEzB6eXLP" TargetMode="External"/><Relationship Id="rId5" Type="http://schemas.openxmlformats.org/officeDocument/2006/relationships/hyperlink" Target="https://drive.google.com/open?id=14K9GqdhUPk7yNV3OBOZqs2Ok2eNfBZlu" TargetMode="External"/><Relationship Id="rId15" Type="http://schemas.openxmlformats.org/officeDocument/2006/relationships/hyperlink" Target="https://drive.google.com/open?id=1pQ6XX9VrrUnf-fgjGbogTtugYv2sIXi0" TargetMode="External"/><Relationship Id="rId10" Type="http://schemas.openxmlformats.org/officeDocument/2006/relationships/hyperlink" Target="https://drive.google.com/open?id=1Ly_-JObd_mJGD9OhhZmcPfV8qiC_qZTK" TargetMode="External"/><Relationship Id="rId4" Type="http://schemas.openxmlformats.org/officeDocument/2006/relationships/hyperlink" Target="https://drive.google.com/open?id=1K9EIErby10rxGjA1oZOy0eEO5Tl04FT8" TargetMode="External"/><Relationship Id="rId9" Type="http://schemas.openxmlformats.org/officeDocument/2006/relationships/hyperlink" Target="https://drive.google.com/open?id=1Ly_-JObd_mJGD9OhhZmcPfV8qiC_qZTK" TargetMode="External"/><Relationship Id="rId14" Type="http://schemas.openxmlformats.org/officeDocument/2006/relationships/hyperlink" Target="https://drive.google.com/open?id=18O8aO9sZ_vhVzyiB5_QWo0KvUPtZXz-u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I_uURP361iyDf85xHD4hQOXWgf9cohe5" TargetMode="External"/><Relationship Id="rId1" Type="http://schemas.openxmlformats.org/officeDocument/2006/relationships/hyperlink" Target="https://drive.google.com/open?id=1zUhVFesigwLV0nfhSscnnJIu_6AMqZ4b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I_uURP361iyDf85xHD4hQOXWgf9cohe5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rive.google.com/open?id=1B7NoP4UEnitTYYijL9DH7sgazTm4k-1S" TargetMode="External"/><Relationship Id="rId7" Type="http://schemas.openxmlformats.org/officeDocument/2006/relationships/hyperlink" Target="https://drive.google.com/open?id=1Dpk1utMflzWK43Nh3DrDzFBWAAFgl2nt" TargetMode="External"/><Relationship Id="rId2" Type="http://schemas.openxmlformats.org/officeDocument/2006/relationships/hyperlink" Target="https://drive.google.com/open?id=1e4MBnKxjQFYEaueUXr52vOcluboBrXk2" TargetMode="External"/><Relationship Id="rId1" Type="http://schemas.openxmlformats.org/officeDocument/2006/relationships/hyperlink" Target="https://drive.google.com/open?id=1Cqb9D7w40-oeDDPzVQEOuVz47jMpmRZO" TargetMode="External"/><Relationship Id="rId6" Type="http://schemas.openxmlformats.org/officeDocument/2006/relationships/hyperlink" Target="https://drive.google.com/open?id=1B7NoP4UEnitTYYijL9DH7sgazTm4k-1S" TargetMode="External"/><Relationship Id="rId5" Type="http://schemas.openxmlformats.org/officeDocument/2006/relationships/hyperlink" Target="https://drive.google.com/open?id=1e4MBnKxjQFYEaueUXr52vOcluboBrXk2" TargetMode="External"/><Relationship Id="rId4" Type="http://schemas.openxmlformats.org/officeDocument/2006/relationships/hyperlink" Target="https://drive.google.com/open?id=1Dpk1utMflzWK43Nh3DrDzFBWAAFgl2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open?id=1gIJMKgdDfBQRPmSuZvbxVpxes1_MGxs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mBXZGy56k-4CM0_Zt4y-nzbMYJDpW-M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open?id=1GqI3u06TzjY5dGE2_99nDAz6sO10QH9K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n.wikipedia.org/wiki/Hey_Diddle_Didd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29"/>
  <sheetViews>
    <sheetView tabSelected="1" workbookViewId="0"/>
  </sheetViews>
  <sheetFormatPr defaultColWidth="10.83203125" defaultRowHeight="26"/>
  <cols>
    <col min="1" max="1" width="10.83203125" style="1"/>
    <col min="2" max="2" width="15.33203125" style="13" bestFit="1" customWidth="1"/>
    <col min="3" max="16384" width="10.83203125" style="1"/>
  </cols>
  <sheetData>
    <row r="2" spans="2:4">
      <c r="B2" s="13" t="s">
        <v>89</v>
      </c>
    </row>
    <row r="3" spans="2:4">
      <c r="C3" s="1" t="s">
        <v>53</v>
      </c>
    </row>
    <row r="4" spans="2:4">
      <c r="C4" s="1" t="s">
        <v>90</v>
      </c>
    </row>
    <row r="6" spans="2:4">
      <c r="B6" s="13" t="s">
        <v>91</v>
      </c>
    </row>
    <row r="7" spans="2:4">
      <c r="C7" s="1" t="s">
        <v>246</v>
      </c>
    </row>
    <row r="8" spans="2:4">
      <c r="C8" s="1" t="s">
        <v>247</v>
      </c>
    </row>
    <row r="9" spans="2:4">
      <c r="C9" s="1" t="s">
        <v>149</v>
      </c>
    </row>
    <row r="10" spans="2:4">
      <c r="D10" s="1" t="s">
        <v>86</v>
      </c>
    </row>
    <row r="12" spans="2:4">
      <c r="C12" s="1" t="s">
        <v>150</v>
      </c>
    </row>
    <row r="13" spans="2:4">
      <c r="D13" s="1" t="s">
        <v>87</v>
      </c>
    </row>
    <row r="15" spans="2:4">
      <c r="C15" s="1" t="s">
        <v>151</v>
      </c>
    </row>
    <row r="16" spans="2:4">
      <c r="D16" s="7" t="s">
        <v>88</v>
      </c>
    </row>
    <row r="18" spans="2:3">
      <c r="B18" s="13" t="s">
        <v>92</v>
      </c>
    </row>
    <row r="19" spans="2:3">
      <c r="C19" s="1" t="s">
        <v>152</v>
      </c>
    </row>
    <row r="20" spans="2:3">
      <c r="C20" s="1" t="s">
        <v>153</v>
      </c>
    </row>
    <row r="21" spans="2:3">
      <c r="C21" s="1" t="s">
        <v>154</v>
      </c>
    </row>
    <row r="22" spans="2:3">
      <c r="C22" s="1" t="s">
        <v>155</v>
      </c>
    </row>
    <row r="23" spans="2:3">
      <c r="B23" s="1"/>
    </row>
    <row r="24" spans="2:3">
      <c r="B24" s="13" t="s">
        <v>93</v>
      </c>
    </row>
    <row r="25" spans="2:3">
      <c r="C25" s="3" t="s">
        <v>0</v>
      </c>
    </row>
    <row r="26" spans="2:3">
      <c r="C26" s="3" t="s">
        <v>1</v>
      </c>
    </row>
    <row r="27" spans="2:3">
      <c r="C27" s="3" t="s">
        <v>43</v>
      </c>
    </row>
    <row r="29" spans="2:3">
      <c r="B29" s="13" t="s">
        <v>94</v>
      </c>
    </row>
  </sheetData>
  <hyperlinks>
    <hyperlink ref="D16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E2A8-9B6C-8C47-92FB-F757431C2B85}">
  <sheetPr codeName="Sheet24">
    <tabColor rgb="FFC00000"/>
  </sheetPr>
  <dimension ref="A1:F10"/>
  <sheetViews>
    <sheetView workbookViewId="0"/>
  </sheetViews>
  <sheetFormatPr defaultColWidth="10.83203125" defaultRowHeight="26"/>
  <cols>
    <col min="1" max="4" width="10.83203125" style="16"/>
    <col min="5" max="6" width="10.83203125" style="26"/>
    <col min="7" max="16384" width="10.83203125" style="16"/>
  </cols>
  <sheetData>
    <row r="1" spans="1:6">
      <c r="A1" s="19" t="s">
        <v>257</v>
      </c>
    </row>
    <row r="2" spans="1:6">
      <c r="A2" s="19"/>
    </row>
    <row r="3" spans="1:6">
      <c r="B3" s="26" t="s">
        <v>262</v>
      </c>
      <c r="C3" s="26" t="s">
        <v>262</v>
      </c>
      <c r="D3" s="26" t="s">
        <v>262</v>
      </c>
      <c r="E3" s="26" t="s">
        <v>263</v>
      </c>
      <c r="F3" s="26" t="s">
        <v>263</v>
      </c>
    </row>
    <row r="5" spans="1:6">
      <c r="B5" s="35" t="s">
        <v>262</v>
      </c>
      <c r="C5" s="36" t="s">
        <v>262</v>
      </c>
      <c r="D5" s="37" t="s">
        <v>262</v>
      </c>
      <c r="E5" s="38" t="s">
        <v>263</v>
      </c>
      <c r="F5" s="39" t="s">
        <v>263</v>
      </c>
    </row>
    <row r="6" spans="1:6">
      <c r="B6" s="35" t="s">
        <v>262</v>
      </c>
      <c r="C6" s="37" t="s">
        <v>262</v>
      </c>
      <c r="D6" s="36" t="s">
        <v>262</v>
      </c>
      <c r="E6" s="39" t="s">
        <v>263</v>
      </c>
      <c r="F6" s="38" t="s">
        <v>263</v>
      </c>
    </row>
    <row r="7" spans="1:6">
      <c r="B7" s="36" t="s">
        <v>262</v>
      </c>
      <c r="C7" s="35" t="s">
        <v>262</v>
      </c>
      <c r="D7" s="37" t="s">
        <v>262</v>
      </c>
    </row>
    <row r="8" spans="1:6">
      <c r="B8" s="36" t="s">
        <v>262</v>
      </c>
      <c r="C8" s="37" t="s">
        <v>262</v>
      </c>
      <c r="D8" s="35" t="s">
        <v>262</v>
      </c>
    </row>
    <row r="9" spans="1:6">
      <c r="B9" s="37" t="s">
        <v>262</v>
      </c>
      <c r="C9" s="35" t="s">
        <v>262</v>
      </c>
      <c r="D9" s="36" t="s">
        <v>262</v>
      </c>
    </row>
    <row r="10" spans="1:6">
      <c r="B10" s="37" t="s">
        <v>262</v>
      </c>
      <c r="C10" s="36" t="s">
        <v>262</v>
      </c>
      <c r="D10" s="35" t="s">
        <v>262</v>
      </c>
    </row>
  </sheetData>
  <hyperlinks>
    <hyperlink ref="A1" location="Combinatorics!A1" display="&lt;- back to Combinatorics" xr:uid="{C476B770-FA3C-6749-A316-5292EACC5189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50"/>
  </sheetPr>
  <dimension ref="A1:D13"/>
  <sheetViews>
    <sheetView workbookViewId="0"/>
  </sheetViews>
  <sheetFormatPr defaultColWidth="10.83203125" defaultRowHeight="26"/>
  <cols>
    <col min="1" max="1" width="15.33203125" style="1" bestFit="1" customWidth="1"/>
    <col min="2" max="2" width="7.33203125" style="1" bestFit="1" customWidth="1"/>
    <col min="3" max="3" width="3.1640625" style="1" bestFit="1" customWidth="1"/>
    <col min="4" max="16384" width="10.83203125" style="1"/>
  </cols>
  <sheetData>
    <row r="1" spans="1:4">
      <c r="A1" s="1" t="s">
        <v>118</v>
      </c>
      <c r="B1" s="1" t="s">
        <v>119</v>
      </c>
    </row>
    <row r="2" spans="1:4">
      <c r="A2" s="1" t="s">
        <v>117</v>
      </c>
      <c r="B2" s="7" t="s">
        <v>95</v>
      </c>
    </row>
    <row r="3" spans="1:4">
      <c r="B3" s="7"/>
    </row>
    <row r="4" spans="1:4">
      <c r="B4" s="1" t="s">
        <v>95</v>
      </c>
    </row>
    <row r="7" spans="1:4">
      <c r="B7" s="1" t="s">
        <v>105</v>
      </c>
    </row>
    <row r="9" spans="1:4" ht="31">
      <c r="B9" s="15" t="s">
        <v>96</v>
      </c>
      <c r="C9" s="14" t="s">
        <v>98</v>
      </c>
      <c r="D9" s="1" t="s">
        <v>99</v>
      </c>
    </row>
    <row r="10" spans="1:4" ht="31">
      <c r="B10" s="15" t="s">
        <v>97</v>
      </c>
      <c r="C10" s="14" t="s">
        <v>98</v>
      </c>
      <c r="D10" s="1" t="s">
        <v>100</v>
      </c>
    </row>
    <row r="11" spans="1:4" ht="31">
      <c r="B11" s="15" t="s">
        <v>101</v>
      </c>
      <c r="C11" s="14" t="s">
        <v>98</v>
      </c>
      <c r="D11" s="1" t="s">
        <v>102</v>
      </c>
    </row>
    <row r="12" spans="1:4" ht="31">
      <c r="B12" s="15" t="s">
        <v>103</v>
      </c>
      <c r="C12" s="14" t="s">
        <v>98</v>
      </c>
      <c r="D12" s="1" t="s">
        <v>102</v>
      </c>
    </row>
    <row r="13" spans="1:4" ht="31">
      <c r="B13" s="15" t="s">
        <v>96</v>
      </c>
      <c r="C13" s="14" t="s">
        <v>98</v>
      </c>
      <c r="D13" s="1" t="s">
        <v>104</v>
      </c>
    </row>
  </sheetData>
  <hyperlinks>
    <hyperlink ref="B2" r:id="rId1" xr:uid="{1E11D609-9D42-844D-8100-0601180ADEC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7DCC-01CC-5848-9717-08FAB41E1755}">
  <sheetPr codeName="Sheet4">
    <tabColor rgb="FF00B050"/>
  </sheetPr>
  <dimension ref="A1:J38"/>
  <sheetViews>
    <sheetView workbookViewId="0">
      <selection activeCell="B1" sqref="B1"/>
    </sheetView>
  </sheetViews>
  <sheetFormatPr defaultColWidth="10.83203125" defaultRowHeight="26"/>
  <cols>
    <col min="1" max="3" width="10.83203125" style="1"/>
    <col min="4" max="4" width="12.33203125" style="1" bestFit="1" customWidth="1"/>
    <col min="5" max="16384" width="10.83203125" style="1"/>
  </cols>
  <sheetData>
    <row r="1" spans="1:10">
      <c r="A1" s="1" t="s">
        <v>117</v>
      </c>
      <c r="B1" s="7" t="s">
        <v>132</v>
      </c>
    </row>
    <row r="2" spans="1:10" s="15" customFormat="1">
      <c r="C2" s="15" t="s">
        <v>107</v>
      </c>
      <c r="D2" s="15" t="s">
        <v>108</v>
      </c>
      <c r="E2" s="15" t="s">
        <v>109</v>
      </c>
      <c r="G2" s="15" t="s">
        <v>110</v>
      </c>
      <c r="H2" s="15" t="s">
        <v>112</v>
      </c>
      <c r="I2" s="15" t="s">
        <v>111</v>
      </c>
      <c r="J2" s="15" t="s">
        <v>85</v>
      </c>
    </row>
    <row r="3" spans="1:10">
      <c r="B3" s="1" t="s">
        <v>106</v>
      </c>
      <c r="C3" s="1">
        <v>1</v>
      </c>
      <c r="D3" s="1">
        <v>1</v>
      </c>
      <c r="E3" s="1">
        <f t="shared" ref="E3:E38" si="0">die1_+die2_</f>
        <v>2</v>
      </c>
      <c r="G3" s="1">
        <v>2</v>
      </c>
      <c r="H3" s="1">
        <f t="shared" ref="H3:H13" si="1">COUNTIFS(sum,i)</f>
        <v>1</v>
      </c>
      <c r="I3" s="1">
        <f t="shared" ref="I3:I13" si="2">Count/SUM(Count)</f>
        <v>2.7777777777777776E-2</v>
      </c>
      <c r="J3" s="1">
        <f>I3</f>
        <v>2.7777777777777776E-2</v>
      </c>
    </row>
    <row r="4" spans="1:10">
      <c r="C4" s="1">
        <v>2</v>
      </c>
      <c r="D4" s="1">
        <v>1</v>
      </c>
      <c r="E4" s="1">
        <f t="shared" si="0"/>
        <v>3</v>
      </c>
      <c r="G4" s="1">
        <v>3</v>
      </c>
      <c r="H4" s="1">
        <f t="shared" si="1"/>
        <v>2</v>
      </c>
      <c r="I4" s="1">
        <f t="shared" si="2"/>
        <v>5.5555555555555552E-2</v>
      </c>
      <c r="J4" s="1">
        <f>I4+J3</f>
        <v>8.3333333333333329E-2</v>
      </c>
    </row>
    <row r="5" spans="1:10">
      <c r="C5" s="1">
        <v>3</v>
      </c>
      <c r="D5" s="1">
        <v>1</v>
      </c>
      <c r="E5" s="1">
        <f t="shared" si="0"/>
        <v>4</v>
      </c>
      <c r="G5" s="1">
        <v>4</v>
      </c>
      <c r="H5" s="1">
        <f t="shared" si="1"/>
        <v>3</v>
      </c>
      <c r="I5" s="1">
        <f t="shared" si="2"/>
        <v>8.3333333333333329E-2</v>
      </c>
      <c r="J5" s="1">
        <f t="shared" ref="J5:J13" si="3">I5+J4</f>
        <v>0.16666666666666666</v>
      </c>
    </row>
    <row r="6" spans="1:10">
      <c r="C6" s="1">
        <v>4</v>
      </c>
      <c r="D6" s="1">
        <v>1</v>
      </c>
      <c r="E6" s="1">
        <f t="shared" si="0"/>
        <v>5</v>
      </c>
      <c r="G6" s="1">
        <v>5</v>
      </c>
      <c r="H6" s="1">
        <f t="shared" si="1"/>
        <v>4</v>
      </c>
      <c r="I6" s="1">
        <f t="shared" si="2"/>
        <v>0.1111111111111111</v>
      </c>
      <c r="J6" s="1">
        <f t="shared" si="3"/>
        <v>0.27777777777777779</v>
      </c>
    </row>
    <row r="7" spans="1:10">
      <c r="C7" s="1">
        <v>5</v>
      </c>
      <c r="D7" s="1">
        <v>1</v>
      </c>
      <c r="E7" s="1">
        <f t="shared" si="0"/>
        <v>6</v>
      </c>
      <c r="G7" s="1">
        <v>6</v>
      </c>
      <c r="H7" s="1">
        <f t="shared" si="1"/>
        <v>5</v>
      </c>
      <c r="I7" s="1">
        <f t="shared" si="2"/>
        <v>0.1388888888888889</v>
      </c>
      <c r="J7" s="1">
        <f t="shared" si="3"/>
        <v>0.41666666666666669</v>
      </c>
    </row>
    <row r="8" spans="1:10">
      <c r="C8" s="1">
        <v>6</v>
      </c>
      <c r="D8" s="1">
        <v>1</v>
      </c>
      <c r="E8" s="1">
        <f t="shared" si="0"/>
        <v>7</v>
      </c>
      <c r="G8" s="1">
        <v>7</v>
      </c>
      <c r="H8" s="1">
        <f t="shared" si="1"/>
        <v>6</v>
      </c>
      <c r="I8" s="1">
        <f t="shared" si="2"/>
        <v>0.16666666666666666</v>
      </c>
      <c r="J8" s="1">
        <f t="shared" si="3"/>
        <v>0.58333333333333337</v>
      </c>
    </row>
    <row r="9" spans="1:10">
      <c r="C9" s="1">
        <v>1</v>
      </c>
      <c r="D9" s="1">
        <f>D3+1</f>
        <v>2</v>
      </c>
      <c r="E9" s="1">
        <f t="shared" si="0"/>
        <v>3</v>
      </c>
      <c r="G9" s="1">
        <v>8</v>
      </c>
      <c r="H9" s="1">
        <f t="shared" si="1"/>
        <v>5</v>
      </c>
      <c r="I9" s="1">
        <f t="shared" si="2"/>
        <v>0.1388888888888889</v>
      </c>
      <c r="J9" s="1">
        <f t="shared" si="3"/>
        <v>0.72222222222222232</v>
      </c>
    </row>
    <row r="10" spans="1:10">
      <c r="C10" s="1">
        <v>2</v>
      </c>
      <c r="D10" s="1">
        <f t="shared" ref="D10:D38" si="4">D4+1</f>
        <v>2</v>
      </c>
      <c r="E10" s="1">
        <f t="shared" si="0"/>
        <v>4</v>
      </c>
      <c r="G10" s="1">
        <v>9</v>
      </c>
      <c r="H10" s="1">
        <f t="shared" si="1"/>
        <v>4</v>
      </c>
      <c r="I10" s="1">
        <f t="shared" si="2"/>
        <v>0.1111111111111111</v>
      </c>
      <c r="J10" s="1">
        <f t="shared" si="3"/>
        <v>0.83333333333333348</v>
      </c>
    </row>
    <row r="11" spans="1:10">
      <c r="C11" s="1">
        <v>3</v>
      </c>
      <c r="D11" s="1">
        <f t="shared" si="4"/>
        <v>2</v>
      </c>
      <c r="E11" s="1">
        <f t="shared" si="0"/>
        <v>5</v>
      </c>
      <c r="G11" s="1">
        <v>10</v>
      </c>
      <c r="H11" s="1">
        <f t="shared" si="1"/>
        <v>3</v>
      </c>
      <c r="I11" s="1">
        <f t="shared" si="2"/>
        <v>8.3333333333333329E-2</v>
      </c>
      <c r="J11" s="1">
        <f t="shared" si="3"/>
        <v>0.91666666666666685</v>
      </c>
    </row>
    <row r="12" spans="1:10">
      <c r="C12" s="1">
        <v>4</v>
      </c>
      <c r="D12" s="1">
        <f t="shared" si="4"/>
        <v>2</v>
      </c>
      <c r="E12" s="1">
        <f t="shared" si="0"/>
        <v>6</v>
      </c>
      <c r="G12" s="1">
        <v>11</v>
      </c>
      <c r="H12" s="1">
        <f t="shared" si="1"/>
        <v>2</v>
      </c>
      <c r="I12" s="1">
        <f t="shared" si="2"/>
        <v>5.5555555555555552E-2</v>
      </c>
      <c r="J12" s="1">
        <f t="shared" si="3"/>
        <v>0.97222222222222243</v>
      </c>
    </row>
    <row r="13" spans="1:10">
      <c r="C13" s="1">
        <v>5</v>
      </c>
      <c r="D13" s="1">
        <f t="shared" si="4"/>
        <v>2</v>
      </c>
      <c r="E13" s="1">
        <f t="shared" si="0"/>
        <v>7</v>
      </c>
      <c r="G13" s="1">
        <v>12</v>
      </c>
      <c r="H13" s="1">
        <f t="shared" si="1"/>
        <v>1</v>
      </c>
      <c r="I13" s="1">
        <f t="shared" si="2"/>
        <v>2.7777777777777776E-2</v>
      </c>
      <c r="J13" s="1">
        <f t="shared" si="3"/>
        <v>1.0000000000000002</v>
      </c>
    </row>
    <row r="14" spans="1:10">
      <c r="C14" s="1">
        <v>6</v>
      </c>
      <c r="D14" s="1">
        <f t="shared" si="4"/>
        <v>2</v>
      </c>
      <c r="E14" s="1">
        <f t="shared" si="0"/>
        <v>8</v>
      </c>
      <c r="G14" s="15" t="s">
        <v>113</v>
      </c>
      <c r="H14" s="1">
        <f>SUM(H3:H13)</f>
        <v>36</v>
      </c>
      <c r="I14" s="1">
        <f>SUM(I3:I13)</f>
        <v>1.0000000000000002</v>
      </c>
    </row>
    <row r="15" spans="1:10">
      <c r="C15" s="1">
        <v>1</v>
      </c>
      <c r="D15" s="1">
        <f t="shared" si="4"/>
        <v>3</v>
      </c>
      <c r="E15" s="1">
        <f t="shared" si="0"/>
        <v>4</v>
      </c>
    </row>
    <row r="16" spans="1:10">
      <c r="C16" s="1">
        <v>2</v>
      </c>
      <c r="D16" s="1">
        <f t="shared" si="4"/>
        <v>3</v>
      </c>
      <c r="E16" s="1">
        <f t="shared" si="0"/>
        <v>5</v>
      </c>
    </row>
    <row r="17" spans="3:5">
      <c r="C17" s="1">
        <v>3</v>
      </c>
      <c r="D17" s="1">
        <f t="shared" si="4"/>
        <v>3</v>
      </c>
      <c r="E17" s="1">
        <f t="shared" si="0"/>
        <v>6</v>
      </c>
    </row>
    <row r="18" spans="3:5">
      <c r="C18" s="1">
        <v>4</v>
      </c>
      <c r="D18" s="1">
        <f t="shared" si="4"/>
        <v>3</v>
      </c>
      <c r="E18" s="1">
        <f t="shared" si="0"/>
        <v>7</v>
      </c>
    </row>
    <row r="19" spans="3:5">
      <c r="C19" s="1">
        <v>5</v>
      </c>
      <c r="D19" s="1">
        <f t="shared" si="4"/>
        <v>3</v>
      </c>
      <c r="E19" s="1">
        <f t="shared" si="0"/>
        <v>8</v>
      </c>
    </row>
    <row r="20" spans="3:5">
      <c r="C20" s="1">
        <v>6</v>
      </c>
      <c r="D20" s="1">
        <f t="shared" si="4"/>
        <v>3</v>
      </c>
      <c r="E20" s="1">
        <f t="shared" si="0"/>
        <v>9</v>
      </c>
    </row>
    <row r="21" spans="3:5">
      <c r="C21" s="1">
        <v>1</v>
      </c>
      <c r="D21" s="1">
        <f t="shared" si="4"/>
        <v>4</v>
      </c>
      <c r="E21" s="1">
        <f t="shared" si="0"/>
        <v>5</v>
      </c>
    </row>
    <row r="22" spans="3:5">
      <c r="C22" s="1">
        <v>2</v>
      </c>
      <c r="D22" s="1">
        <f t="shared" si="4"/>
        <v>4</v>
      </c>
      <c r="E22" s="1">
        <f t="shared" si="0"/>
        <v>6</v>
      </c>
    </row>
    <row r="23" spans="3:5">
      <c r="C23" s="1">
        <v>3</v>
      </c>
      <c r="D23" s="1">
        <f t="shared" si="4"/>
        <v>4</v>
      </c>
      <c r="E23" s="1">
        <f t="shared" si="0"/>
        <v>7</v>
      </c>
    </row>
    <row r="24" spans="3:5">
      <c r="C24" s="1">
        <v>4</v>
      </c>
      <c r="D24" s="1">
        <f t="shared" si="4"/>
        <v>4</v>
      </c>
      <c r="E24" s="1">
        <f t="shared" si="0"/>
        <v>8</v>
      </c>
    </row>
    <row r="25" spans="3:5">
      <c r="C25" s="1">
        <v>5</v>
      </c>
      <c r="D25" s="1">
        <f t="shared" si="4"/>
        <v>4</v>
      </c>
      <c r="E25" s="1">
        <f t="shared" si="0"/>
        <v>9</v>
      </c>
    </row>
    <row r="26" spans="3:5">
      <c r="C26" s="1">
        <v>6</v>
      </c>
      <c r="D26" s="1">
        <f t="shared" si="4"/>
        <v>4</v>
      </c>
      <c r="E26" s="1">
        <f t="shared" si="0"/>
        <v>10</v>
      </c>
    </row>
    <row r="27" spans="3:5">
      <c r="C27" s="1">
        <v>1</v>
      </c>
      <c r="D27" s="1">
        <f t="shared" si="4"/>
        <v>5</v>
      </c>
      <c r="E27" s="1">
        <f t="shared" si="0"/>
        <v>6</v>
      </c>
    </row>
    <row r="28" spans="3:5">
      <c r="C28" s="1">
        <v>2</v>
      </c>
      <c r="D28" s="1">
        <f t="shared" si="4"/>
        <v>5</v>
      </c>
      <c r="E28" s="1">
        <f t="shared" si="0"/>
        <v>7</v>
      </c>
    </row>
    <row r="29" spans="3:5">
      <c r="C29" s="1">
        <v>3</v>
      </c>
      <c r="D29" s="1">
        <f t="shared" si="4"/>
        <v>5</v>
      </c>
      <c r="E29" s="1">
        <f t="shared" si="0"/>
        <v>8</v>
      </c>
    </row>
    <row r="30" spans="3:5">
      <c r="C30" s="1">
        <v>4</v>
      </c>
      <c r="D30" s="1">
        <f t="shared" si="4"/>
        <v>5</v>
      </c>
      <c r="E30" s="1">
        <f t="shared" si="0"/>
        <v>9</v>
      </c>
    </row>
    <row r="31" spans="3:5">
      <c r="C31" s="1">
        <v>5</v>
      </c>
      <c r="D31" s="1">
        <f t="shared" si="4"/>
        <v>5</v>
      </c>
      <c r="E31" s="1">
        <f t="shared" si="0"/>
        <v>10</v>
      </c>
    </row>
    <row r="32" spans="3:5">
      <c r="C32" s="1">
        <v>6</v>
      </c>
      <c r="D32" s="1">
        <f t="shared" si="4"/>
        <v>5</v>
      </c>
      <c r="E32" s="1">
        <f t="shared" si="0"/>
        <v>11</v>
      </c>
    </row>
    <row r="33" spans="3:5">
      <c r="C33" s="1">
        <v>1</v>
      </c>
      <c r="D33" s="1">
        <f t="shared" si="4"/>
        <v>6</v>
      </c>
      <c r="E33" s="1">
        <f t="shared" si="0"/>
        <v>7</v>
      </c>
    </row>
    <row r="34" spans="3:5">
      <c r="C34" s="1">
        <v>2</v>
      </c>
      <c r="D34" s="1">
        <f t="shared" si="4"/>
        <v>6</v>
      </c>
      <c r="E34" s="1">
        <f t="shared" si="0"/>
        <v>8</v>
      </c>
    </row>
    <row r="35" spans="3:5">
      <c r="C35" s="1">
        <v>3</v>
      </c>
      <c r="D35" s="1">
        <f t="shared" si="4"/>
        <v>6</v>
      </c>
      <c r="E35" s="1">
        <f t="shared" si="0"/>
        <v>9</v>
      </c>
    </row>
    <row r="36" spans="3:5">
      <c r="C36" s="1">
        <v>4</v>
      </c>
      <c r="D36" s="1">
        <f t="shared" si="4"/>
        <v>6</v>
      </c>
      <c r="E36" s="1">
        <f t="shared" si="0"/>
        <v>10</v>
      </c>
    </row>
    <row r="37" spans="3:5">
      <c r="C37" s="1">
        <v>5</v>
      </c>
      <c r="D37" s="1">
        <f t="shared" si="4"/>
        <v>6</v>
      </c>
      <c r="E37" s="1">
        <f t="shared" si="0"/>
        <v>11</v>
      </c>
    </row>
    <row r="38" spans="3:5">
      <c r="C38" s="1">
        <v>6</v>
      </c>
      <c r="D38" s="1">
        <f t="shared" si="4"/>
        <v>6</v>
      </c>
      <c r="E38" s="1">
        <f t="shared" si="0"/>
        <v>12</v>
      </c>
    </row>
  </sheetData>
  <hyperlinks>
    <hyperlink ref="B1" r:id="rId1" xr:uid="{8AC97422-10B2-264A-91D7-C4E5FAAF34E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21F0-594B-074F-8B9D-AA030CFC185F}">
  <sheetPr codeName="Sheet5">
    <tabColor rgb="FF00B050"/>
  </sheetPr>
  <dimension ref="A1:E16"/>
  <sheetViews>
    <sheetView workbookViewId="0"/>
  </sheetViews>
  <sheetFormatPr defaultColWidth="10.83203125" defaultRowHeight="26"/>
  <cols>
    <col min="1" max="3" width="10.83203125" style="1"/>
    <col min="4" max="4" width="12.33203125" style="1" bestFit="1" customWidth="1"/>
    <col min="5" max="16384" width="10.83203125" style="1"/>
  </cols>
  <sheetData>
    <row r="1" spans="1:5">
      <c r="A1" s="1" t="s">
        <v>117</v>
      </c>
      <c r="B1" s="7" t="s">
        <v>147</v>
      </c>
    </row>
    <row r="3" spans="1:5">
      <c r="B3" s="1" t="s">
        <v>32</v>
      </c>
    </row>
    <row r="4" spans="1:5">
      <c r="C4" s="1" t="s">
        <v>24</v>
      </c>
    </row>
    <row r="5" spans="1:5">
      <c r="C5" s="1" t="s">
        <v>25</v>
      </c>
    </row>
    <row r="6" spans="1:5">
      <c r="C6" s="1" t="s">
        <v>26</v>
      </c>
    </row>
    <row r="7" spans="1:5" ht="30">
      <c r="C7" s="1" t="s">
        <v>27</v>
      </c>
    </row>
    <row r="8" spans="1:5">
      <c r="C8" s="1" t="s">
        <v>28</v>
      </c>
    </row>
    <row r="9" spans="1:5">
      <c r="C9" s="1" t="s">
        <v>29</v>
      </c>
    </row>
    <row r="10" spans="1:5" ht="32.5">
      <c r="C10" s="1" t="s">
        <v>30</v>
      </c>
    </row>
    <row r="11" spans="1:5">
      <c r="C11" s="1" t="s">
        <v>115</v>
      </c>
    </row>
    <row r="12" spans="1:5" ht="32.5">
      <c r="C12" s="1" t="s">
        <v>116</v>
      </c>
    </row>
    <row r="14" spans="1:5">
      <c r="C14" s="1" t="s">
        <v>38</v>
      </c>
    </row>
    <row r="15" spans="1:5">
      <c r="D15" s="10">
        <f>_xlfn.NORM.S.INV(0.9772)</f>
        <v>1.9990772149717688</v>
      </c>
      <c r="E15" s="8" t="s">
        <v>39</v>
      </c>
    </row>
    <row r="16" spans="1:5">
      <c r="D16" s="11">
        <f>_xlfn.NORM.S.DIST(2,1)</f>
        <v>0.97724986805182079</v>
      </c>
      <c r="E16" s="9" t="s">
        <v>40</v>
      </c>
    </row>
  </sheetData>
  <hyperlinks>
    <hyperlink ref="B1" r:id="rId1" xr:uid="{6FE681A8-104C-4044-A2C7-7EE05711E53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rgb="FF00B050"/>
  </sheetPr>
  <dimension ref="A1:C15"/>
  <sheetViews>
    <sheetView workbookViewId="0"/>
  </sheetViews>
  <sheetFormatPr defaultColWidth="10.83203125" defaultRowHeight="26"/>
  <cols>
    <col min="1" max="3" width="10.83203125" style="1"/>
    <col min="4" max="4" width="12.33203125" style="1" bestFit="1" customWidth="1"/>
    <col min="5" max="16384" width="10.83203125" style="1"/>
  </cols>
  <sheetData>
    <row r="1" spans="1:3">
      <c r="A1" s="1" t="s">
        <v>117</v>
      </c>
      <c r="B1" s="7" t="s">
        <v>148</v>
      </c>
      <c r="C1" s="7"/>
    </row>
    <row r="3" spans="1:3">
      <c r="B3" s="1" t="s">
        <v>31</v>
      </c>
    </row>
    <row r="4" spans="1:3">
      <c r="C4" s="1" t="s">
        <v>22</v>
      </c>
    </row>
    <row r="5" spans="1:3">
      <c r="C5" s="1" t="s">
        <v>23</v>
      </c>
    </row>
    <row r="6" spans="1:3">
      <c r="C6" s="1" t="s">
        <v>143</v>
      </c>
    </row>
    <row r="9" spans="1:3">
      <c r="C9" s="7"/>
    </row>
    <row r="10" spans="1:3">
      <c r="B10" s="1" t="s">
        <v>33</v>
      </c>
    </row>
    <row r="11" spans="1:3">
      <c r="C11" s="1" t="s">
        <v>34</v>
      </c>
    </row>
    <row r="12" spans="1:3">
      <c r="C12" s="1" t="s">
        <v>35</v>
      </c>
    </row>
    <row r="13" spans="1:3">
      <c r="C13" s="1" t="s">
        <v>36</v>
      </c>
    </row>
    <row r="14" spans="1:3">
      <c r="C14" s="1" t="s">
        <v>37</v>
      </c>
    </row>
    <row r="15" spans="1:3">
      <c r="C15" s="7"/>
    </row>
  </sheetData>
  <hyperlinks>
    <hyperlink ref="B1" r:id="rId1" xr:uid="{546FF1F3-5AD3-7149-8944-68CA8FBCC7D0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92D050"/>
  </sheetPr>
  <dimension ref="B2:C15"/>
  <sheetViews>
    <sheetView workbookViewId="0">
      <selection activeCell="B4" sqref="B4:B6"/>
    </sheetView>
  </sheetViews>
  <sheetFormatPr defaultColWidth="10.83203125" defaultRowHeight="26"/>
  <cols>
    <col min="1" max="16384" width="10.83203125" style="1"/>
  </cols>
  <sheetData>
    <row r="2" spans="2:3">
      <c r="B2" s="1" t="s">
        <v>13</v>
      </c>
    </row>
    <row r="4" spans="2:3">
      <c r="B4" s="1" t="s">
        <v>41</v>
      </c>
    </row>
    <row r="6" spans="2:3">
      <c r="B6" s="1" t="s">
        <v>42</v>
      </c>
    </row>
    <row r="8" spans="2:3">
      <c r="C8" s="1" t="s">
        <v>21</v>
      </c>
    </row>
    <row r="9" spans="2:3">
      <c r="C9" s="1" t="s">
        <v>14</v>
      </c>
    </row>
    <row r="10" spans="2:3">
      <c r="C10" s="1" t="s">
        <v>15</v>
      </c>
    </row>
    <row r="11" spans="2:3">
      <c r="C11" s="1" t="s">
        <v>16</v>
      </c>
    </row>
    <row r="12" spans="2:3">
      <c r="C12" s="1" t="s">
        <v>17</v>
      </c>
    </row>
    <row r="13" spans="2:3">
      <c r="C13" s="1" t="s">
        <v>18</v>
      </c>
    </row>
    <row r="14" spans="2:3">
      <c r="C14" s="1" t="s">
        <v>19</v>
      </c>
    </row>
    <row r="15" spans="2:3">
      <c r="C15" s="1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rgb="FFFFFF00"/>
  </sheetPr>
  <dimension ref="A2:D6"/>
  <sheetViews>
    <sheetView workbookViewId="0"/>
  </sheetViews>
  <sheetFormatPr defaultColWidth="10.83203125" defaultRowHeight="26"/>
  <cols>
    <col min="1" max="1" width="10.83203125" style="1"/>
    <col min="2" max="2" width="40" style="1" bestFit="1" customWidth="1"/>
    <col min="3" max="3" width="12.6640625" style="1" bestFit="1" customWidth="1"/>
    <col min="4" max="16384" width="10.83203125" style="1"/>
  </cols>
  <sheetData>
    <row r="2" spans="1:4">
      <c r="B2" s="4" t="s">
        <v>3</v>
      </c>
      <c r="C2" s="4" t="s">
        <v>2</v>
      </c>
      <c r="D2" s="4" t="s">
        <v>12</v>
      </c>
    </row>
    <row r="3" spans="1:4">
      <c r="A3" s="1">
        <v>1</v>
      </c>
      <c r="B3" s="3" t="s">
        <v>139</v>
      </c>
      <c r="C3" s="2"/>
      <c r="D3" s="6">
        <v>5</v>
      </c>
    </row>
    <row r="4" spans="1:4">
      <c r="A4" s="1">
        <v>2</v>
      </c>
      <c r="B4" s="3" t="s">
        <v>1</v>
      </c>
      <c r="C4" s="2"/>
      <c r="D4" s="6">
        <v>4</v>
      </c>
    </row>
    <row r="5" spans="1:4">
      <c r="A5" s="1">
        <v>3</v>
      </c>
      <c r="B5" s="3" t="s">
        <v>169</v>
      </c>
      <c r="C5" s="2"/>
      <c r="D5" s="6">
        <v>1</v>
      </c>
    </row>
    <row r="6" spans="1:4">
      <c r="A6" s="1">
        <v>4</v>
      </c>
      <c r="B6" s="3" t="s">
        <v>43</v>
      </c>
      <c r="C6" s="2"/>
      <c r="D6" s="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rgb="FFFFFF00"/>
  </sheetPr>
  <dimension ref="A1:C9"/>
  <sheetViews>
    <sheetView workbookViewId="0"/>
  </sheetViews>
  <sheetFormatPr defaultColWidth="10.83203125" defaultRowHeight="26"/>
  <cols>
    <col min="1" max="1" width="10.83203125" style="1"/>
    <col min="2" max="2" width="18.5" style="1" bestFit="1" customWidth="1"/>
    <col min="3" max="3" width="19.33203125" style="1" bestFit="1" customWidth="1"/>
    <col min="4" max="16384" width="10.83203125" style="1"/>
  </cols>
  <sheetData>
    <row r="1" spans="1:3">
      <c r="A1" s="7" t="s">
        <v>284</v>
      </c>
    </row>
    <row r="2" spans="1:3">
      <c r="B2" s="1" t="s">
        <v>138</v>
      </c>
    </row>
    <row r="3" spans="1:3">
      <c r="B3" s="1" t="s">
        <v>48</v>
      </c>
    </row>
    <row r="4" spans="1:3">
      <c r="B4" s="1" t="s">
        <v>144</v>
      </c>
    </row>
    <row r="6" spans="1:3">
      <c r="B6" s="1" t="s">
        <v>4</v>
      </c>
      <c r="C6" s="21">
        <v>2000000</v>
      </c>
    </row>
    <row r="7" spans="1:3">
      <c r="B7" s="1" t="s">
        <v>5</v>
      </c>
      <c r="C7" s="5">
        <v>0.03</v>
      </c>
    </row>
    <row r="8" spans="1:3">
      <c r="B8" s="1" t="s">
        <v>6</v>
      </c>
      <c r="C8" s="5">
        <v>0.04</v>
      </c>
    </row>
    <row r="9" spans="1:3">
      <c r="B9" s="1" t="s">
        <v>7</v>
      </c>
      <c r="C9" s="1">
        <v>10</v>
      </c>
    </row>
  </sheetData>
  <hyperlinks>
    <hyperlink ref="A1" r:id="rId1" xr:uid="{2B8E7D99-FC41-F547-A0E4-89E30AB667B7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FFFF00"/>
  </sheetPr>
  <dimension ref="A1:B9"/>
  <sheetViews>
    <sheetView workbookViewId="0"/>
  </sheetViews>
  <sheetFormatPr defaultColWidth="10.83203125" defaultRowHeight="26"/>
  <cols>
    <col min="1" max="16384" width="10.83203125" style="1"/>
  </cols>
  <sheetData>
    <row r="1" spans="1:2">
      <c r="A1" s="7" t="s">
        <v>1</v>
      </c>
    </row>
    <row r="2" spans="1:2">
      <c r="B2" s="1" t="s">
        <v>145</v>
      </c>
    </row>
    <row r="3" spans="1:2">
      <c r="B3" s="1" t="s">
        <v>8</v>
      </c>
    </row>
    <row r="4" spans="1:2">
      <c r="B4" s="1" t="s">
        <v>9</v>
      </c>
    </row>
    <row r="5" spans="1:2">
      <c r="B5" s="1" t="s">
        <v>10</v>
      </c>
    </row>
    <row r="6" spans="1:2">
      <c r="B6" s="1" t="s">
        <v>11</v>
      </c>
    </row>
    <row r="8" spans="1:2">
      <c r="B8" s="1" t="s">
        <v>146</v>
      </c>
    </row>
    <row r="9" spans="1:2">
      <c r="B9" s="1" t="s">
        <v>164</v>
      </c>
    </row>
  </sheetData>
  <hyperlinks>
    <hyperlink ref="A1" r:id="rId1" xr:uid="{1DE0A556-5CDD-AD47-B972-8164D70A0AB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AADF-80FE-6541-AA61-F1963BB8C011}">
  <sheetPr codeName="Sheet12">
    <tabColor rgb="FFFFFF00"/>
  </sheetPr>
  <dimension ref="A1:AB74"/>
  <sheetViews>
    <sheetView workbookViewId="0">
      <selection activeCell="J13" sqref="J13"/>
    </sheetView>
  </sheetViews>
  <sheetFormatPr defaultColWidth="10.83203125" defaultRowHeight="26"/>
  <cols>
    <col min="1" max="26" width="10.83203125" style="16"/>
    <col min="27" max="28" width="10.6640625" customWidth="1"/>
    <col min="29" max="16384" width="10.83203125" style="16"/>
  </cols>
  <sheetData>
    <row r="1" spans="1:28">
      <c r="A1" s="19" t="s">
        <v>169</v>
      </c>
      <c r="Y1" s="16" t="s">
        <v>244</v>
      </c>
      <c r="AA1" t="s">
        <v>242</v>
      </c>
      <c r="AB1" t="s">
        <v>243</v>
      </c>
    </row>
    <row r="2" spans="1:28">
      <c r="B2" s="16" t="s">
        <v>165</v>
      </c>
      <c r="Y2" s="16" t="s">
        <v>245</v>
      </c>
      <c r="AA2" s="33">
        <v>42156</v>
      </c>
      <c r="AB2">
        <v>263.07199100000003</v>
      </c>
    </row>
    <row r="3" spans="1:28">
      <c r="B3" s="16" t="s">
        <v>170</v>
      </c>
      <c r="AA3" s="33">
        <v>42186</v>
      </c>
      <c r="AB3">
        <v>284.64999399999999</v>
      </c>
    </row>
    <row r="4" spans="1:28">
      <c r="B4" s="16" t="s">
        <v>166</v>
      </c>
      <c r="AA4" s="33">
        <v>42217</v>
      </c>
      <c r="AB4">
        <v>230.05600000000001</v>
      </c>
    </row>
    <row r="5" spans="1:28">
      <c r="AA5" s="33">
        <v>42248</v>
      </c>
      <c r="AB5">
        <v>236.05999800000001</v>
      </c>
    </row>
    <row r="6" spans="1:28">
      <c r="B6" s="26" t="s">
        <v>167</v>
      </c>
      <c r="C6" s="26" t="s">
        <v>168</v>
      </c>
      <c r="AA6" s="33">
        <v>42278</v>
      </c>
      <c r="AB6">
        <v>314.16598499999998</v>
      </c>
    </row>
    <row r="7" spans="1:28">
      <c r="A7" s="16">
        <v>1</v>
      </c>
      <c r="B7" s="16">
        <v>1.0730810277686518</v>
      </c>
      <c r="C7" s="16">
        <v>2.4326445788939619</v>
      </c>
      <c r="AA7" s="33">
        <v>42309</v>
      </c>
      <c r="AB7">
        <v>377.32101399999999</v>
      </c>
    </row>
    <row r="8" spans="1:28">
      <c r="A8" s="16">
        <v>2</v>
      </c>
      <c r="B8" s="16">
        <v>1.9005342477034357</v>
      </c>
      <c r="C8" s="16">
        <v>22.185163044746211</v>
      </c>
      <c r="AA8" s="33">
        <v>42339</v>
      </c>
      <c r="AB8">
        <v>430.56698599999999</v>
      </c>
    </row>
    <row r="9" spans="1:28">
      <c r="A9" s="16">
        <v>3</v>
      </c>
      <c r="B9" s="16">
        <v>3.3301025546399567</v>
      </c>
      <c r="C9" s="16">
        <v>28.526856951180907</v>
      </c>
      <c r="AA9" s="33">
        <v>42370</v>
      </c>
      <c r="AB9">
        <v>368.766998</v>
      </c>
    </row>
    <row r="10" spans="1:28">
      <c r="A10" s="16">
        <v>4</v>
      </c>
      <c r="B10" s="16">
        <v>3.4939879341434801</v>
      </c>
      <c r="C10" s="16">
        <v>14.107359608625565</v>
      </c>
      <c r="AA10" s="33">
        <v>42401</v>
      </c>
      <c r="AB10">
        <v>437.69699100000003</v>
      </c>
    </row>
    <row r="11" spans="1:28">
      <c r="A11" s="16">
        <v>5</v>
      </c>
      <c r="B11" s="16">
        <v>4.038449938642569</v>
      </c>
      <c r="C11" s="16">
        <v>15725462.906497441</v>
      </c>
      <c r="AA11" s="33">
        <v>42430</v>
      </c>
      <c r="AB11">
        <v>416.72900399999997</v>
      </c>
    </row>
    <row r="12" spans="1:28">
      <c r="A12" s="16">
        <v>6</v>
      </c>
      <c r="B12" s="16">
        <v>4.7340588513241855</v>
      </c>
      <c r="C12" s="16">
        <v>535198.16231761349</v>
      </c>
      <c r="AA12" s="33">
        <v>42461</v>
      </c>
      <c r="AB12">
        <v>448.317993</v>
      </c>
    </row>
    <row r="13" spans="1:28">
      <c r="A13" s="16">
        <v>7</v>
      </c>
      <c r="B13" s="16">
        <v>8.0211772165370778</v>
      </c>
      <c r="C13" s="16">
        <v>2224454.4918967751</v>
      </c>
      <c r="AA13" s="33">
        <v>42491</v>
      </c>
      <c r="AB13">
        <v>531.385986</v>
      </c>
    </row>
    <row r="14" spans="1:28">
      <c r="A14" s="16">
        <v>8</v>
      </c>
      <c r="B14" s="16">
        <v>9.2388939512033268</v>
      </c>
      <c r="C14" s="16">
        <v>77414908467.15358</v>
      </c>
      <c r="AA14" s="33">
        <v>42522</v>
      </c>
      <c r="AB14">
        <v>673.33697500000005</v>
      </c>
    </row>
    <row r="15" spans="1:28">
      <c r="A15" s="16">
        <v>9</v>
      </c>
      <c r="B15" s="16">
        <v>12.513644819229569</v>
      </c>
      <c r="C15" s="16">
        <v>4.5641636425498281E+31</v>
      </c>
      <c r="AA15" s="33">
        <v>42552</v>
      </c>
      <c r="AB15">
        <v>624.68102999999996</v>
      </c>
    </row>
    <row r="16" spans="1:28">
      <c r="A16" s="16">
        <v>10</v>
      </c>
      <c r="B16" s="16">
        <v>20.34671569133198</v>
      </c>
      <c r="C16" s="16">
        <v>1.4117507173393427E+52</v>
      </c>
      <c r="AA16" s="33">
        <v>42583</v>
      </c>
      <c r="AB16">
        <v>575.47198500000002</v>
      </c>
    </row>
    <row r="17" spans="1:28">
      <c r="A17" s="16">
        <v>11</v>
      </c>
      <c r="B17" s="16">
        <v>27.063303511311666</v>
      </c>
      <c r="C17" s="16">
        <v>1.2811628440961916E+62</v>
      </c>
      <c r="AA17" s="33">
        <v>42614</v>
      </c>
      <c r="AB17">
        <v>609.73498500000005</v>
      </c>
    </row>
    <row r="18" spans="1:28">
      <c r="AA18" s="33">
        <v>42644</v>
      </c>
      <c r="AB18">
        <v>700.97198500000002</v>
      </c>
    </row>
    <row r="19" spans="1:28">
      <c r="AA19" s="33">
        <v>42675</v>
      </c>
      <c r="AB19">
        <v>745.69097899999997</v>
      </c>
    </row>
    <row r="20" spans="1:28">
      <c r="AA20" s="33">
        <v>42705</v>
      </c>
      <c r="AB20">
        <v>963.74298099999999</v>
      </c>
    </row>
    <row r="21" spans="1:28">
      <c r="AA21" s="33">
        <v>42736</v>
      </c>
      <c r="AB21">
        <v>970.40301499999998</v>
      </c>
    </row>
    <row r="22" spans="1:28">
      <c r="AA22" s="33">
        <v>42767</v>
      </c>
      <c r="AB22">
        <v>1179.969971</v>
      </c>
    </row>
    <row r="23" spans="1:28">
      <c r="AA23" s="33">
        <v>42795</v>
      </c>
      <c r="AB23">
        <v>1071.790039</v>
      </c>
    </row>
    <row r="24" spans="1:28">
      <c r="AA24" s="33">
        <v>42826</v>
      </c>
      <c r="AB24">
        <v>1347.8900149999999</v>
      </c>
    </row>
    <row r="25" spans="1:28">
      <c r="AA25" s="33">
        <v>42856</v>
      </c>
      <c r="AB25">
        <v>2286.4099120000001</v>
      </c>
    </row>
    <row r="26" spans="1:28">
      <c r="AA26" s="33">
        <v>42887</v>
      </c>
      <c r="AB26">
        <v>2480.8400879999999</v>
      </c>
    </row>
    <row r="27" spans="1:28">
      <c r="AA27" s="33">
        <v>42917</v>
      </c>
      <c r="AB27">
        <v>2875.3400879999999</v>
      </c>
    </row>
    <row r="28" spans="1:28">
      <c r="AA28" s="33">
        <v>42948</v>
      </c>
      <c r="AB28">
        <v>4703.3901370000003</v>
      </c>
    </row>
    <row r="29" spans="1:28">
      <c r="AA29" s="33">
        <v>42979</v>
      </c>
      <c r="AB29">
        <v>4338.7099609999996</v>
      </c>
    </row>
    <row r="30" spans="1:28">
      <c r="AA30" s="33">
        <v>43009</v>
      </c>
      <c r="AB30">
        <v>6468.3999020000001</v>
      </c>
    </row>
    <row r="31" spans="1:28">
      <c r="AA31" s="33">
        <v>43040</v>
      </c>
      <c r="AB31">
        <v>10233.599609000001</v>
      </c>
    </row>
    <row r="32" spans="1:28">
      <c r="AA32" s="33">
        <v>43070</v>
      </c>
      <c r="AB32">
        <v>14156.400390999999</v>
      </c>
    </row>
    <row r="33" spans="27:28">
      <c r="AA33" s="33">
        <v>43101</v>
      </c>
      <c r="AB33">
        <v>10221.099609000001</v>
      </c>
    </row>
    <row r="34" spans="27:28">
      <c r="AA34" s="33">
        <v>43132</v>
      </c>
      <c r="AB34">
        <v>10397.900390999999</v>
      </c>
    </row>
    <row r="35" spans="27:28">
      <c r="AA35" s="33">
        <v>43160</v>
      </c>
      <c r="AB35">
        <v>6973.5297849999997</v>
      </c>
    </row>
    <row r="36" spans="27:28">
      <c r="AA36" s="33">
        <v>43191</v>
      </c>
      <c r="AB36">
        <v>9240.5498050000006</v>
      </c>
    </row>
    <row r="37" spans="27:28">
      <c r="AA37" s="33">
        <v>43221</v>
      </c>
      <c r="AB37">
        <v>7494.169922</v>
      </c>
    </row>
    <row r="38" spans="27:28">
      <c r="AA38" s="33">
        <v>43252</v>
      </c>
      <c r="AB38">
        <v>6404</v>
      </c>
    </row>
    <row r="39" spans="27:28">
      <c r="AA39" s="33">
        <v>43282</v>
      </c>
      <c r="AB39">
        <v>7780.4399409999996</v>
      </c>
    </row>
    <row r="40" spans="27:28">
      <c r="AA40" s="33">
        <v>43313</v>
      </c>
      <c r="AB40">
        <v>7037.580078</v>
      </c>
    </row>
    <row r="41" spans="27:28">
      <c r="AA41" s="33">
        <v>43344</v>
      </c>
      <c r="AB41">
        <v>6625.5600590000004</v>
      </c>
    </row>
    <row r="42" spans="27:28">
      <c r="AA42" s="33">
        <v>43374</v>
      </c>
      <c r="AB42">
        <v>6317.6098629999997</v>
      </c>
    </row>
    <row r="43" spans="27:28">
      <c r="AA43" s="33">
        <v>43405</v>
      </c>
      <c r="AB43">
        <v>4017.2685550000001</v>
      </c>
    </row>
    <row r="44" spans="27:28">
      <c r="AA44" s="33">
        <v>43435</v>
      </c>
      <c r="AB44">
        <v>3742.7004390000002</v>
      </c>
    </row>
    <row r="45" spans="27:28">
      <c r="AA45" s="33">
        <v>43466</v>
      </c>
      <c r="AB45">
        <v>3457.7927249999998</v>
      </c>
    </row>
    <row r="46" spans="27:28">
      <c r="AA46" s="33">
        <v>43497</v>
      </c>
      <c r="AB46">
        <v>3854.7854000000002</v>
      </c>
    </row>
    <row r="47" spans="27:28">
      <c r="AA47" s="33">
        <v>43525</v>
      </c>
      <c r="AB47">
        <v>4105.404297</v>
      </c>
    </row>
    <row r="48" spans="27:28">
      <c r="AA48" s="33">
        <v>43556</v>
      </c>
      <c r="AB48">
        <v>5350.7265630000002</v>
      </c>
    </row>
    <row r="49" spans="27:28">
      <c r="AA49" s="33">
        <v>43586</v>
      </c>
      <c r="AB49">
        <v>8574.5019530000009</v>
      </c>
    </row>
    <row r="50" spans="27:28">
      <c r="AA50" s="33">
        <v>43617</v>
      </c>
      <c r="AB50">
        <v>10817.155273</v>
      </c>
    </row>
    <row r="51" spans="27:28">
      <c r="AA51" s="33">
        <v>43647</v>
      </c>
      <c r="AB51">
        <v>10085.627930000001</v>
      </c>
    </row>
    <row r="52" spans="27:28">
      <c r="AA52" s="33">
        <v>43678</v>
      </c>
      <c r="AB52">
        <v>9630.6640630000002</v>
      </c>
    </row>
    <row r="53" spans="27:28">
      <c r="AA53" s="33">
        <v>43709</v>
      </c>
      <c r="AB53">
        <v>8293.8681639999995</v>
      </c>
    </row>
    <row r="54" spans="27:28">
      <c r="AA54" s="33">
        <v>43739</v>
      </c>
      <c r="AB54">
        <v>9199.5849610000005</v>
      </c>
    </row>
    <row r="55" spans="27:28">
      <c r="AA55" s="33">
        <v>43770</v>
      </c>
      <c r="AB55">
        <v>7569.6298829999996</v>
      </c>
    </row>
    <row r="56" spans="27:28">
      <c r="AA56" s="33">
        <v>43800</v>
      </c>
      <c r="AB56">
        <v>7193.5991210000002</v>
      </c>
    </row>
    <row r="57" spans="27:28">
      <c r="AA57" s="33">
        <v>43831</v>
      </c>
      <c r="AB57">
        <v>9350.5292969999991</v>
      </c>
    </row>
    <row r="58" spans="27:28">
      <c r="AA58" s="33">
        <v>43862</v>
      </c>
      <c r="AB58">
        <v>8599.5087889999995</v>
      </c>
    </row>
    <row r="59" spans="27:28">
      <c r="AA59" s="33">
        <v>43891</v>
      </c>
      <c r="AB59">
        <v>6438.6445309999999</v>
      </c>
    </row>
    <row r="60" spans="27:28">
      <c r="AA60" s="33">
        <v>43922</v>
      </c>
      <c r="AB60">
        <v>8658.5537110000005</v>
      </c>
    </row>
    <row r="61" spans="27:28">
      <c r="AA61" s="33">
        <v>43952</v>
      </c>
      <c r="AB61">
        <v>9461.0585940000001</v>
      </c>
    </row>
    <row r="62" spans="27:28">
      <c r="AA62" s="33">
        <v>43983</v>
      </c>
      <c r="AB62">
        <v>9137.9931639999995</v>
      </c>
    </row>
    <row r="63" spans="27:28">
      <c r="AA63" s="33">
        <v>44013</v>
      </c>
      <c r="AB63">
        <v>11323.466796999999</v>
      </c>
    </row>
    <row r="64" spans="27:28">
      <c r="AA64" s="33">
        <v>44044</v>
      </c>
      <c r="AB64">
        <v>11680.820313</v>
      </c>
    </row>
    <row r="65" spans="27:28">
      <c r="AA65" s="33">
        <v>44075</v>
      </c>
      <c r="AB65">
        <v>10787.618164</v>
      </c>
    </row>
    <row r="66" spans="27:28">
      <c r="AA66" s="33">
        <v>44105</v>
      </c>
      <c r="AB66">
        <v>13780.995117</v>
      </c>
    </row>
    <row r="67" spans="27:28">
      <c r="AA67" s="33">
        <v>44136</v>
      </c>
      <c r="AB67">
        <v>19625.835938</v>
      </c>
    </row>
    <row r="68" spans="27:28">
      <c r="AA68" s="33">
        <v>44166</v>
      </c>
      <c r="AB68">
        <v>29001.720702999999</v>
      </c>
    </row>
    <row r="69" spans="27:28">
      <c r="AA69" s="33">
        <v>44197</v>
      </c>
      <c r="AB69">
        <v>33114.359375</v>
      </c>
    </row>
    <row r="70" spans="27:28">
      <c r="AA70" s="33">
        <v>44228</v>
      </c>
      <c r="AB70">
        <v>45137.769530999998</v>
      </c>
    </row>
    <row r="71" spans="27:28">
      <c r="AA71" s="33">
        <v>44256</v>
      </c>
      <c r="AB71">
        <v>58918.832030999998</v>
      </c>
    </row>
    <row r="72" spans="27:28">
      <c r="AA72" s="33">
        <v>44287</v>
      </c>
      <c r="AB72">
        <v>57750.175780999998</v>
      </c>
    </row>
    <row r="73" spans="27:28">
      <c r="AA73" s="33">
        <v>44317</v>
      </c>
      <c r="AB73">
        <v>56704.574219000002</v>
      </c>
    </row>
    <row r="74" spans="27:28">
      <c r="AA74" s="33">
        <v>44328</v>
      </c>
      <c r="AB74">
        <v>54597.511719000002</v>
      </c>
    </row>
  </sheetData>
  <hyperlinks>
    <hyperlink ref="A1" r:id="rId1" xr:uid="{C11D5D75-E443-FC4B-955F-49B827314A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8CF7-EB7F-0C47-969D-6934FF1B7782}">
  <sheetPr codeName="Sheet17">
    <tabColor rgb="FFFF0000"/>
  </sheetPr>
  <dimension ref="B2:G99"/>
  <sheetViews>
    <sheetView workbookViewId="0">
      <selection activeCell="C5" sqref="C5"/>
    </sheetView>
  </sheetViews>
  <sheetFormatPr defaultColWidth="10.83203125" defaultRowHeight="26"/>
  <cols>
    <col min="1" max="1" width="10.83203125" style="1"/>
    <col min="2" max="2" width="32.6640625" style="1" bestFit="1" customWidth="1"/>
    <col min="3" max="4" width="22" style="1" bestFit="1" customWidth="1"/>
    <col min="5" max="16384" width="10.83203125" style="1"/>
  </cols>
  <sheetData>
    <row r="2" spans="2:7">
      <c r="B2" s="1" t="s">
        <v>137</v>
      </c>
    </row>
    <row r="4" spans="2:7">
      <c r="B4" s="27"/>
      <c r="C4" s="13" t="s">
        <v>225</v>
      </c>
      <c r="D4" s="13" t="s">
        <v>226</v>
      </c>
    </row>
    <row r="5" spans="2:7">
      <c r="B5" s="27" t="s">
        <v>227</v>
      </c>
      <c r="C5" s="7" t="s">
        <v>228</v>
      </c>
      <c r="D5" s="7" t="s">
        <v>228</v>
      </c>
      <c r="F5" s="30"/>
      <c r="G5" s="30"/>
    </row>
    <row r="6" spans="2:7">
      <c r="B6" s="27" t="s">
        <v>229</v>
      </c>
      <c r="C6" s="7" t="s">
        <v>228</v>
      </c>
      <c r="D6" s="7" t="s">
        <v>229</v>
      </c>
      <c r="F6" s="30"/>
      <c r="G6" s="30"/>
    </row>
    <row r="7" spans="2:7">
      <c r="B7" s="27" t="s">
        <v>233</v>
      </c>
      <c r="C7" s="7" t="s">
        <v>228</v>
      </c>
      <c r="D7" s="7" t="s">
        <v>233</v>
      </c>
      <c r="F7" s="30"/>
      <c r="G7" s="30"/>
    </row>
    <row r="8" spans="2:7">
      <c r="B8" s="27" t="s">
        <v>236</v>
      </c>
      <c r="C8" s="7" t="s">
        <v>228</v>
      </c>
      <c r="D8" s="7" t="s">
        <v>236</v>
      </c>
    </row>
    <row r="9" spans="2:7">
      <c r="B9" s="27" t="s">
        <v>230</v>
      </c>
      <c r="C9" s="7" t="s">
        <v>231</v>
      </c>
      <c r="D9" s="7" t="s">
        <v>232</v>
      </c>
    </row>
    <row r="10" spans="2:7">
      <c r="B10" s="27" t="s">
        <v>234</v>
      </c>
      <c r="C10" s="7" t="s">
        <v>231</v>
      </c>
      <c r="D10" s="7" t="s">
        <v>235</v>
      </c>
    </row>
    <row r="11" spans="2:7">
      <c r="B11" s="30" t="s">
        <v>237</v>
      </c>
      <c r="C11" s="31" t="s">
        <v>237</v>
      </c>
      <c r="D11" s="7" t="s">
        <v>237</v>
      </c>
    </row>
    <row r="12" spans="2:7">
      <c r="B12" s="27" t="s">
        <v>238</v>
      </c>
      <c r="C12" s="7" t="s">
        <v>239</v>
      </c>
    </row>
    <row r="13" spans="2:7">
      <c r="B13" s="27" t="s">
        <v>240</v>
      </c>
      <c r="C13" s="7" t="s">
        <v>241</v>
      </c>
      <c r="D13" s="7" t="s">
        <v>241</v>
      </c>
    </row>
    <row r="14" spans="2:7">
      <c r="B14" s="30"/>
      <c r="C14" s="30"/>
      <c r="D14" s="32"/>
    </row>
    <row r="15" spans="2:7">
      <c r="B15" s="32"/>
      <c r="C15" s="32"/>
      <c r="D15" s="32"/>
    </row>
    <row r="16" spans="2:7">
      <c r="B16" s="32"/>
      <c r="C16" s="32"/>
      <c r="D16" s="32"/>
    </row>
    <row r="17" spans="2:4">
      <c r="B17" s="32"/>
      <c r="C17" s="32"/>
      <c r="D17" s="32"/>
    </row>
    <row r="18" spans="2:4">
      <c r="B18" s="32"/>
      <c r="C18" s="32"/>
      <c r="D18" s="32"/>
    </row>
    <row r="19" spans="2:4">
      <c r="B19" s="32"/>
      <c r="C19" s="32"/>
      <c r="D19" s="32"/>
    </row>
    <row r="20" spans="2:4">
      <c r="B20" s="32"/>
      <c r="C20" s="32"/>
      <c r="D20" s="32"/>
    </row>
    <row r="21" spans="2:4">
      <c r="B21" s="32"/>
      <c r="C21" s="32"/>
      <c r="D21" s="32"/>
    </row>
    <row r="22" spans="2:4">
      <c r="B22" s="32"/>
      <c r="C22" s="32"/>
      <c r="D22" s="32"/>
    </row>
    <row r="23" spans="2:4">
      <c r="B23" s="32"/>
      <c r="C23" s="32"/>
      <c r="D23" s="32"/>
    </row>
    <row r="24" spans="2:4">
      <c r="B24" s="32"/>
      <c r="C24" s="32"/>
      <c r="D24" s="32"/>
    </row>
    <row r="25" spans="2:4">
      <c r="B25" s="32"/>
      <c r="C25" s="32"/>
      <c r="D25" s="32"/>
    </row>
    <row r="26" spans="2:4">
      <c r="B26" s="32"/>
      <c r="C26" s="32"/>
      <c r="D26" s="32"/>
    </row>
    <row r="27" spans="2:4">
      <c r="B27" s="32"/>
      <c r="C27" s="32"/>
      <c r="D27" s="32"/>
    </row>
    <row r="28" spans="2:4">
      <c r="B28" s="32"/>
      <c r="C28" s="32"/>
      <c r="D28" s="32"/>
    </row>
    <row r="29" spans="2:4">
      <c r="B29" s="32"/>
      <c r="C29" s="32"/>
      <c r="D29" s="32"/>
    </row>
    <row r="30" spans="2:4">
      <c r="B30" s="32"/>
      <c r="C30" s="32"/>
      <c r="D30" s="32"/>
    </row>
    <row r="31" spans="2:4">
      <c r="B31" s="32"/>
      <c r="C31" s="32"/>
      <c r="D31" s="32"/>
    </row>
    <row r="32" spans="2:4">
      <c r="B32" s="32"/>
      <c r="C32" s="32"/>
      <c r="D32" s="32"/>
    </row>
    <row r="33" spans="2:4">
      <c r="B33" s="32"/>
      <c r="C33" s="32"/>
      <c r="D33" s="32"/>
    </row>
    <row r="34" spans="2:4">
      <c r="B34" s="32"/>
      <c r="C34" s="32"/>
      <c r="D34" s="32"/>
    </row>
    <row r="35" spans="2:4">
      <c r="B35" s="32"/>
      <c r="C35" s="32"/>
      <c r="D35" s="32"/>
    </row>
    <row r="36" spans="2:4">
      <c r="B36" s="32"/>
      <c r="C36" s="32"/>
      <c r="D36" s="32"/>
    </row>
    <row r="37" spans="2:4">
      <c r="B37" s="32"/>
      <c r="C37" s="32"/>
      <c r="D37" s="32"/>
    </row>
    <row r="38" spans="2:4">
      <c r="B38" s="32"/>
      <c r="C38" s="32"/>
      <c r="D38" s="32"/>
    </row>
    <row r="39" spans="2:4">
      <c r="B39" s="32"/>
      <c r="C39" s="32"/>
      <c r="D39" s="32"/>
    </row>
    <row r="40" spans="2:4">
      <c r="B40" s="32"/>
      <c r="C40" s="32"/>
      <c r="D40" s="32"/>
    </row>
    <row r="41" spans="2:4">
      <c r="B41" s="32"/>
      <c r="C41" s="32"/>
      <c r="D41" s="32"/>
    </row>
    <row r="42" spans="2:4">
      <c r="B42" s="32"/>
      <c r="C42" s="32"/>
      <c r="D42" s="32"/>
    </row>
    <row r="43" spans="2:4">
      <c r="B43" s="32"/>
      <c r="C43" s="32"/>
      <c r="D43" s="32"/>
    </row>
    <row r="44" spans="2:4">
      <c r="B44" s="32"/>
      <c r="C44" s="32"/>
      <c r="D44" s="32"/>
    </row>
    <row r="45" spans="2:4">
      <c r="B45" s="32"/>
      <c r="C45" s="32"/>
      <c r="D45" s="32"/>
    </row>
    <row r="46" spans="2:4">
      <c r="B46" s="32"/>
      <c r="C46" s="32"/>
      <c r="D46" s="32"/>
    </row>
    <row r="47" spans="2:4">
      <c r="B47" s="32"/>
      <c r="C47" s="32"/>
      <c r="D47" s="32"/>
    </row>
    <row r="48" spans="2:4">
      <c r="B48" s="32"/>
      <c r="C48" s="32"/>
      <c r="D48" s="32"/>
    </row>
    <row r="49" spans="2:4">
      <c r="B49" s="32"/>
      <c r="C49" s="32"/>
      <c r="D49" s="32"/>
    </row>
    <row r="50" spans="2:4">
      <c r="B50" s="32"/>
      <c r="C50" s="32"/>
      <c r="D50" s="32"/>
    </row>
    <row r="51" spans="2:4">
      <c r="B51" s="32"/>
      <c r="C51" s="32"/>
      <c r="D51" s="32"/>
    </row>
    <row r="52" spans="2:4">
      <c r="B52" s="32"/>
      <c r="C52" s="32"/>
      <c r="D52" s="32"/>
    </row>
    <row r="53" spans="2:4">
      <c r="B53" s="32"/>
      <c r="C53" s="32"/>
      <c r="D53" s="32"/>
    </row>
    <row r="54" spans="2:4">
      <c r="B54" s="32"/>
      <c r="C54" s="32"/>
      <c r="D54" s="32"/>
    </row>
    <row r="55" spans="2:4">
      <c r="B55" s="32"/>
      <c r="C55" s="32"/>
      <c r="D55" s="32"/>
    </row>
    <row r="56" spans="2:4">
      <c r="B56" s="32"/>
      <c r="C56" s="32"/>
      <c r="D56" s="32"/>
    </row>
    <row r="57" spans="2:4">
      <c r="B57" s="32"/>
      <c r="C57" s="32"/>
      <c r="D57" s="32"/>
    </row>
    <row r="58" spans="2:4">
      <c r="B58" s="32"/>
      <c r="C58" s="32"/>
      <c r="D58" s="32"/>
    </row>
    <row r="59" spans="2:4">
      <c r="B59" s="32"/>
      <c r="C59" s="32"/>
      <c r="D59" s="32"/>
    </row>
    <row r="60" spans="2:4">
      <c r="B60" s="32"/>
      <c r="C60" s="32"/>
      <c r="D60" s="32"/>
    </row>
    <row r="61" spans="2:4">
      <c r="B61" s="32"/>
      <c r="C61" s="32"/>
      <c r="D61" s="32"/>
    </row>
    <row r="62" spans="2:4">
      <c r="B62" s="32"/>
      <c r="C62" s="32"/>
      <c r="D62" s="32"/>
    </row>
    <row r="63" spans="2:4">
      <c r="B63" s="32"/>
      <c r="C63" s="32"/>
      <c r="D63" s="32"/>
    </row>
    <row r="64" spans="2:4">
      <c r="B64" s="32"/>
      <c r="C64" s="32"/>
      <c r="D64" s="32"/>
    </row>
    <row r="65" spans="2:4">
      <c r="B65" s="32"/>
      <c r="C65" s="32"/>
      <c r="D65" s="32"/>
    </row>
    <row r="66" spans="2:4">
      <c r="B66" s="32"/>
      <c r="C66" s="32"/>
      <c r="D66" s="32"/>
    </row>
    <row r="67" spans="2:4">
      <c r="B67" s="32"/>
      <c r="C67" s="32"/>
      <c r="D67" s="32"/>
    </row>
    <row r="68" spans="2:4">
      <c r="B68" s="32"/>
      <c r="C68" s="32"/>
      <c r="D68" s="32"/>
    </row>
    <row r="69" spans="2:4">
      <c r="B69" s="32"/>
      <c r="C69" s="32"/>
      <c r="D69" s="32"/>
    </row>
    <row r="70" spans="2:4">
      <c r="B70" s="32"/>
      <c r="C70" s="32"/>
      <c r="D70" s="32"/>
    </row>
    <row r="71" spans="2:4">
      <c r="B71" s="32"/>
      <c r="C71" s="32"/>
      <c r="D71" s="32"/>
    </row>
    <row r="72" spans="2:4">
      <c r="B72" s="32"/>
      <c r="C72" s="32"/>
      <c r="D72" s="32"/>
    </row>
    <row r="73" spans="2:4">
      <c r="B73" s="32"/>
      <c r="C73" s="32"/>
      <c r="D73" s="32"/>
    </row>
    <row r="74" spans="2:4">
      <c r="B74" s="32"/>
      <c r="C74" s="32"/>
      <c r="D74" s="32"/>
    </row>
    <row r="75" spans="2:4">
      <c r="B75" s="32"/>
      <c r="C75" s="32"/>
      <c r="D75" s="32"/>
    </row>
    <row r="76" spans="2:4">
      <c r="B76" s="32"/>
      <c r="C76" s="32"/>
      <c r="D76" s="32"/>
    </row>
    <row r="77" spans="2:4">
      <c r="B77" s="32"/>
      <c r="C77" s="32"/>
      <c r="D77" s="32"/>
    </row>
    <row r="78" spans="2:4">
      <c r="B78" s="32"/>
      <c r="C78" s="32"/>
      <c r="D78" s="32"/>
    </row>
    <row r="79" spans="2:4">
      <c r="B79" s="32"/>
      <c r="C79" s="32"/>
      <c r="D79" s="32"/>
    </row>
    <row r="80" spans="2:4">
      <c r="B80" s="32"/>
      <c r="C80" s="32"/>
      <c r="D80" s="32"/>
    </row>
    <row r="81" spans="2:4">
      <c r="B81" s="32"/>
      <c r="C81" s="32"/>
      <c r="D81" s="32"/>
    </row>
    <row r="82" spans="2:4">
      <c r="B82" s="32"/>
      <c r="C82" s="32"/>
      <c r="D82" s="32"/>
    </row>
    <row r="83" spans="2:4">
      <c r="B83" s="32"/>
      <c r="C83" s="32"/>
      <c r="D83" s="32"/>
    </row>
    <row r="84" spans="2:4">
      <c r="B84" s="32"/>
      <c r="C84" s="32"/>
      <c r="D84" s="32"/>
    </row>
    <row r="85" spans="2:4">
      <c r="B85" s="32"/>
      <c r="C85" s="32"/>
      <c r="D85" s="32"/>
    </row>
    <row r="86" spans="2:4">
      <c r="B86" s="32"/>
      <c r="C86" s="32"/>
      <c r="D86" s="32"/>
    </row>
    <row r="87" spans="2:4">
      <c r="B87" s="32"/>
      <c r="C87" s="32"/>
      <c r="D87" s="32"/>
    </row>
    <row r="88" spans="2:4">
      <c r="B88" s="32"/>
      <c r="C88" s="32"/>
      <c r="D88" s="32"/>
    </row>
    <row r="89" spans="2:4">
      <c r="B89" s="32"/>
      <c r="C89" s="32"/>
      <c r="D89" s="32"/>
    </row>
    <row r="90" spans="2:4">
      <c r="B90" s="32"/>
      <c r="C90" s="32"/>
      <c r="D90" s="32"/>
    </row>
    <row r="91" spans="2:4">
      <c r="B91" s="32"/>
      <c r="C91" s="32"/>
      <c r="D91" s="32"/>
    </row>
    <row r="92" spans="2:4">
      <c r="B92" s="32"/>
      <c r="C92" s="32"/>
      <c r="D92" s="32"/>
    </row>
    <row r="93" spans="2:4">
      <c r="B93" s="32"/>
      <c r="C93" s="32"/>
      <c r="D93" s="32"/>
    </row>
    <row r="94" spans="2:4">
      <c r="B94" s="32"/>
      <c r="C94" s="32"/>
      <c r="D94" s="32"/>
    </row>
    <row r="95" spans="2:4">
      <c r="B95" s="32"/>
      <c r="C95" s="32"/>
      <c r="D95" s="32"/>
    </row>
    <row r="96" spans="2:4">
      <c r="B96" s="32"/>
      <c r="C96" s="32"/>
      <c r="D96" s="32"/>
    </row>
    <row r="97" spans="2:4">
      <c r="B97" s="32"/>
      <c r="C97" s="32"/>
      <c r="D97" s="32"/>
    </row>
    <row r="98" spans="2:4">
      <c r="B98" s="32"/>
      <c r="C98" s="32"/>
      <c r="D98" s="32"/>
    </row>
    <row r="99" spans="2:4">
      <c r="B99" s="32"/>
      <c r="C99" s="32"/>
      <c r="D99" s="32"/>
    </row>
  </sheetData>
  <hyperlinks>
    <hyperlink ref="C6" r:id="rId1" xr:uid="{129F18ED-4579-3842-81B4-668461DEDC19}"/>
    <hyperlink ref="D7" r:id="rId2" xr:uid="{0832016F-9442-2842-BDEA-46502618489A}"/>
    <hyperlink ref="D6" r:id="rId3" xr:uid="{0FA78F25-553E-E943-8EE7-9BCD333C1D66}"/>
    <hyperlink ref="D5" r:id="rId4" xr:uid="{4C379AED-88A4-6C4D-AF21-FDDE9ED6E874}"/>
    <hyperlink ref="D10" r:id="rId5" xr:uid="{47567FFC-BF9E-CA43-9183-4306A8AAD223}"/>
    <hyperlink ref="D9" r:id="rId6" xr:uid="{E4355CBE-11C1-2A44-8008-34FE2D167BEE}"/>
    <hyperlink ref="C12" r:id="rId7" xr:uid="{08FEB555-DD79-C245-89D3-5A7C4565146A}"/>
    <hyperlink ref="D8" r:id="rId8" xr:uid="{657B11F9-A24E-CF45-9686-8E6CB23DEF49}"/>
    <hyperlink ref="C5" r:id="rId9" xr:uid="{030948AF-77F2-F74B-9620-706FCC640CB0}"/>
    <hyperlink ref="C7" r:id="rId10" xr:uid="{B3582C5F-15C2-1B44-BFD1-CB2AA95C2DC9}"/>
    <hyperlink ref="C9" r:id="rId11" xr:uid="{F699CD51-4D87-FB43-AC2C-154BEAA2F525}"/>
    <hyperlink ref="C10" r:id="rId12" xr:uid="{80411FFC-47D4-7F48-B92B-942DDAE8106D}"/>
    <hyperlink ref="C8" r:id="rId13" xr:uid="{601F7B42-5329-E842-88E9-C27A7D1DCC8F}"/>
    <hyperlink ref="C13" r:id="rId14" xr:uid="{53E3F468-EDBB-C144-8E04-248FF178DF1F}"/>
    <hyperlink ref="D13" r:id="rId15" xr:uid="{9763EA20-97F4-F44F-ACD3-DEBC593CB32F}"/>
    <hyperlink ref="C11" r:id="rId16" xr:uid="{074CBC3B-6517-584B-ACA9-3D68F339B2B5}"/>
    <hyperlink ref="D11" r:id="rId17" xr:uid="{B7D3185D-8002-104D-8BDA-5AE04FEC06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tabColor rgb="FFFFFF00"/>
  </sheetPr>
  <dimension ref="A1:AL29"/>
  <sheetViews>
    <sheetView workbookViewId="0">
      <selection activeCell="A2" sqref="A2"/>
    </sheetView>
  </sheetViews>
  <sheetFormatPr defaultColWidth="10.83203125" defaultRowHeight="26"/>
  <cols>
    <col min="1" max="16384" width="10.83203125" style="1"/>
  </cols>
  <sheetData>
    <row r="1" spans="1:3">
      <c r="A1" s="1" t="s">
        <v>117</v>
      </c>
      <c r="B1" s="7" t="s">
        <v>277</v>
      </c>
    </row>
    <row r="2" spans="1:3">
      <c r="B2" s="7" t="s">
        <v>276</v>
      </c>
    </row>
    <row r="3" spans="1:3">
      <c r="B3" s="7"/>
    </row>
    <row r="4" spans="1:3">
      <c r="B4" s="1" t="s">
        <v>282</v>
      </c>
    </row>
    <row r="5" spans="1:3">
      <c r="B5" s="1" t="s">
        <v>278</v>
      </c>
    </row>
    <row r="6" spans="1:3">
      <c r="B6" s="1" t="s">
        <v>283</v>
      </c>
    </row>
    <row r="7" spans="1:3">
      <c r="B7" s="1" t="s">
        <v>279</v>
      </c>
    </row>
    <row r="8" spans="1:3">
      <c r="B8" s="1" t="s">
        <v>280</v>
      </c>
    </row>
    <row r="9" spans="1:3">
      <c r="B9" s="1" t="s">
        <v>281</v>
      </c>
    </row>
    <row r="11" spans="1:3">
      <c r="B11" s="7"/>
    </row>
    <row r="12" spans="1:3">
      <c r="B12" s="1" t="s">
        <v>44</v>
      </c>
    </row>
    <row r="13" spans="1:3">
      <c r="B13" s="20" t="s">
        <v>133</v>
      </c>
      <c r="C13" s="1" t="s">
        <v>45</v>
      </c>
    </row>
    <row r="14" spans="1:3">
      <c r="B14" s="20" t="s">
        <v>134</v>
      </c>
      <c r="C14" s="1" t="s">
        <v>46</v>
      </c>
    </row>
    <row r="15" spans="1:3">
      <c r="B15" s="20" t="s">
        <v>135</v>
      </c>
      <c r="C15" s="1" t="s">
        <v>47</v>
      </c>
    </row>
    <row r="16" spans="1:3">
      <c r="B16" s="20"/>
      <c r="C16" s="1" t="s">
        <v>136</v>
      </c>
    </row>
    <row r="22" spans="2:38">
      <c r="B22" s="20"/>
    </row>
    <row r="23" spans="2:38">
      <c r="B23" s="20"/>
    </row>
    <row r="25" spans="2:38">
      <c r="B25" s="20"/>
    </row>
    <row r="27" spans="2:38"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2:38">
      <c r="B28" s="2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2:38">
      <c r="B29" s="2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</sheetData>
  <hyperlinks>
    <hyperlink ref="B1" r:id="rId1" xr:uid="{0D828B85-1155-4F40-A924-74C44066E9A2}"/>
    <hyperlink ref="B2" r:id="rId2" xr:uid="{308C5AC3-8E9F-F84B-AD46-48A49FE01CE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0F1F-1CE6-3A40-8198-F055CC049E16}">
  <sheetPr codeName="Sheet25">
    <tabColor rgb="FFFFFF00"/>
  </sheetPr>
  <dimension ref="A1:AA18"/>
  <sheetViews>
    <sheetView workbookViewId="0">
      <selection activeCell="B1" sqref="B1"/>
    </sheetView>
  </sheetViews>
  <sheetFormatPr defaultColWidth="10.83203125" defaultRowHeight="26"/>
  <cols>
    <col min="1" max="2" width="10.83203125" style="1"/>
    <col min="3" max="3" width="15.1640625" style="1" customWidth="1"/>
    <col min="4" max="8" width="13" style="1" bestFit="1" customWidth="1"/>
    <col min="9" max="17" width="12.6640625" style="1" bestFit="1" customWidth="1"/>
    <col min="18" max="27" width="13.5" style="1" bestFit="1" customWidth="1"/>
    <col min="28" max="16384" width="10.83203125" style="1"/>
  </cols>
  <sheetData>
    <row r="1" spans="1:27">
      <c r="A1" s="1" t="s">
        <v>117</v>
      </c>
      <c r="B1" s="7" t="s">
        <v>276</v>
      </c>
    </row>
    <row r="2" spans="1:27">
      <c r="B2" s="1" t="s">
        <v>267</v>
      </c>
      <c r="C2" s="1" t="s">
        <v>275</v>
      </c>
    </row>
    <row r="3" spans="1:27">
      <c r="B3" s="1" t="s">
        <v>268</v>
      </c>
      <c r="C3" s="1" t="s">
        <v>274</v>
      </c>
    </row>
    <row r="4" spans="1:27">
      <c r="B4" s="1" t="s">
        <v>271</v>
      </c>
      <c r="C4" s="1" t="s">
        <v>273</v>
      </c>
    </row>
    <row r="5" spans="1:27">
      <c r="B5" s="1" t="s">
        <v>262</v>
      </c>
      <c r="C5" s="1" t="s">
        <v>272</v>
      </c>
    </row>
    <row r="7" spans="1:27">
      <c r="B7" s="15" t="s">
        <v>271</v>
      </c>
      <c r="C7" s="5">
        <v>0.05</v>
      </c>
    </row>
    <row r="10" spans="1:27">
      <c r="B10" s="1" t="s">
        <v>270</v>
      </c>
      <c r="C10" s="1">
        <f t="shared" ref="C10:AA10" si="0">80+C11</f>
        <v>81</v>
      </c>
      <c r="D10" s="1">
        <f t="shared" si="0"/>
        <v>82</v>
      </c>
      <c r="E10" s="1">
        <f t="shared" si="0"/>
        <v>83</v>
      </c>
      <c r="F10" s="1">
        <f t="shared" si="0"/>
        <v>84</v>
      </c>
      <c r="G10" s="1">
        <f t="shared" si="0"/>
        <v>85</v>
      </c>
      <c r="H10" s="1">
        <f t="shared" si="0"/>
        <v>86</v>
      </c>
      <c r="I10" s="1">
        <f t="shared" si="0"/>
        <v>87</v>
      </c>
      <c r="J10" s="1">
        <f t="shared" si="0"/>
        <v>88</v>
      </c>
      <c r="K10" s="1">
        <f t="shared" si="0"/>
        <v>89</v>
      </c>
      <c r="L10" s="1">
        <f t="shared" si="0"/>
        <v>90</v>
      </c>
      <c r="M10" s="1">
        <f t="shared" si="0"/>
        <v>91</v>
      </c>
      <c r="N10" s="1">
        <f t="shared" si="0"/>
        <v>92</v>
      </c>
      <c r="O10" s="1">
        <f t="shared" si="0"/>
        <v>93</v>
      </c>
      <c r="P10" s="1">
        <f t="shared" si="0"/>
        <v>94</v>
      </c>
      <c r="Q10" s="1">
        <f t="shared" si="0"/>
        <v>95</v>
      </c>
      <c r="R10" s="1">
        <f t="shared" si="0"/>
        <v>96</v>
      </c>
      <c r="S10" s="1">
        <f t="shared" si="0"/>
        <v>97</v>
      </c>
      <c r="T10" s="1">
        <f t="shared" si="0"/>
        <v>98</v>
      </c>
      <c r="U10" s="1">
        <f t="shared" si="0"/>
        <v>99</v>
      </c>
      <c r="V10" s="1">
        <f t="shared" si="0"/>
        <v>100</v>
      </c>
      <c r="W10" s="1">
        <f t="shared" si="0"/>
        <v>101</v>
      </c>
      <c r="X10" s="1">
        <f t="shared" si="0"/>
        <v>102</v>
      </c>
      <c r="Y10" s="1">
        <f t="shared" si="0"/>
        <v>103</v>
      </c>
      <c r="Z10" s="1">
        <f t="shared" si="0"/>
        <v>104</v>
      </c>
      <c r="AA10" s="1">
        <f t="shared" si="0"/>
        <v>105</v>
      </c>
    </row>
    <row r="11" spans="1:27">
      <c r="B11" s="1" t="s">
        <v>269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  <c r="Z11" s="1">
        <v>24</v>
      </c>
      <c r="AA11" s="1">
        <v>25</v>
      </c>
    </row>
    <row r="12" spans="1:27">
      <c r="B12" s="1" t="s">
        <v>268</v>
      </c>
      <c r="C12" s="41">
        <v>0.15</v>
      </c>
      <c r="D12" s="41">
        <f t="shared" ref="D12:AA12" si="1">C12+1%</f>
        <v>0.16</v>
      </c>
      <c r="E12" s="41">
        <f t="shared" si="1"/>
        <v>0.17</v>
      </c>
      <c r="F12" s="41">
        <f t="shared" si="1"/>
        <v>0.18000000000000002</v>
      </c>
      <c r="G12" s="41">
        <f t="shared" si="1"/>
        <v>0.19000000000000003</v>
      </c>
      <c r="H12" s="41">
        <f t="shared" si="1"/>
        <v>0.20000000000000004</v>
      </c>
      <c r="I12" s="41">
        <f t="shared" si="1"/>
        <v>0.21000000000000005</v>
      </c>
      <c r="J12" s="41">
        <f t="shared" si="1"/>
        <v>0.22000000000000006</v>
      </c>
      <c r="K12" s="41">
        <f t="shared" si="1"/>
        <v>0.23000000000000007</v>
      </c>
      <c r="L12" s="41">
        <f t="shared" si="1"/>
        <v>0.24000000000000007</v>
      </c>
      <c r="M12" s="41">
        <f t="shared" si="1"/>
        <v>0.25000000000000006</v>
      </c>
      <c r="N12" s="41">
        <f t="shared" si="1"/>
        <v>0.26000000000000006</v>
      </c>
      <c r="O12" s="41">
        <f t="shared" si="1"/>
        <v>0.27000000000000007</v>
      </c>
      <c r="P12" s="41">
        <f t="shared" si="1"/>
        <v>0.28000000000000008</v>
      </c>
      <c r="Q12" s="41">
        <f t="shared" si="1"/>
        <v>0.29000000000000009</v>
      </c>
      <c r="R12" s="41">
        <f t="shared" si="1"/>
        <v>0.3000000000000001</v>
      </c>
      <c r="S12" s="41">
        <f t="shared" si="1"/>
        <v>0.31000000000000011</v>
      </c>
      <c r="T12" s="41">
        <f t="shared" si="1"/>
        <v>0.32000000000000012</v>
      </c>
      <c r="U12" s="41">
        <f t="shared" si="1"/>
        <v>0.33000000000000013</v>
      </c>
      <c r="V12" s="41">
        <f t="shared" si="1"/>
        <v>0.34000000000000014</v>
      </c>
      <c r="W12" s="41">
        <f t="shared" si="1"/>
        <v>0.35000000000000014</v>
      </c>
      <c r="X12" s="41">
        <f t="shared" si="1"/>
        <v>0.36000000000000015</v>
      </c>
      <c r="Y12" s="41">
        <f t="shared" si="1"/>
        <v>0.37000000000000016</v>
      </c>
      <c r="Z12" s="41">
        <f t="shared" si="1"/>
        <v>0.38000000000000017</v>
      </c>
      <c r="AA12" s="41">
        <f t="shared" si="1"/>
        <v>0.39000000000000018</v>
      </c>
    </row>
    <row r="13" spans="1:27">
      <c r="B13" s="1" t="s">
        <v>267</v>
      </c>
      <c r="C13" s="41">
        <f>1-C12</f>
        <v>0.85</v>
      </c>
      <c r="D13" s="41">
        <f t="shared" ref="D13:AA13" si="2">C13*(1-D12)</f>
        <v>0.71399999999999997</v>
      </c>
      <c r="E13" s="41">
        <f t="shared" si="2"/>
        <v>0.59261999999999992</v>
      </c>
      <c r="F13" s="41">
        <f t="shared" si="2"/>
        <v>0.48594839999999989</v>
      </c>
      <c r="G13" s="41">
        <f t="shared" si="2"/>
        <v>0.39361820399999986</v>
      </c>
      <c r="H13" s="41">
        <f t="shared" si="2"/>
        <v>0.31489456319999987</v>
      </c>
      <c r="I13" s="41">
        <f t="shared" si="2"/>
        <v>0.24876670492799988</v>
      </c>
      <c r="J13" s="41">
        <f t="shared" si="2"/>
        <v>0.19403802984383989</v>
      </c>
      <c r="K13" s="41">
        <f t="shared" si="2"/>
        <v>0.1494092829797567</v>
      </c>
      <c r="L13" s="41">
        <f t="shared" si="2"/>
        <v>0.11355105506461508</v>
      </c>
      <c r="M13" s="41">
        <f t="shared" si="2"/>
        <v>8.5163291298461313E-2</v>
      </c>
      <c r="N13" s="41">
        <f t="shared" si="2"/>
        <v>6.3020835560861369E-2</v>
      </c>
      <c r="O13" s="41">
        <f t="shared" si="2"/>
        <v>4.6005209959428799E-2</v>
      </c>
      <c r="P13" s="41">
        <f t="shared" si="2"/>
        <v>3.3123751170788737E-2</v>
      </c>
      <c r="Q13" s="41">
        <f t="shared" si="2"/>
        <v>2.3517863331260002E-2</v>
      </c>
      <c r="R13" s="41">
        <f t="shared" si="2"/>
        <v>1.6462504331882E-2</v>
      </c>
      <c r="S13" s="41">
        <f t="shared" si="2"/>
        <v>1.1359127988998579E-2</v>
      </c>
      <c r="T13" s="41">
        <f t="shared" si="2"/>
        <v>7.7242070325190329E-3</v>
      </c>
      <c r="U13" s="41">
        <f t="shared" si="2"/>
        <v>5.1752187117877517E-3</v>
      </c>
      <c r="V13" s="41">
        <f t="shared" si="2"/>
        <v>3.4156443497799158E-3</v>
      </c>
      <c r="W13" s="41">
        <f t="shared" si="2"/>
        <v>2.2201688273569449E-3</v>
      </c>
      <c r="X13" s="41">
        <f t="shared" si="2"/>
        <v>1.4209080495084445E-3</v>
      </c>
      <c r="Y13" s="41">
        <f t="shared" si="2"/>
        <v>8.9517207119031988E-4</v>
      </c>
      <c r="Z13" s="41">
        <f t="shared" si="2"/>
        <v>5.5500668413799824E-4</v>
      </c>
      <c r="AA13" s="41">
        <f t="shared" si="2"/>
        <v>3.3855407732417888E-4</v>
      </c>
    </row>
    <row r="14" spans="1:27">
      <c r="B14" s="1" t="s">
        <v>266</v>
      </c>
      <c r="C14" s="41">
        <f t="shared" ref="C14:AA14" si="3">(1+r_)^(-t)</f>
        <v>0.95238095238095233</v>
      </c>
      <c r="D14" s="41">
        <f t="shared" si="3"/>
        <v>0.90702947845804982</v>
      </c>
      <c r="E14" s="41">
        <f t="shared" si="3"/>
        <v>0.86383759853147601</v>
      </c>
      <c r="F14" s="41">
        <f t="shared" si="3"/>
        <v>0.82270247479188197</v>
      </c>
      <c r="G14" s="41">
        <f t="shared" si="3"/>
        <v>0.78352616646845896</v>
      </c>
      <c r="H14" s="41">
        <f t="shared" si="3"/>
        <v>0.74621539663662761</v>
      </c>
      <c r="I14" s="41">
        <f t="shared" si="3"/>
        <v>0.71068133013012147</v>
      </c>
      <c r="J14" s="41">
        <f t="shared" si="3"/>
        <v>0.67683936202868722</v>
      </c>
      <c r="K14" s="41">
        <f t="shared" si="3"/>
        <v>0.64460891621779726</v>
      </c>
      <c r="L14" s="41">
        <f t="shared" si="3"/>
        <v>0.61391325354075932</v>
      </c>
      <c r="M14" s="41">
        <f t="shared" si="3"/>
        <v>0.5846792890864374</v>
      </c>
      <c r="N14" s="41">
        <f t="shared" si="3"/>
        <v>0.5568374181775595</v>
      </c>
      <c r="O14" s="41">
        <f t="shared" si="3"/>
        <v>0.53032135064529462</v>
      </c>
      <c r="P14" s="41">
        <f t="shared" si="3"/>
        <v>0.50506795299551888</v>
      </c>
      <c r="Q14" s="41">
        <f t="shared" si="3"/>
        <v>0.48101709809097021</v>
      </c>
      <c r="R14" s="41">
        <f t="shared" si="3"/>
        <v>0.45811152199140021</v>
      </c>
      <c r="S14" s="41">
        <f t="shared" si="3"/>
        <v>0.43629668761085727</v>
      </c>
      <c r="T14" s="41">
        <f t="shared" si="3"/>
        <v>0.41552065486748313</v>
      </c>
      <c r="U14" s="41">
        <f t="shared" si="3"/>
        <v>0.39573395701665059</v>
      </c>
      <c r="V14" s="41">
        <f t="shared" si="3"/>
        <v>0.37688948287300061</v>
      </c>
      <c r="W14" s="41">
        <f t="shared" si="3"/>
        <v>0.35894236464095297</v>
      </c>
      <c r="X14" s="41">
        <f t="shared" si="3"/>
        <v>0.3418498710866219</v>
      </c>
      <c r="Y14" s="41">
        <f t="shared" si="3"/>
        <v>0.32557130579678267</v>
      </c>
      <c r="Z14" s="41">
        <f t="shared" si="3"/>
        <v>0.31006791028265024</v>
      </c>
      <c r="AA14" s="41">
        <f t="shared" si="3"/>
        <v>0.29530277169776209</v>
      </c>
    </row>
    <row r="15" spans="1:27">
      <c r="B15" s="1" t="s">
        <v>262</v>
      </c>
      <c r="C15" s="40">
        <v>50000</v>
      </c>
      <c r="D15" s="40">
        <v>50000</v>
      </c>
      <c r="E15" s="40">
        <v>50000</v>
      </c>
      <c r="F15" s="40">
        <v>50000</v>
      </c>
      <c r="G15" s="40">
        <v>50000</v>
      </c>
      <c r="H15" s="40">
        <v>50000</v>
      </c>
      <c r="I15" s="40">
        <v>50000</v>
      </c>
      <c r="J15" s="40">
        <v>50000</v>
      </c>
      <c r="K15" s="40">
        <v>50000</v>
      </c>
      <c r="L15" s="40">
        <v>50000</v>
      </c>
      <c r="M15" s="40">
        <v>50000</v>
      </c>
      <c r="N15" s="40">
        <v>50000</v>
      </c>
      <c r="O15" s="40">
        <v>50000</v>
      </c>
      <c r="P15" s="40">
        <v>50000</v>
      </c>
      <c r="Q15" s="40">
        <v>50000</v>
      </c>
      <c r="R15" s="40">
        <v>50000</v>
      </c>
      <c r="S15" s="40">
        <v>50000</v>
      </c>
      <c r="T15" s="40">
        <v>50000</v>
      </c>
      <c r="U15" s="40">
        <v>50000</v>
      </c>
      <c r="V15" s="40">
        <v>50000</v>
      </c>
      <c r="W15" s="40">
        <v>50000</v>
      </c>
      <c r="X15" s="40">
        <v>50000</v>
      </c>
      <c r="Y15" s="40">
        <v>50000</v>
      </c>
      <c r="Z15" s="40">
        <v>50000</v>
      </c>
      <c r="AA15" s="40">
        <v>50000</v>
      </c>
    </row>
    <row r="17" spans="2:27">
      <c r="B17" s="1" t="s">
        <v>265</v>
      </c>
      <c r="C17" s="40">
        <f t="shared" ref="C17:AA17" si="4">C_*PV*P_S</f>
        <v>40476.190476190473</v>
      </c>
      <c r="D17" s="40">
        <f t="shared" si="4"/>
        <v>32380.952380952378</v>
      </c>
      <c r="E17" s="40">
        <f t="shared" si="4"/>
        <v>25596.371882086161</v>
      </c>
      <c r="F17" s="40">
        <f t="shared" si="4"/>
        <v>19989.547565057765</v>
      </c>
      <c r="G17" s="40">
        <f t="shared" si="4"/>
        <v>15420.508121615987</v>
      </c>
      <c r="H17" s="40">
        <f t="shared" si="4"/>
        <v>11748.958568850274</v>
      </c>
      <c r="I17" s="40">
        <f t="shared" si="4"/>
        <v>8839.6926375159201</v>
      </c>
      <c r="J17" s="40">
        <f t="shared" si="4"/>
        <v>6566.6288164403977</v>
      </c>
      <c r="K17" s="40">
        <f t="shared" si="4"/>
        <v>4815.5277987229574</v>
      </c>
      <c r="L17" s="40">
        <f t="shared" si="4"/>
        <v>3485.5248828851877</v>
      </c>
      <c r="M17" s="40">
        <f t="shared" si="4"/>
        <v>2489.6606306322769</v>
      </c>
      <c r="N17" s="40">
        <f t="shared" si="4"/>
        <v>1754.6179682551287</v>
      </c>
      <c r="O17" s="40">
        <f t="shared" si="4"/>
        <v>1219.877254120232</v>
      </c>
      <c r="P17" s="40">
        <f t="shared" si="4"/>
        <v>836.48725996815949</v>
      </c>
      <c r="Q17" s="40">
        <f t="shared" si="4"/>
        <v>565.62471864513611</v>
      </c>
      <c r="R17" s="40">
        <f t="shared" si="4"/>
        <v>377.08314576342411</v>
      </c>
      <c r="S17" s="40">
        <f t="shared" si="4"/>
        <v>247.79749578739293</v>
      </c>
      <c r="T17" s="40">
        <f t="shared" si="4"/>
        <v>160.47837822421636</v>
      </c>
      <c r="U17" s="40">
        <f t="shared" si="4"/>
        <v>102.400488962119</v>
      </c>
      <c r="V17" s="40">
        <f t="shared" si="4"/>
        <v>64.36602163333194</v>
      </c>
      <c r="W17" s="40">
        <f t="shared" si="4"/>
        <v>39.845632439681673</v>
      </c>
      <c r="X17" s="40">
        <f t="shared" si="4"/>
        <v>24.286861677520257</v>
      </c>
      <c r="Y17" s="40">
        <f t="shared" si="4"/>
        <v>14.572117006512148</v>
      </c>
      <c r="Z17" s="40">
        <f t="shared" si="4"/>
        <v>8.6044881371786008</v>
      </c>
      <c r="AA17" s="40">
        <f t="shared" si="4"/>
        <v>4.9987978701704243</v>
      </c>
    </row>
    <row r="18" spans="2:27">
      <c r="B18" s="1" t="s">
        <v>264</v>
      </c>
      <c r="C18" s="40">
        <f>SUM(PVCF)</f>
        <v>177230.60438943998</v>
      </c>
    </row>
  </sheetData>
  <hyperlinks>
    <hyperlink ref="B1" r:id="rId1" xr:uid="{4AC07653-7FFF-B341-BE7C-9C9D36394B8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B2:B4"/>
  <sheetViews>
    <sheetView workbookViewId="0">
      <selection activeCell="B4" sqref="B4"/>
    </sheetView>
  </sheetViews>
  <sheetFormatPr defaultColWidth="10.83203125" defaultRowHeight="26"/>
  <cols>
    <col min="1" max="16384" width="10.83203125" style="1"/>
  </cols>
  <sheetData>
    <row r="2" spans="2:2">
      <c r="B2" s="1" t="s">
        <v>84</v>
      </c>
    </row>
    <row r="3" spans="2:2">
      <c r="B3" s="1" t="s">
        <v>140</v>
      </c>
    </row>
    <row r="4" spans="2:2">
      <c r="B4" s="1" t="s">
        <v>114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B2:E41"/>
  <sheetViews>
    <sheetView workbookViewId="0"/>
  </sheetViews>
  <sheetFormatPr defaultColWidth="10.83203125" defaultRowHeight="26"/>
  <cols>
    <col min="1" max="16384" width="10.83203125" style="1"/>
  </cols>
  <sheetData>
    <row r="2" spans="2:5">
      <c r="B2" s="1" t="s">
        <v>49</v>
      </c>
    </row>
    <row r="3" spans="2:5">
      <c r="C3" s="1" t="s">
        <v>50</v>
      </c>
    </row>
    <row r="4" spans="2:5">
      <c r="D4" s="1" t="s">
        <v>51</v>
      </c>
      <c r="E4" s="1" t="s">
        <v>52</v>
      </c>
    </row>
    <row r="5" spans="2:5">
      <c r="D5" s="1">
        <v>10</v>
      </c>
      <c r="E5" s="1" t="s">
        <v>53</v>
      </c>
    </row>
    <row r="6" spans="2:5">
      <c r="D6" s="1">
        <v>10</v>
      </c>
      <c r="E6" s="1" t="s">
        <v>54</v>
      </c>
    </row>
    <row r="7" spans="2:5">
      <c r="D7" s="1">
        <v>10</v>
      </c>
      <c r="E7" s="1" t="s">
        <v>55</v>
      </c>
    </row>
    <row r="8" spans="2:5">
      <c r="D8" s="1">
        <v>30</v>
      </c>
      <c r="E8" s="1" t="s">
        <v>56</v>
      </c>
    </row>
    <row r="9" spans="2:5">
      <c r="D9" s="1">
        <v>20</v>
      </c>
      <c r="E9" s="1" t="s">
        <v>57</v>
      </c>
    </row>
    <row r="10" spans="2:5">
      <c r="D10" s="1">
        <v>10</v>
      </c>
      <c r="E10" s="1" t="s">
        <v>58</v>
      </c>
    </row>
    <row r="11" spans="2:5">
      <c r="D11" s="1">
        <v>20</v>
      </c>
      <c r="E11" s="1" t="s">
        <v>59</v>
      </c>
    </row>
    <row r="13" spans="2:5">
      <c r="B13" s="1" t="s">
        <v>60</v>
      </c>
    </row>
    <row r="14" spans="2:5">
      <c r="C14" s="1" t="s">
        <v>61</v>
      </c>
    </row>
    <row r="15" spans="2:5">
      <c r="C15" s="1" t="s">
        <v>62</v>
      </c>
    </row>
    <row r="16" spans="2:5">
      <c r="C16" s="1" t="s">
        <v>63</v>
      </c>
    </row>
    <row r="17" spans="2:3">
      <c r="C17" s="1" t="s">
        <v>64</v>
      </c>
    </row>
    <row r="18" spans="2:3">
      <c r="C18" s="1" t="s">
        <v>65</v>
      </c>
    </row>
    <row r="20" spans="2:3">
      <c r="B20" s="1" t="s">
        <v>66</v>
      </c>
    </row>
    <row r="21" spans="2:3">
      <c r="C21" s="1" t="s">
        <v>62</v>
      </c>
    </row>
    <row r="23" spans="2:3">
      <c r="B23" s="1" t="s">
        <v>67</v>
      </c>
    </row>
    <row r="24" spans="2:3">
      <c r="C24" s="1" t="s">
        <v>68</v>
      </c>
    </row>
    <row r="25" spans="2:3">
      <c r="C25" s="1" t="s">
        <v>69</v>
      </c>
    </row>
    <row r="27" spans="2:3">
      <c r="B27" s="1" t="s">
        <v>70</v>
      </c>
    </row>
    <row r="28" spans="2:3">
      <c r="C28" s="1" t="s">
        <v>71</v>
      </c>
    </row>
    <row r="29" spans="2:3">
      <c r="C29" s="1" t="s">
        <v>72</v>
      </c>
    </row>
    <row r="30" spans="2:3">
      <c r="C30" s="1" t="s">
        <v>73</v>
      </c>
    </row>
    <row r="31" spans="2:3">
      <c r="C31" s="1" t="s">
        <v>74</v>
      </c>
    </row>
    <row r="32" spans="2:3">
      <c r="C32" s="1" t="s">
        <v>75</v>
      </c>
    </row>
    <row r="34" spans="2:3">
      <c r="B34" s="1" t="s">
        <v>76</v>
      </c>
    </row>
    <row r="35" spans="2:3">
      <c r="C35" s="1" t="s">
        <v>77</v>
      </c>
    </row>
    <row r="36" spans="2:3">
      <c r="C36" s="1" t="s">
        <v>78</v>
      </c>
    </row>
    <row r="37" spans="2:3">
      <c r="C37" s="1" t="s">
        <v>79</v>
      </c>
    </row>
    <row r="38" spans="2:3">
      <c r="C38" s="1" t="s">
        <v>80</v>
      </c>
    </row>
    <row r="39" spans="2:3">
      <c r="C39" s="1" t="s">
        <v>81</v>
      </c>
    </row>
    <row r="40" spans="2:3">
      <c r="C40" s="1" t="s">
        <v>82</v>
      </c>
    </row>
    <row r="41" spans="2:3">
      <c r="C41" s="1" t="s">
        <v>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B8E6-5FEC-48E9-BCFC-21389E15C5FC}">
  <sheetPr codeName="Sheet15"/>
  <dimension ref="B2:C8"/>
  <sheetViews>
    <sheetView workbookViewId="0"/>
  </sheetViews>
  <sheetFormatPr defaultColWidth="9" defaultRowHeight="26"/>
  <cols>
    <col min="1" max="2" width="9" style="1"/>
    <col min="3" max="3" width="13.1640625" style="1" bestFit="1" customWidth="1"/>
    <col min="4" max="16384" width="9" style="1"/>
  </cols>
  <sheetData>
    <row r="2" spans="2:3">
      <c r="B2" s="1" t="s">
        <v>141</v>
      </c>
    </row>
    <row r="3" spans="2:3">
      <c r="C3" s="1" t="s">
        <v>4</v>
      </c>
    </row>
    <row r="4" spans="2:3">
      <c r="C4" s="1" t="s">
        <v>5</v>
      </c>
    </row>
    <row r="5" spans="2:3">
      <c r="C5" s="1" t="s">
        <v>6</v>
      </c>
    </row>
    <row r="6" spans="2:3">
      <c r="C6" s="1" t="s">
        <v>7</v>
      </c>
    </row>
    <row r="8" spans="2:3">
      <c r="B8" s="1" t="s">
        <v>142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92A4-C03B-E640-8CA5-6C4EBA32FAB2}">
  <sheetPr codeName="Sheet16"/>
  <dimension ref="A1"/>
  <sheetViews>
    <sheetView workbookViewId="0"/>
  </sheetViews>
  <sheetFormatPr defaultColWidth="9" defaultRowHeight="15.5"/>
  <cols>
    <col min="1" max="16384" width="9" style="2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AFA4-6152-EF48-AE3E-E5AF1A67AD1E}">
  <sheetPr codeName="Sheet2">
    <tabColor rgb="FFC00000"/>
  </sheetPr>
  <dimension ref="A1:J21"/>
  <sheetViews>
    <sheetView workbookViewId="0">
      <selection activeCell="B1" sqref="B1"/>
    </sheetView>
  </sheetViews>
  <sheetFormatPr defaultColWidth="10.83203125" defaultRowHeight="26"/>
  <cols>
    <col min="1" max="1" width="10.83203125" style="16"/>
    <col min="2" max="2" width="20.83203125" style="16" bestFit="1" customWidth="1"/>
    <col min="3" max="3" width="16.1640625" style="16" bestFit="1" customWidth="1"/>
    <col min="4" max="4" width="19.83203125" style="16" bestFit="1" customWidth="1"/>
    <col min="5" max="5" width="24.33203125" style="16" bestFit="1" customWidth="1"/>
    <col min="6" max="8" width="10.83203125" style="16"/>
    <col min="9" max="9" width="60" style="16" bestFit="1" customWidth="1"/>
    <col min="10" max="16384" width="10.83203125" style="16"/>
  </cols>
  <sheetData>
    <row r="1" spans="1:9">
      <c r="A1" s="16" t="s">
        <v>117</v>
      </c>
      <c r="B1" s="19" t="s">
        <v>131</v>
      </c>
    </row>
    <row r="2" spans="1:9">
      <c r="B2" s="19"/>
    </row>
    <row r="3" spans="1:9">
      <c r="B3" s="16" t="s">
        <v>130</v>
      </c>
      <c r="C3" s="18">
        <v>0.1</v>
      </c>
      <c r="I3" s="16" t="s">
        <v>156</v>
      </c>
    </row>
    <row r="4" spans="1:9">
      <c r="C4" s="18"/>
    </row>
    <row r="5" spans="1:9">
      <c r="B5" s="16" t="s">
        <v>129</v>
      </c>
      <c r="C5" s="16" t="s">
        <v>128</v>
      </c>
      <c r="D5" s="16" t="s">
        <v>127</v>
      </c>
      <c r="E5" s="16" t="s">
        <v>126</v>
      </c>
    </row>
    <row r="6" spans="1:9">
      <c r="B6" s="16" t="s">
        <v>125</v>
      </c>
      <c r="C6" s="16">
        <v>2</v>
      </c>
      <c r="D6" s="17">
        <f t="shared" ref="D6:D14" si="0">(1+Rate/Periodicity)^Periodicity-1</f>
        <v>0.10250000000000004</v>
      </c>
      <c r="E6" s="17">
        <f>EXP(Rate)-1</f>
        <v>0.10517091807564771</v>
      </c>
    </row>
    <row r="7" spans="1:9">
      <c r="B7" s="16" t="s">
        <v>124</v>
      </c>
      <c r="C7" s="16">
        <v>4</v>
      </c>
      <c r="D7" s="17">
        <f t="shared" si="0"/>
        <v>0.10381289062499977</v>
      </c>
    </row>
    <row r="8" spans="1:9">
      <c r="B8" s="16" t="s">
        <v>123</v>
      </c>
      <c r="C8" s="16">
        <v>12</v>
      </c>
      <c r="D8" s="17">
        <f t="shared" si="0"/>
        <v>0.10471306744129683</v>
      </c>
    </row>
    <row r="9" spans="1:9">
      <c r="B9" s="16" t="s">
        <v>122</v>
      </c>
      <c r="C9" s="16">
        <v>252</v>
      </c>
      <c r="D9" s="17">
        <f t="shared" si="0"/>
        <v>0.10514899609799522</v>
      </c>
    </row>
    <row r="10" spans="1:9">
      <c r="B10" s="16" t="s">
        <v>121</v>
      </c>
      <c r="C10" s="16">
        <v>365</v>
      </c>
      <c r="D10" s="17">
        <f t="shared" si="0"/>
        <v>0.10515578161622718</v>
      </c>
    </row>
    <row r="11" spans="1:9">
      <c r="C11" s="16">
        <v>1000</v>
      </c>
      <c r="D11" s="17">
        <f t="shared" si="0"/>
        <v>0.10516539260319702</v>
      </c>
    </row>
    <row r="12" spans="1:9">
      <c r="C12" s="16">
        <v>10000</v>
      </c>
      <c r="D12" s="17">
        <f t="shared" si="0"/>
        <v>0.10517036549494718</v>
      </c>
    </row>
    <row r="13" spans="1:9">
      <c r="C13" s="16">
        <v>100000</v>
      </c>
      <c r="D13" s="17">
        <f t="shared" si="0"/>
        <v>0.10517086281051458</v>
      </c>
    </row>
    <row r="14" spans="1:9">
      <c r="C14" s="16">
        <v>1000000</v>
      </c>
      <c r="D14" s="17">
        <f t="shared" si="0"/>
        <v>0.10517091260815259</v>
      </c>
    </row>
    <row r="18" spans="5:10">
      <c r="I18" s="16" t="s">
        <v>157</v>
      </c>
      <c r="J18" s="23"/>
    </row>
    <row r="19" spans="5:10">
      <c r="E19" s="16" t="s">
        <v>120</v>
      </c>
      <c r="I19" s="25" t="s">
        <v>158</v>
      </c>
      <c r="J19" s="24" t="s">
        <v>161</v>
      </c>
    </row>
    <row r="20" spans="5:10">
      <c r="I20" s="25" t="s">
        <v>159</v>
      </c>
      <c r="J20" s="24" t="s">
        <v>162</v>
      </c>
    </row>
    <row r="21" spans="5:10">
      <c r="I21" s="25" t="s">
        <v>160</v>
      </c>
      <c r="J21" s="24" t="s">
        <v>163</v>
      </c>
    </row>
  </sheetData>
  <phoneticPr fontId="12" type="noConversion"/>
  <hyperlinks>
    <hyperlink ref="B1" r:id="rId1" xr:uid="{7B00CBF6-2E58-B943-84E5-F0D4B2E46DDF}"/>
    <hyperlink ref="J19" r:id="rId2" xr:uid="{51314ECA-85DA-3744-A3B3-A30148A71B21}"/>
    <hyperlink ref="J20" r:id="rId3" xr:uid="{FA5E28B7-3325-F643-ABE1-9C96F8D69AD6}"/>
    <hyperlink ref="J21" r:id="rId4" xr:uid="{85DBA336-DD3E-CD45-A2BE-C2C377BA484C}"/>
    <hyperlink ref="I19:J19" r:id="rId5" display="Continous Compounding 1" xr:uid="{D3785F06-44D4-1E43-A295-DB3E4E054358}"/>
    <hyperlink ref="I20:J20" r:id="rId6" display="Continous Compounding 2" xr:uid="{95922BF1-29B2-204C-988D-7519EE27D3B5}"/>
    <hyperlink ref="I21:J21" r:id="rId7" display="Continous Compounding 3" xr:uid="{CD07A3AA-4B1D-0244-B4AC-760E9E2928AF}"/>
  </hyperlinks>
  <pageMargins left="0.7" right="0.7" top="0.75" bottom="0.75" header="0.3" footer="0.3"/>
  <drawing r:id="rId8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5455FF5-0F10-C545-8B38-97D12CB615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Compounding!D6:D14</xm:f>
              <xm:sqref>D16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2ED5-6E95-5A41-BD57-796E28F7061F}">
  <sheetPr codeName="Sheet18">
    <tabColor rgb="FFC00000"/>
  </sheetPr>
  <dimension ref="A1:E16"/>
  <sheetViews>
    <sheetView workbookViewId="0"/>
  </sheetViews>
  <sheetFormatPr defaultColWidth="10.83203125" defaultRowHeight="26"/>
  <cols>
    <col min="1" max="1" width="10.83203125" style="1"/>
    <col min="2" max="2" width="11.33203125" style="27" customWidth="1"/>
    <col min="3" max="3" width="24.5" style="1" bestFit="1" customWidth="1"/>
    <col min="4" max="6" width="10.83203125" style="1"/>
    <col min="7" max="7" width="19.5" style="1" bestFit="1" customWidth="1"/>
    <col min="8" max="8" width="4.83203125" style="1" customWidth="1"/>
    <col min="9" max="16384" width="10.83203125" style="1"/>
  </cols>
  <sheetData>
    <row r="1" spans="1:5">
      <c r="A1" s="1" t="s">
        <v>171</v>
      </c>
    </row>
    <row r="2" spans="1:5">
      <c r="A2" s="1" t="s">
        <v>117</v>
      </c>
      <c r="B2" s="28" t="s">
        <v>172</v>
      </c>
    </row>
    <row r="4" spans="1:5">
      <c r="B4" s="27" t="s">
        <v>172</v>
      </c>
    </row>
    <row r="6" spans="1:5" ht="30">
      <c r="C6" s="1" t="s">
        <v>173</v>
      </c>
      <c r="E6" s="1" t="s">
        <v>174</v>
      </c>
    </row>
    <row r="8" spans="1:5" ht="32">
      <c r="C8" s="1" t="s">
        <v>175</v>
      </c>
      <c r="E8" s="1" t="s">
        <v>176</v>
      </c>
    </row>
    <row r="10" spans="1:5" ht="30">
      <c r="C10" s="1" t="s">
        <v>177</v>
      </c>
      <c r="E10" s="1" t="s">
        <v>178</v>
      </c>
    </row>
    <row r="12" spans="1:5" ht="32">
      <c r="C12" s="1" t="s">
        <v>179</v>
      </c>
      <c r="E12" s="1" t="s">
        <v>180</v>
      </c>
    </row>
    <row r="14" spans="1:5" ht="32">
      <c r="C14" s="1" t="s">
        <v>181</v>
      </c>
      <c r="E14" s="1" t="s">
        <v>182</v>
      </c>
    </row>
    <row r="16" spans="1:5" ht="33">
      <c r="C16" s="1" t="s">
        <v>183</v>
      </c>
      <c r="E16" s="1" t="s">
        <v>184</v>
      </c>
    </row>
  </sheetData>
  <hyperlinks>
    <hyperlink ref="B2" r:id="rId1" xr:uid="{46CD0878-0CF6-6C46-8E05-0070F72069B1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CFCE-B2CD-514B-91AD-FBB1EB2CF16D}">
  <sheetPr codeName="Sheet19">
    <tabColor rgb="FFC00000"/>
  </sheetPr>
  <dimension ref="A1:D15"/>
  <sheetViews>
    <sheetView workbookViewId="0"/>
  </sheetViews>
  <sheetFormatPr defaultColWidth="10.83203125" defaultRowHeight="31"/>
  <cols>
    <col min="1" max="1" width="12" style="29" customWidth="1"/>
    <col min="2" max="2" width="31.1640625" style="29" bestFit="1" customWidth="1"/>
    <col min="3" max="3" width="10.83203125" style="29"/>
    <col min="4" max="4" width="167.6640625" style="29" bestFit="1" customWidth="1"/>
    <col min="5" max="16384" width="10.83203125" style="29"/>
  </cols>
  <sheetData>
    <row r="1" spans="1:4">
      <c r="A1" s="29" t="s">
        <v>185</v>
      </c>
    </row>
    <row r="2" spans="1:4">
      <c r="A2" s="29" t="s">
        <v>117</v>
      </c>
      <c r="B2" s="7" t="s">
        <v>186</v>
      </c>
    </row>
    <row r="3" spans="1:4">
      <c r="B3" s="7"/>
    </row>
    <row r="4" spans="1:4" ht="35.5">
      <c r="B4" s="29" t="s">
        <v>187</v>
      </c>
      <c r="D4" s="29" t="s">
        <v>188</v>
      </c>
    </row>
    <row r="5" spans="1:4" ht="35.5">
      <c r="B5" s="29" t="s">
        <v>189</v>
      </c>
      <c r="D5" s="29" t="s">
        <v>190</v>
      </c>
    </row>
    <row r="6" spans="1:4" ht="35.5">
      <c r="B6" s="29" t="s">
        <v>191</v>
      </c>
      <c r="D6" s="29" t="s">
        <v>192</v>
      </c>
    </row>
    <row r="7" spans="1:4" ht="35.5">
      <c r="B7" s="29" t="s">
        <v>193</v>
      </c>
      <c r="D7" s="29" t="s">
        <v>194</v>
      </c>
    </row>
    <row r="8" spans="1:4" ht="35.5">
      <c r="B8" s="29" t="s">
        <v>195</v>
      </c>
      <c r="D8" s="29" t="s">
        <v>196</v>
      </c>
    </row>
    <row r="9" spans="1:4">
      <c r="D9" s="29" t="s">
        <v>197</v>
      </c>
    </row>
    <row r="10" spans="1:4">
      <c r="D10" s="29" t="s">
        <v>198</v>
      </c>
    </row>
    <row r="11" spans="1:4" ht="35.5">
      <c r="B11" s="29" t="s">
        <v>199</v>
      </c>
      <c r="D11" s="29" t="s">
        <v>200</v>
      </c>
    </row>
    <row r="12" spans="1:4" ht="35.5">
      <c r="B12" s="29" t="s">
        <v>201</v>
      </c>
      <c r="D12" s="29" t="s">
        <v>202</v>
      </c>
    </row>
    <row r="13" spans="1:4" ht="35.5">
      <c r="B13" s="29" t="s">
        <v>203</v>
      </c>
      <c r="D13" s="29" t="s">
        <v>204</v>
      </c>
    </row>
    <row r="14" spans="1:4" ht="36.5">
      <c r="B14" s="29" t="s">
        <v>205</v>
      </c>
      <c r="D14" s="29" t="s">
        <v>206</v>
      </c>
    </row>
    <row r="15" spans="1:4" ht="36.5">
      <c r="B15" s="29" t="s">
        <v>207</v>
      </c>
      <c r="D15" s="29" t="s">
        <v>208</v>
      </c>
    </row>
  </sheetData>
  <hyperlinks>
    <hyperlink ref="B2" r:id="rId1" xr:uid="{78509051-59CC-4A45-A426-7A824FEF33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FA5B-EF09-7F4C-8B6C-46F407A764DF}">
  <sheetPr codeName="Sheet20">
    <tabColor rgb="FFC00000"/>
  </sheetPr>
  <dimension ref="A1:D21"/>
  <sheetViews>
    <sheetView workbookViewId="0"/>
  </sheetViews>
  <sheetFormatPr defaultColWidth="8.83203125" defaultRowHeight="26"/>
  <cols>
    <col min="1" max="1" width="10.1640625" style="1" bestFit="1" customWidth="1"/>
    <col min="2" max="2" width="34.1640625" style="1" bestFit="1" customWidth="1"/>
    <col min="3" max="3" width="130" style="1" bestFit="1" customWidth="1"/>
    <col min="4" max="16384" width="8.83203125" style="1"/>
  </cols>
  <sheetData>
    <row r="1" spans="1:4">
      <c r="A1" s="1" t="s">
        <v>209</v>
      </c>
    </row>
    <row r="2" spans="1:4">
      <c r="A2" s="1" t="s">
        <v>117</v>
      </c>
      <c r="B2" s="7" t="s">
        <v>210</v>
      </c>
    </row>
    <row r="3" spans="1:4">
      <c r="B3" s="7"/>
    </row>
    <row r="4" spans="1:4">
      <c r="B4" s="34" t="s">
        <v>211</v>
      </c>
      <c r="C4" s="1" t="s">
        <v>212</v>
      </c>
      <c r="D4" s="1">
        <f>FACT(5)</f>
        <v>120</v>
      </c>
    </row>
    <row r="5" spans="1:4">
      <c r="B5" s="34" t="s">
        <v>213</v>
      </c>
      <c r="C5" s="1" t="s">
        <v>214</v>
      </c>
      <c r="D5" s="1">
        <f>PERMUT(5,3)</f>
        <v>60</v>
      </c>
    </row>
    <row r="6" spans="1:4">
      <c r="B6" s="34" t="s">
        <v>248</v>
      </c>
      <c r="C6" s="1" t="s">
        <v>215</v>
      </c>
      <c r="D6" s="1">
        <f>FACT(4)/FACT(2)</f>
        <v>12</v>
      </c>
    </row>
    <row r="7" spans="1:4">
      <c r="B7" s="34" t="s">
        <v>216</v>
      </c>
      <c r="C7" s="1" t="s">
        <v>217</v>
      </c>
      <c r="D7" s="1">
        <f>COMBIN(6,3)</f>
        <v>20</v>
      </c>
    </row>
    <row r="8" spans="1:4">
      <c r="B8" s="1" t="s">
        <v>218</v>
      </c>
      <c r="C8" s="1" t="s">
        <v>219</v>
      </c>
      <c r="D8" s="1">
        <f>COMBIN(6,3)</f>
        <v>20</v>
      </c>
    </row>
    <row r="9" spans="1:4" ht="30">
      <c r="B9" s="1" t="s">
        <v>220</v>
      </c>
      <c r="C9" s="1" t="s">
        <v>221</v>
      </c>
      <c r="D9" s="1">
        <f>COMBIN(3,2)</f>
        <v>3</v>
      </c>
    </row>
    <row r="20" spans="2:3">
      <c r="B20" s="1" t="s">
        <v>222</v>
      </c>
      <c r="C20" s="1" t="s">
        <v>223</v>
      </c>
    </row>
    <row r="21" spans="2:3">
      <c r="C21" s="1" t="s">
        <v>224</v>
      </c>
    </row>
  </sheetData>
  <hyperlinks>
    <hyperlink ref="B2" r:id="rId1" xr:uid="{CCA2B4D4-519A-1043-9EB1-6AC0E84CA837}"/>
    <hyperlink ref="B4" location="Order!A1" display="Order" xr:uid="{E5448113-F15C-6D47-B9F4-9FCB199C5D7F}"/>
    <hyperlink ref="B5" location="Order!A1" display="Permutation" xr:uid="{494CFAD3-2C6E-044E-91E8-12C01782EFA5}"/>
    <hyperlink ref="B6" location="OrderWRepetition!A1" display="Order with repetition" xr:uid="{F244C18B-CF2A-924A-A704-314456141E82}"/>
    <hyperlink ref="B7" location="Choice!A1" display="Choice" xr:uid="{93C22E72-83F1-254E-9FCD-AE63F0222E74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833E-39A5-1C43-90CC-2D22AFFCA6BC}">
  <sheetPr codeName="Sheet21">
    <tabColor rgb="FFC00000"/>
  </sheetPr>
  <dimension ref="A1:J23"/>
  <sheetViews>
    <sheetView workbookViewId="0"/>
  </sheetViews>
  <sheetFormatPr defaultColWidth="10.83203125" defaultRowHeight="26"/>
  <cols>
    <col min="1" max="1" width="10.83203125" style="16"/>
    <col min="2" max="2" width="10.83203125" style="16" customWidth="1"/>
    <col min="3" max="16384" width="10.83203125" style="16"/>
  </cols>
  <sheetData>
    <row r="1" spans="1:10">
      <c r="A1" s="19" t="s">
        <v>257</v>
      </c>
    </row>
    <row r="2" spans="1:10">
      <c r="A2" s="19"/>
    </row>
    <row r="3" spans="1:10">
      <c r="B3" s="16" t="s">
        <v>256</v>
      </c>
      <c r="D3" s="16" t="s">
        <v>255</v>
      </c>
      <c r="F3" s="16" t="s">
        <v>254</v>
      </c>
      <c r="H3" s="16" t="s">
        <v>253</v>
      </c>
      <c r="J3" s="16" t="s">
        <v>252</v>
      </c>
    </row>
    <row r="5" spans="1:10">
      <c r="B5" s="16" t="s">
        <v>251</v>
      </c>
      <c r="D5" s="16" t="s">
        <v>251</v>
      </c>
      <c r="F5" s="16" t="s">
        <v>251</v>
      </c>
      <c r="H5" s="16" t="s">
        <v>251</v>
      </c>
      <c r="J5" s="16" t="s">
        <v>251</v>
      </c>
    </row>
    <row r="6" spans="1:10">
      <c r="B6" s="16" t="s">
        <v>250</v>
      </c>
      <c r="D6" s="16" t="s">
        <v>250</v>
      </c>
      <c r="F6" s="16" t="s">
        <v>250</v>
      </c>
      <c r="H6" s="16" t="s">
        <v>250</v>
      </c>
      <c r="J6" s="16" t="s">
        <v>250</v>
      </c>
    </row>
    <row r="7" spans="1:10">
      <c r="B7" s="16" t="s">
        <v>249</v>
      </c>
      <c r="D7" s="16" t="s">
        <v>249</v>
      </c>
      <c r="F7" s="16" t="s">
        <v>249</v>
      </c>
      <c r="H7" s="16" t="s">
        <v>249</v>
      </c>
      <c r="J7" s="16" t="s">
        <v>249</v>
      </c>
    </row>
    <row r="9" spans="1:10">
      <c r="B9" s="16" t="s">
        <v>251</v>
      </c>
      <c r="D9" s="16" t="s">
        <v>251</v>
      </c>
      <c r="F9" s="16" t="s">
        <v>251</v>
      </c>
      <c r="H9" s="16" t="s">
        <v>251</v>
      </c>
    </row>
    <row r="10" spans="1:10">
      <c r="B10" s="16" t="s">
        <v>250</v>
      </c>
      <c r="D10" s="16" t="s">
        <v>250</v>
      </c>
      <c r="F10" s="16" t="s">
        <v>250</v>
      </c>
      <c r="H10" s="16" t="s">
        <v>250</v>
      </c>
    </row>
    <row r="11" spans="1:10">
      <c r="B11" s="16" t="s">
        <v>249</v>
      </c>
      <c r="D11" s="16" t="s">
        <v>249</v>
      </c>
      <c r="F11" s="16" t="s">
        <v>249</v>
      </c>
      <c r="H11" s="16" t="s">
        <v>249</v>
      </c>
    </row>
    <row r="13" spans="1:10">
      <c r="B13" s="16" t="s">
        <v>251</v>
      </c>
      <c r="D13" s="16" t="s">
        <v>251</v>
      </c>
      <c r="F13" s="16" t="s">
        <v>251</v>
      </c>
    </row>
    <row r="14" spans="1:10">
      <c r="B14" s="16" t="s">
        <v>250</v>
      </c>
      <c r="D14" s="16" t="s">
        <v>250</v>
      </c>
      <c r="F14" s="16" t="s">
        <v>250</v>
      </c>
    </row>
    <row r="15" spans="1:10">
      <c r="B15" s="16" t="s">
        <v>249</v>
      </c>
      <c r="D15" s="16" t="s">
        <v>249</v>
      </c>
      <c r="F15" s="16" t="s">
        <v>249</v>
      </c>
    </row>
    <row r="17" spans="2:4">
      <c r="B17" s="16" t="s">
        <v>251</v>
      </c>
      <c r="D17" s="16" t="s">
        <v>251</v>
      </c>
    </row>
    <row r="18" spans="2:4">
      <c r="B18" s="16" t="s">
        <v>250</v>
      </c>
      <c r="D18" s="16" t="s">
        <v>250</v>
      </c>
    </row>
    <row r="19" spans="2:4">
      <c r="B19" s="16" t="s">
        <v>249</v>
      </c>
      <c r="D19" s="16" t="s">
        <v>249</v>
      </c>
    </row>
    <row r="21" spans="2:4">
      <c r="B21" s="16" t="s">
        <v>251</v>
      </c>
    </row>
    <row r="22" spans="2:4">
      <c r="B22" s="16" t="s">
        <v>250</v>
      </c>
    </row>
    <row r="23" spans="2:4">
      <c r="B23" s="16" t="s">
        <v>249</v>
      </c>
    </row>
  </sheetData>
  <hyperlinks>
    <hyperlink ref="A1" location="Combinatorics!A1" display="&lt;- back to Combinatorics" xr:uid="{039DBAE0-FC18-7244-BB3C-7C21D6B5656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E572-2C59-BF4E-BB5F-F534D974457C}">
  <sheetPr codeName="Sheet22">
    <tabColor rgb="FFC00000"/>
  </sheetPr>
  <dimension ref="A1:F23"/>
  <sheetViews>
    <sheetView workbookViewId="0"/>
  </sheetViews>
  <sheetFormatPr defaultColWidth="10.83203125" defaultRowHeight="26"/>
  <cols>
    <col min="1" max="1" width="10.83203125" style="16"/>
    <col min="2" max="2" width="10.83203125" style="16" customWidth="1"/>
    <col min="3" max="16384" width="10.83203125" style="16"/>
  </cols>
  <sheetData>
    <row r="1" spans="1:6">
      <c r="A1" s="19" t="s">
        <v>257</v>
      </c>
    </row>
    <row r="2" spans="1:6">
      <c r="A2" s="19"/>
    </row>
    <row r="3" spans="1:6">
      <c r="B3" s="16" t="s">
        <v>256</v>
      </c>
      <c r="D3" s="16" t="s">
        <v>255</v>
      </c>
      <c r="F3" s="16" t="s">
        <v>254</v>
      </c>
    </row>
    <row r="5" spans="1:6">
      <c r="B5" s="16" t="s">
        <v>251</v>
      </c>
      <c r="D5" s="16" t="s">
        <v>251</v>
      </c>
      <c r="F5" s="16" t="s">
        <v>251</v>
      </c>
    </row>
    <row r="6" spans="1:6">
      <c r="B6" s="16" t="s">
        <v>250</v>
      </c>
      <c r="D6" s="16" t="s">
        <v>250</v>
      </c>
      <c r="F6" s="16" t="s">
        <v>250</v>
      </c>
    </row>
    <row r="7" spans="1:6">
      <c r="B7" s="16" t="s">
        <v>249</v>
      </c>
      <c r="D7" s="16" t="s">
        <v>249</v>
      </c>
      <c r="F7" s="16" t="s">
        <v>249</v>
      </c>
    </row>
    <row r="9" spans="1:6">
      <c r="B9" s="16" t="s">
        <v>251</v>
      </c>
      <c r="D9" s="16" t="s">
        <v>251</v>
      </c>
      <c r="F9" s="16" t="s">
        <v>251</v>
      </c>
    </row>
    <row r="10" spans="1:6">
      <c r="B10" s="16" t="s">
        <v>250</v>
      </c>
      <c r="D10" s="16" t="s">
        <v>250</v>
      </c>
      <c r="F10" s="16" t="s">
        <v>250</v>
      </c>
    </row>
    <row r="11" spans="1:6">
      <c r="B11" s="16" t="s">
        <v>249</v>
      </c>
      <c r="D11" s="16" t="s">
        <v>249</v>
      </c>
      <c r="F11" s="16" t="s">
        <v>249</v>
      </c>
    </row>
    <row r="13" spans="1:6">
      <c r="B13" s="16" t="s">
        <v>251</v>
      </c>
      <c r="D13" s="16" t="s">
        <v>251</v>
      </c>
      <c r="F13" s="16" t="s">
        <v>251</v>
      </c>
    </row>
    <row r="14" spans="1:6">
      <c r="B14" s="16" t="s">
        <v>250</v>
      </c>
      <c r="D14" s="16" t="s">
        <v>250</v>
      </c>
      <c r="F14" s="16" t="s">
        <v>250</v>
      </c>
    </row>
    <row r="15" spans="1:6">
      <c r="B15" s="16" t="s">
        <v>249</v>
      </c>
      <c r="D15" s="16" t="s">
        <v>249</v>
      </c>
      <c r="F15" s="16" t="s">
        <v>249</v>
      </c>
    </row>
    <row r="17" spans="2:4">
      <c r="B17" s="16" t="s">
        <v>251</v>
      </c>
      <c r="D17" s="16" t="s">
        <v>251</v>
      </c>
    </row>
    <row r="18" spans="2:4">
      <c r="B18" s="16" t="s">
        <v>250</v>
      </c>
      <c r="D18" s="16" t="s">
        <v>250</v>
      </c>
    </row>
    <row r="19" spans="2:4">
      <c r="B19" s="16" t="s">
        <v>249</v>
      </c>
      <c r="D19" s="16" t="s">
        <v>249</v>
      </c>
    </row>
    <row r="21" spans="2:4">
      <c r="B21" s="16" t="s">
        <v>251</v>
      </c>
    </row>
    <row r="22" spans="2:4">
      <c r="B22" s="16" t="s">
        <v>250</v>
      </c>
    </row>
    <row r="23" spans="2:4">
      <c r="B23" s="16" t="s">
        <v>249</v>
      </c>
    </row>
  </sheetData>
  <hyperlinks>
    <hyperlink ref="A1" location="Combinatorics!A1" display="&lt;- back to Combinatorics" xr:uid="{0867ACA7-C6CF-1E48-B352-5D85CD55774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C290-3E24-8A47-9FD0-6836E00DE368}">
  <sheetPr codeName="Sheet23">
    <tabColor rgb="FFC00000"/>
  </sheetPr>
  <dimension ref="A1:L10"/>
  <sheetViews>
    <sheetView workbookViewId="0"/>
  </sheetViews>
  <sheetFormatPr defaultColWidth="10.83203125" defaultRowHeight="26"/>
  <cols>
    <col min="1" max="6" width="10.83203125" style="26"/>
    <col min="7" max="16384" width="10.83203125" style="16"/>
  </cols>
  <sheetData>
    <row r="1" spans="1:12">
      <c r="A1" s="19" t="s">
        <v>257</v>
      </c>
    </row>
    <row r="2" spans="1:12">
      <c r="A2" s="19"/>
    </row>
    <row r="3" spans="1:12">
      <c r="B3" s="26" t="s">
        <v>261</v>
      </c>
      <c r="C3" s="26" t="s">
        <v>258</v>
      </c>
      <c r="D3" s="26" t="s">
        <v>258</v>
      </c>
      <c r="E3" s="26" t="s">
        <v>258</v>
      </c>
      <c r="F3" s="26" t="s">
        <v>260</v>
      </c>
      <c r="L3" s="19" t="s">
        <v>259</v>
      </c>
    </row>
    <row r="5" spans="1:12">
      <c r="C5" s="35" t="s">
        <v>258</v>
      </c>
      <c r="D5" s="36" t="s">
        <v>258</v>
      </c>
      <c r="E5" s="37" t="s">
        <v>258</v>
      </c>
      <c r="L5"/>
    </row>
    <row r="6" spans="1:12">
      <c r="C6" s="35" t="s">
        <v>258</v>
      </c>
      <c r="D6" s="37" t="s">
        <v>258</v>
      </c>
      <c r="E6" s="36" t="s">
        <v>258</v>
      </c>
    </row>
    <row r="7" spans="1:12">
      <c r="C7" s="36" t="s">
        <v>258</v>
      </c>
      <c r="D7" s="35" t="s">
        <v>258</v>
      </c>
      <c r="E7" s="37" t="s">
        <v>258</v>
      </c>
    </row>
    <row r="8" spans="1:12">
      <c r="C8" s="36" t="s">
        <v>258</v>
      </c>
      <c r="D8" s="37" t="s">
        <v>258</v>
      </c>
      <c r="E8" s="35" t="s">
        <v>258</v>
      </c>
    </row>
    <row r="9" spans="1:12">
      <c r="C9" s="37" t="s">
        <v>258</v>
      </c>
      <c r="D9" s="35" t="s">
        <v>258</v>
      </c>
      <c r="E9" s="36" t="s">
        <v>258</v>
      </c>
    </row>
    <row r="10" spans="1:12">
      <c r="C10" s="37" t="s">
        <v>258</v>
      </c>
      <c r="D10" s="36" t="s">
        <v>258</v>
      </c>
      <c r="E10" s="35" t="s">
        <v>258</v>
      </c>
    </row>
  </sheetData>
  <hyperlinks>
    <hyperlink ref="L3" r:id="rId1" xr:uid="{F1B98928-E337-364F-9AEC-8D4866B11DE3}"/>
    <hyperlink ref="A1" location="Combinatorics!A1" display="&lt;- back to Combinatorics" xr:uid="{FC080228-DA16-B548-A9A8-DFC5B86C9D8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Today</vt:lpstr>
      <vt:lpstr>Excel</vt:lpstr>
      <vt:lpstr>Compounding</vt:lpstr>
      <vt:lpstr>Logarithms</vt:lpstr>
      <vt:lpstr>TimeValueOfMoney</vt:lpstr>
      <vt:lpstr>Combinatorics</vt:lpstr>
      <vt:lpstr>Order</vt:lpstr>
      <vt:lpstr>Permutation</vt:lpstr>
      <vt:lpstr>OrderWRepetition</vt:lpstr>
      <vt:lpstr>Choice</vt:lpstr>
      <vt:lpstr>NextClass1_GeoSeries</vt:lpstr>
      <vt:lpstr>NextClass2_Dice</vt:lpstr>
      <vt:lpstr>NextClass3_CDF</vt:lpstr>
      <vt:lpstr>NextClass4_Events</vt:lpstr>
      <vt:lpstr>PreWork4NextClass</vt:lpstr>
      <vt:lpstr>ClassWork</vt:lpstr>
      <vt:lpstr>1_ModelABond</vt:lpstr>
      <vt:lpstr>2_RuleOf72</vt:lpstr>
      <vt:lpstr>3_LogScale</vt:lpstr>
      <vt:lpstr>4_LifeAnnuity_Intro</vt:lpstr>
      <vt:lpstr>4_LIfeAnnuity</vt:lpstr>
      <vt:lpstr>FinalExamReview</vt:lpstr>
      <vt:lpstr>ClassPolicy</vt:lpstr>
      <vt:lpstr>Programming</vt:lpstr>
      <vt:lpstr>Programming_Python</vt:lpstr>
      <vt:lpstr>Age</vt:lpstr>
      <vt:lpstr>'4_LIfeAnnuity'!C_</vt:lpstr>
      <vt:lpstr>calendar_days</vt:lpstr>
      <vt:lpstr>CDF</vt:lpstr>
      <vt:lpstr>Count</vt:lpstr>
      <vt:lpstr>die1_</vt:lpstr>
      <vt:lpstr>die2_</vt:lpstr>
      <vt:lpstr>EffectiveRate</vt:lpstr>
      <vt:lpstr>i</vt:lpstr>
      <vt:lpstr>Label</vt:lpstr>
      <vt:lpstr>monthly</vt:lpstr>
      <vt:lpstr>P_D</vt:lpstr>
      <vt:lpstr>P_S</vt:lpstr>
      <vt:lpstr>PDF</vt:lpstr>
      <vt:lpstr>Periodicity</vt:lpstr>
      <vt:lpstr>'4_LIfeAnnuity'!PV</vt:lpstr>
      <vt:lpstr>PVCF</vt:lpstr>
      <vt:lpstr>quarterly</vt:lpstr>
      <vt:lpstr>'4_LIfeAnnuity'!r_</vt:lpstr>
      <vt:lpstr>Rate</vt:lpstr>
      <vt:lpstr>semiannual</vt:lpstr>
      <vt:lpstr>Choice!sum</vt:lpstr>
      <vt:lpstr>sum</vt:lpstr>
      <vt:lpstr>'4_LIfeAnnuity'!t</vt:lpstr>
      <vt:lpstr>trading_days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Weltz</cp:lastModifiedBy>
  <dcterms:created xsi:type="dcterms:W3CDTF">2017-10-18T14:43:14Z</dcterms:created>
  <dcterms:modified xsi:type="dcterms:W3CDTF">2025-09-13T01:07:47Z</dcterms:modified>
</cp:coreProperties>
</file>