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ml.chartshapes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charts/chart9.xml" ContentType="application/vnd.openxmlformats-officedocument.drawingml.chart+xml"/>
  <Override PartName="/xl/drawings/drawing7.xml" ContentType="application/vnd.openxmlformats-officedocument.drawingml.chartshapes+xml"/>
  <Override PartName="/xl/charts/chart10.xml" ContentType="application/vnd.openxmlformats-officedocument.drawingml.chart+xml"/>
  <Override PartName="/xl/drawings/drawing8.xml" ContentType="application/vnd.openxmlformats-officedocument.drawingml.chartshapes+xml"/>
  <Override PartName="/xl/charts/chart11.xml" ContentType="application/vnd.openxmlformats-officedocument.drawingml.chart+xml"/>
  <Override PartName="/xl/drawings/drawing9.xml" ContentType="application/vnd.openxmlformats-officedocument.drawingml.chartshapes+xml"/>
  <Override PartName="/xl/charts/chart12.xml" ContentType="application/vnd.openxmlformats-officedocument.drawingml.chart+xml"/>
  <Override PartName="/xl/drawings/drawing10.xml" ContentType="application/vnd.openxmlformats-officedocument.drawingml.chartsha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xr:revisionPtr revIDLastSave="0" documentId="11_9407B43C64180D23ED6B68109AC0FA6EB4B06DBB" xr6:coauthVersionLast="46" xr6:coauthVersionMax="46" xr10:uidLastSave="{00000000-0000-0000-0000-000000000000}"/>
  <bookViews>
    <workbookView xWindow="465" yWindow="765" windowWidth="11445" windowHeight="11310" tabRatio="752" firstSheet="4" activeTab="4" xr2:uid="{00000000-000D-0000-FFFF-FFFF00000000}"/>
  </bookViews>
  <sheets>
    <sheet name="PAGE - IMAGE" sheetId="23" r:id="rId1"/>
    <sheet name="PAGE - MERGE" sheetId="24" r:id="rId2"/>
    <sheet name="PAGE - MESSAGE" sheetId="25" r:id="rId3"/>
    <sheet name="PAGE - MiniCAM" sheetId="19" r:id="rId4"/>
    <sheet name="PAGE - 550 Average" sheetId="26" r:id="rId5"/>
    <sheet name="PAGE - 550 Average (old)" sheetId="20" r:id="rId6"/>
    <sheet name="GLOBAL extrapolations" sheetId="9" r:id="rId7"/>
    <sheet name="RF" sheetId="8" r:id="rId8"/>
    <sheet name="RF Decomposition for PAGE" sheetId="22" r:id="rId9"/>
    <sheet name="net land use emissions" sheetId="3" r:id="rId10"/>
    <sheet name="CO2" sheetId="5" r:id="rId11"/>
    <sheet name="population" sheetId="1" r:id="rId12"/>
    <sheet name="GDP" sheetId="2" r:id="rId13"/>
    <sheet name="CH4" sheetId="4" r:id="rId14"/>
    <sheet name="N20" sheetId="6" r:id="rId15"/>
    <sheet name="Total F-gases" sheetId="7" r:id="rId16"/>
    <sheet name="RF (w CH4 breakout)" sheetId="21" r:id="rId17"/>
    <sheet name="GLOBAL extrapolation graphs" sheetId="10" r:id="rId18"/>
  </sheets>
  <externalReferences>
    <externalReference r:id="rId19"/>
    <externalReference r:id="rId20"/>
  </externalReference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"GM1GC6R4KKFTJ3FN3U4N5L8H"</definedName>
    <definedName name="Reserves" localSheetId="4">'[1]GLOBAL extrapolations'!#REF!</definedName>
    <definedName name="Reserves" localSheetId="0">'[1]GLOBAL extrapolations'!#REF!</definedName>
    <definedName name="Reserves" localSheetId="1">'[1]GLOBAL extrapolations'!#REF!</definedName>
    <definedName name="Reserves" localSheetId="2">'[1]GLOBAL extrapolations'!#REF!</definedName>
    <definedName name="Reserves">'[1]GLOBAL extrapolations'!#REF!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8675309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16" hidden="1">500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olver_adj" localSheetId="6" hidden="1">'GLOBAL extrapolations'!#REF!</definedName>
    <definedName name="solver_cvg" localSheetId="6" hidden="1">0.0001</definedName>
    <definedName name="solver_drv" localSheetId="6" hidden="1">1</definedName>
    <definedName name="solver_est" localSheetId="6" hidden="1">1</definedName>
    <definedName name="solver_itr" localSheetId="6" hidden="1">100</definedName>
    <definedName name="solver_lin" localSheetId="6" hidden="1">2</definedName>
    <definedName name="solver_neg" localSheetId="6" hidden="1">2</definedName>
    <definedName name="solver_num" localSheetId="6" hidden="1">0</definedName>
    <definedName name="solver_nwt" localSheetId="6" hidden="1">1</definedName>
    <definedName name="solver_opt" localSheetId="6" hidden="1">'GLOBAL extrapolations'!#REF!</definedName>
    <definedName name="solver_pre" localSheetId="6" hidden="1">0.000001</definedName>
    <definedName name="solver_scl" localSheetId="6" hidden="1">2</definedName>
    <definedName name="solver_sho" localSheetId="6" hidden="1">2</definedName>
    <definedName name="solver_tim" localSheetId="6" hidden="1">100</definedName>
    <definedName name="solver_tol" localSheetId="6" hidden="1">0.05</definedName>
    <definedName name="solver_typ" localSheetId="6" hidden="1">2</definedName>
    <definedName name="solver_val" localSheetId="6" hidden="1">0</definedName>
    <definedName name="Y">'[2]Base data'!$C$3:$L$3</definedName>
  </definedNames>
  <calcPr calcId="191028" calcMode="manual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26" l="1"/>
  <c r="L30" i="26"/>
  <c r="K30" i="26"/>
  <c r="J30" i="26"/>
  <c r="I30" i="26"/>
  <c r="H30" i="26"/>
  <c r="G30" i="26"/>
  <c r="F30" i="26"/>
  <c r="E30" i="26"/>
  <c r="D30" i="26"/>
  <c r="C30" i="26"/>
  <c r="M29" i="26"/>
  <c r="L29" i="26"/>
  <c r="K29" i="26"/>
  <c r="J29" i="26"/>
  <c r="I29" i="26"/>
  <c r="H29" i="26"/>
  <c r="G29" i="26"/>
  <c r="F29" i="26"/>
  <c r="E29" i="26"/>
  <c r="D29" i="26"/>
  <c r="C29" i="26"/>
  <c r="M28" i="26"/>
  <c r="L28" i="26"/>
  <c r="K28" i="26"/>
  <c r="J28" i="26"/>
  <c r="I28" i="26"/>
  <c r="H28" i="26"/>
  <c r="G28" i="26"/>
  <c r="F28" i="26"/>
  <c r="E28" i="26"/>
  <c r="D28" i="26"/>
  <c r="C28" i="26"/>
  <c r="M27" i="26"/>
  <c r="L27" i="26"/>
  <c r="K27" i="26"/>
  <c r="J27" i="26"/>
  <c r="I27" i="26"/>
  <c r="H27" i="26"/>
  <c r="G27" i="26"/>
  <c r="F27" i="26"/>
  <c r="E27" i="26"/>
  <c r="D27" i="26"/>
  <c r="C27" i="26"/>
  <c r="M26" i="26"/>
  <c r="L26" i="26"/>
  <c r="K26" i="26"/>
  <c r="J26" i="26"/>
  <c r="I26" i="26"/>
  <c r="H26" i="26"/>
  <c r="G26" i="26"/>
  <c r="F26" i="26"/>
  <c r="E26" i="26"/>
  <c r="D26" i="26"/>
  <c r="C26" i="26"/>
  <c r="M25" i="26"/>
  <c r="L25" i="26"/>
  <c r="K25" i="26"/>
  <c r="J25" i="26"/>
  <c r="I25" i="26"/>
  <c r="H25" i="26"/>
  <c r="G25" i="26"/>
  <c r="F25" i="26"/>
  <c r="E25" i="26"/>
  <c r="D25" i="26"/>
  <c r="C25" i="26"/>
  <c r="M24" i="26"/>
  <c r="L24" i="26"/>
  <c r="K24" i="26"/>
  <c r="J24" i="26"/>
  <c r="I24" i="26"/>
  <c r="H24" i="26"/>
  <c r="G24" i="26"/>
  <c r="F24" i="26"/>
  <c r="E24" i="26"/>
  <c r="D24" i="26"/>
  <c r="C24" i="26"/>
  <c r="M23" i="26"/>
  <c r="L23" i="26"/>
  <c r="K23" i="26"/>
  <c r="J23" i="26"/>
  <c r="I23" i="26"/>
  <c r="H23" i="26"/>
  <c r="G23" i="26"/>
  <c r="F23" i="26"/>
  <c r="E23" i="26"/>
  <c r="D23" i="26"/>
  <c r="C23" i="26"/>
  <c r="C293" i="26"/>
  <c r="C292" i="26"/>
  <c r="C291" i="26"/>
  <c r="C290" i="26"/>
  <c r="C289" i="26"/>
  <c r="C288" i="26"/>
  <c r="C287" i="26"/>
  <c r="C286" i="26"/>
  <c r="L270" i="26"/>
  <c r="C280" i="26"/>
  <c r="M280" i="26"/>
  <c r="L280" i="26"/>
  <c r="J270" i="26"/>
  <c r="K280" i="26"/>
  <c r="H270" i="26"/>
  <c r="H280" i="26"/>
  <c r="J280" i="26"/>
  <c r="I280" i="26"/>
  <c r="G270" i="26"/>
  <c r="G280" i="26"/>
  <c r="F270" i="26"/>
  <c r="F280" i="26"/>
  <c r="E270" i="26"/>
  <c r="E280" i="26"/>
  <c r="D270" i="26"/>
  <c r="D280" i="26"/>
  <c r="L269" i="26"/>
  <c r="C279" i="26"/>
  <c r="M279" i="26"/>
  <c r="L279" i="26"/>
  <c r="J269" i="26"/>
  <c r="K279" i="26"/>
  <c r="H269" i="26"/>
  <c r="H279" i="26"/>
  <c r="J279" i="26"/>
  <c r="I279" i="26"/>
  <c r="G269" i="26"/>
  <c r="G279" i="26"/>
  <c r="F269" i="26"/>
  <c r="F279" i="26"/>
  <c r="E269" i="26"/>
  <c r="E279" i="26"/>
  <c r="D269" i="26"/>
  <c r="D279" i="26"/>
  <c r="L268" i="26"/>
  <c r="C278" i="26"/>
  <c r="M278" i="26"/>
  <c r="L278" i="26"/>
  <c r="J268" i="26"/>
  <c r="K278" i="26"/>
  <c r="H268" i="26"/>
  <c r="H278" i="26"/>
  <c r="J278" i="26"/>
  <c r="I278" i="26"/>
  <c r="G268" i="26"/>
  <c r="G278" i="26"/>
  <c r="F268" i="26"/>
  <c r="F278" i="26"/>
  <c r="E268" i="26"/>
  <c r="E278" i="26"/>
  <c r="D268" i="26"/>
  <c r="D278" i="26"/>
  <c r="L267" i="26"/>
  <c r="C277" i="26"/>
  <c r="M277" i="26"/>
  <c r="L277" i="26"/>
  <c r="J267" i="26"/>
  <c r="K277" i="26"/>
  <c r="H267" i="26"/>
  <c r="H277" i="26"/>
  <c r="J277" i="26"/>
  <c r="I277" i="26"/>
  <c r="G267" i="26"/>
  <c r="G277" i="26"/>
  <c r="F267" i="26"/>
  <c r="F277" i="26"/>
  <c r="E267" i="26"/>
  <c r="E277" i="26"/>
  <c r="D267" i="26"/>
  <c r="D277" i="26"/>
  <c r="L266" i="26"/>
  <c r="C276" i="26"/>
  <c r="M276" i="26"/>
  <c r="L276" i="26"/>
  <c r="J266" i="26"/>
  <c r="K276" i="26"/>
  <c r="H266" i="26"/>
  <c r="H276" i="26"/>
  <c r="J276" i="26"/>
  <c r="I276" i="26"/>
  <c r="G266" i="26"/>
  <c r="G276" i="26"/>
  <c r="F266" i="26"/>
  <c r="F276" i="26"/>
  <c r="E266" i="26"/>
  <c r="E276" i="26"/>
  <c r="D266" i="26"/>
  <c r="D276" i="26"/>
  <c r="L265" i="26"/>
  <c r="C275" i="26"/>
  <c r="M275" i="26"/>
  <c r="L275" i="26"/>
  <c r="J265" i="26"/>
  <c r="K275" i="26"/>
  <c r="H265" i="26"/>
  <c r="H275" i="26"/>
  <c r="J275" i="26"/>
  <c r="I275" i="26"/>
  <c r="G265" i="26"/>
  <c r="G275" i="26"/>
  <c r="F265" i="26"/>
  <c r="F275" i="26"/>
  <c r="E265" i="26"/>
  <c r="E275" i="26"/>
  <c r="D265" i="26"/>
  <c r="D275" i="26"/>
  <c r="L264" i="26"/>
  <c r="C274" i="26"/>
  <c r="M274" i="26"/>
  <c r="L274" i="26"/>
  <c r="J264" i="26"/>
  <c r="K274" i="26"/>
  <c r="H264" i="26"/>
  <c r="H274" i="26"/>
  <c r="J274" i="26"/>
  <c r="I274" i="26"/>
  <c r="G264" i="26"/>
  <c r="G274" i="26"/>
  <c r="F264" i="26"/>
  <c r="F274" i="26"/>
  <c r="E264" i="26"/>
  <c r="E274" i="26"/>
  <c r="D264" i="26"/>
  <c r="D274" i="26"/>
  <c r="L263" i="26"/>
  <c r="C273" i="26"/>
  <c r="M273" i="26"/>
  <c r="L273" i="26"/>
  <c r="J263" i="26"/>
  <c r="K273" i="26"/>
  <c r="H263" i="26"/>
  <c r="H273" i="26"/>
  <c r="J273" i="26"/>
  <c r="I273" i="26"/>
  <c r="G263" i="26"/>
  <c r="G273" i="26"/>
  <c r="F263" i="26"/>
  <c r="F273" i="26"/>
  <c r="E263" i="26"/>
  <c r="E273" i="26"/>
  <c r="D263" i="26"/>
  <c r="D273" i="26"/>
  <c r="K270" i="26"/>
  <c r="I270" i="26"/>
  <c r="C270" i="26"/>
  <c r="K269" i="26"/>
  <c r="I269" i="26"/>
  <c r="C269" i="26"/>
  <c r="K268" i="26"/>
  <c r="I268" i="26"/>
  <c r="C268" i="26"/>
  <c r="K267" i="26"/>
  <c r="I267" i="26"/>
  <c r="C267" i="26"/>
  <c r="K266" i="26"/>
  <c r="I266" i="26"/>
  <c r="C266" i="26"/>
  <c r="K265" i="26"/>
  <c r="I265" i="26"/>
  <c r="C265" i="26"/>
  <c r="K264" i="26"/>
  <c r="I264" i="26"/>
  <c r="C264" i="26"/>
  <c r="K263" i="26"/>
  <c r="I263" i="26"/>
  <c r="C263" i="26"/>
  <c r="C262" i="26" a="1"/>
  <c r="C262" i="26"/>
  <c r="D262" i="26"/>
  <c r="E262" i="26"/>
  <c r="F262" i="26"/>
  <c r="G262" i="26"/>
  <c r="H262" i="26"/>
  <c r="I262" i="26"/>
  <c r="J262" i="26"/>
  <c r="K262" i="26"/>
  <c r="L262" i="26"/>
  <c r="C251" i="26" a="1"/>
  <c r="C251" i="26"/>
  <c r="D251" i="26"/>
  <c r="E251" i="26"/>
  <c r="F251" i="26"/>
  <c r="G251" i="26"/>
  <c r="H251" i="26"/>
  <c r="I251" i="26"/>
  <c r="J251" i="26"/>
  <c r="K251" i="26"/>
  <c r="L251" i="26"/>
  <c r="C246" i="26"/>
  <c r="N220" i="26"/>
  <c r="O220" i="26"/>
  <c r="P220" i="26"/>
  <c r="Q220" i="26"/>
  <c r="R220" i="26"/>
  <c r="S220" i="26"/>
  <c r="T220" i="26"/>
  <c r="U220" i="26"/>
  <c r="V220" i="26"/>
  <c r="W220" i="26"/>
  <c r="X220" i="26"/>
  <c r="Y220" i="26"/>
  <c r="Z220" i="26"/>
  <c r="AA220" i="26"/>
  <c r="AB220" i="26"/>
  <c r="AC220" i="26"/>
  <c r="AD220" i="26"/>
  <c r="AE220" i="26"/>
  <c r="AF220" i="26"/>
  <c r="AG220" i="26"/>
  <c r="AG226" i="26"/>
  <c r="N223" i="26"/>
  <c r="O223" i="26"/>
  <c r="P223" i="26"/>
  <c r="Q223" i="26"/>
  <c r="R223" i="26"/>
  <c r="S223" i="26"/>
  <c r="T223" i="26"/>
  <c r="U223" i="26"/>
  <c r="V223" i="26"/>
  <c r="W223" i="26"/>
  <c r="X223" i="26"/>
  <c r="Y223" i="26"/>
  <c r="Z223" i="26"/>
  <c r="AA223" i="26"/>
  <c r="AB223" i="26"/>
  <c r="AC223" i="26"/>
  <c r="AD223" i="26"/>
  <c r="AE223" i="26"/>
  <c r="AF223" i="26"/>
  <c r="AG223" i="26"/>
  <c r="N222" i="26"/>
  <c r="O222" i="26"/>
  <c r="P222" i="26"/>
  <c r="Q222" i="26"/>
  <c r="R222" i="26"/>
  <c r="S222" i="26"/>
  <c r="T222" i="26"/>
  <c r="U222" i="26"/>
  <c r="V222" i="26"/>
  <c r="W222" i="26"/>
  <c r="X222" i="26"/>
  <c r="Y222" i="26"/>
  <c r="Z222" i="26"/>
  <c r="AA222" i="26"/>
  <c r="AB222" i="26"/>
  <c r="AC222" i="26"/>
  <c r="AD222" i="26"/>
  <c r="AE222" i="26"/>
  <c r="AF222" i="26"/>
  <c r="AG222" i="26"/>
  <c r="AG228" i="26"/>
  <c r="AG227" i="26"/>
  <c r="AG229" i="26"/>
  <c r="AG230" i="26"/>
  <c r="AG231" i="26"/>
  <c r="AG232" i="26"/>
  <c r="AG233" i="26"/>
  <c r="AG234" i="26"/>
  <c r="C226" i="26"/>
  <c r="C228" i="26"/>
  <c r="C227" i="26"/>
  <c r="C229" i="26"/>
  <c r="C230" i="26"/>
  <c r="C231" i="26"/>
  <c r="C232" i="26"/>
  <c r="C233" i="26"/>
  <c r="C234" i="26"/>
  <c r="M245" i="26"/>
  <c r="M246" i="26"/>
  <c r="W226" i="26"/>
  <c r="W228" i="26"/>
  <c r="W227" i="26"/>
  <c r="W229" i="26"/>
  <c r="W230" i="26"/>
  <c r="W231" i="26"/>
  <c r="W232" i="26"/>
  <c r="W233" i="26"/>
  <c r="W234" i="26"/>
  <c r="L245" i="26"/>
  <c r="L246" i="26"/>
  <c r="M226" i="26"/>
  <c r="M228" i="26"/>
  <c r="M227" i="26"/>
  <c r="M229" i="26"/>
  <c r="M230" i="26"/>
  <c r="M231" i="26"/>
  <c r="M232" i="26"/>
  <c r="M233" i="26"/>
  <c r="M234" i="26"/>
  <c r="K245" i="26"/>
  <c r="K246" i="26"/>
  <c r="K226" i="26"/>
  <c r="K228" i="26"/>
  <c r="K227" i="26"/>
  <c r="K229" i="26"/>
  <c r="K230" i="26"/>
  <c r="K231" i="26"/>
  <c r="K232" i="26"/>
  <c r="K233" i="26"/>
  <c r="K234" i="26"/>
  <c r="J245" i="26"/>
  <c r="J246" i="26"/>
  <c r="I226" i="26"/>
  <c r="I228" i="26"/>
  <c r="I227" i="26"/>
  <c r="I229" i="26"/>
  <c r="I230" i="26"/>
  <c r="I231" i="26"/>
  <c r="I232" i="26"/>
  <c r="I233" i="26"/>
  <c r="I234" i="26"/>
  <c r="I245" i="26"/>
  <c r="I246" i="26"/>
  <c r="H226" i="26"/>
  <c r="H228" i="26"/>
  <c r="H227" i="26"/>
  <c r="H229" i="26"/>
  <c r="H230" i="26"/>
  <c r="H231" i="26"/>
  <c r="H232" i="26"/>
  <c r="H233" i="26"/>
  <c r="H234" i="26"/>
  <c r="H245" i="26"/>
  <c r="H246" i="26"/>
  <c r="G226" i="26"/>
  <c r="G228" i="26"/>
  <c r="G227" i="26"/>
  <c r="G229" i="26"/>
  <c r="G230" i="26"/>
  <c r="G231" i="26"/>
  <c r="G232" i="26"/>
  <c r="G233" i="26"/>
  <c r="G234" i="26"/>
  <c r="G245" i="26"/>
  <c r="G246" i="26"/>
  <c r="F226" i="26"/>
  <c r="F228" i="26"/>
  <c r="F227" i="26"/>
  <c r="F229" i="26"/>
  <c r="F230" i="26"/>
  <c r="F231" i="26"/>
  <c r="F232" i="26"/>
  <c r="F233" i="26"/>
  <c r="F234" i="26"/>
  <c r="F245" i="26"/>
  <c r="F246" i="26"/>
  <c r="E226" i="26"/>
  <c r="E228" i="26"/>
  <c r="E227" i="26"/>
  <c r="E229" i="26"/>
  <c r="E230" i="26"/>
  <c r="E231" i="26"/>
  <c r="E232" i="26"/>
  <c r="E233" i="26"/>
  <c r="E234" i="26"/>
  <c r="E245" i="26"/>
  <c r="E246" i="26"/>
  <c r="D226" i="26"/>
  <c r="D228" i="26"/>
  <c r="D227" i="26"/>
  <c r="D229" i="26"/>
  <c r="D230" i="26"/>
  <c r="D231" i="26"/>
  <c r="D232" i="26"/>
  <c r="D233" i="26"/>
  <c r="D234" i="26"/>
  <c r="D245" i="26"/>
  <c r="D246" i="26"/>
  <c r="C245" i="26"/>
  <c r="M244" i="26"/>
  <c r="L244" i="26"/>
  <c r="K244" i="26"/>
  <c r="J244" i="26"/>
  <c r="I244" i="26"/>
  <c r="H244" i="26"/>
  <c r="G244" i="26"/>
  <c r="F244" i="26"/>
  <c r="E244" i="26"/>
  <c r="D244" i="26"/>
  <c r="C244" i="26"/>
  <c r="M243" i="26"/>
  <c r="L243" i="26"/>
  <c r="K243" i="26"/>
  <c r="J243" i="26"/>
  <c r="I243" i="26"/>
  <c r="H243" i="26"/>
  <c r="G243" i="26"/>
  <c r="F243" i="26"/>
  <c r="E243" i="26"/>
  <c r="D243" i="26"/>
  <c r="C243" i="26"/>
  <c r="M242" i="26"/>
  <c r="L242" i="26"/>
  <c r="K242" i="26"/>
  <c r="J242" i="26"/>
  <c r="I242" i="26"/>
  <c r="H242" i="26"/>
  <c r="G242" i="26"/>
  <c r="F242" i="26"/>
  <c r="E242" i="26"/>
  <c r="D242" i="26"/>
  <c r="C242" i="26"/>
  <c r="M241" i="26"/>
  <c r="L241" i="26"/>
  <c r="K241" i="26"/>
  <c r="J241" i="26"/>
  <c r="I241" i="26"/>
  <c r="H241" i="26"/>
  <c r="G241" i="26"/>
  <c r="F241" i="26"/>
  <c r="E241" i="26"/>
  <c r="D241" i="26"/>
  <c r="C241" i="26"/>
  <c r="M240" i="26"/>
  <c r="L240" i="26"/>
  <c r="K240" i="26"/>
  <c r="J240" i="26"/>
  <c r="I240" i="26"/>
  <c r="H240" i="26"/>
  <c r="G240" i="26"/>
  <c r="F240" i="26"/>
  <c r="E240" i="26"/>
  <c r="D240" i="26"/>
  <c r="C240" i="26"/>
  <c r="M239" i="26"/>
  <c r="L239" i="26"/>
  <c r="K239" i="26"/>
  <c r="J239" i="26"/>
  <c r="I239" i="26"/>
  <c r="H239" i="26"/>
  <c r="G239" i="26"/>
  <c r="F239" i="26"/>
  <c r="E239" i="26"/>
  <c r="D239" i="26"/>
  <c r="C239" i="26"/>
  <c r="M238" i="26"/>
  <c r="L238" i="26"/>
  <c r="K238" i="26"/>
  <c r="J238" i="26"/>
  <c r="I238" i="26"/>
  <c r="H238" i="26"/>
  <c r="G238" i="26"/>
  <c r="F238" i="26"/>
  <c r="E238" i="26"/>
  <c r="D238" i="26"/>
  <c r="C238" i="26"/>
  <c r="M237" i="26"/>
  <c r="L237" i="26"/>
  <c r="K237" i="26"/>
  <c r="J237" i="26"/>
  <c r="I237" i="26"/>
  <c r="H237" i="26"/>
  <c r="G237" i="26"/>
  <c r="F237" i="26"/>
  <c r="E237" i="26"/>
  <c r="D237" i="26"/>
  <c r="C237" i="26"/>
  <c r="AF226" i="26"/>
  <c r="AF228" i="26"/>
  <c r="AF227" i="26"/>
  <c r="AF229" i="26"/>
  <c r="AF230" i="26"/>
  <c r="AF231" i="26"/>
  <c r="AF232" i="26"/>
  <c r="AF233" i="26"/>
  <c r="AF234" i="26"/>
  <c r="AE226" i="26"/>
  <c r="AE228" i="26"/>
  <c r="AE227" i="26"/>
  <c r="AE229" i="26"/>
  <c r="AE230" i="26"/>
  <c r="AE231" i="26"/>
  <c r="AE232" i="26"/>
  <c r="AE233" i="26"/>
  <c r="AE234" i="26"/>
  <c r="AD226" i="26"/>
  <c r="AD228" i="26"/>
  <c r="AD227" i="26"/>
  <c r="AD229" i="26"/>
  <c r="AD230" i="26"/>
  <c r="AD231" i="26"/>
  <c r="AD232" i="26"/>
  <c r="AD233" i="26"/>
  <c r="AD234" i="26"/>
  <c r="AC226" i="26"/>
  <c r="AC228" i="26"/>
  <c r="AC227" i="26"/>
  <c r="AC229" i="26"/>
  <c r="AC230" i="26"/>
  <c r="AC231" i="26"/>
  <c r="AC232" i="26"/>
  <c r="AC233" i="26"/>
  <c r="AC234" i="26"/>
  <c r="AB226" i="26"/>
  <c r="AB228" i="26"/>
  <c r="AB227" i="26"/>
  <c r="AB229" i="26"/>
  <c r="AB230" i="26"/>
  <c r="AB231" i="26"/>
  <c r="AB232" i="26"/>
  <c r="AB233" i="26"/>
  <c r="AB234" i="26"/>
  <c r="AA226" i="26"/>
  <c r="AA228" i="26"/>
  <c r="AA227" i="26"/>
  <c r="AA229" i="26"/>
  <c r="AA230" i="26"/>
  <c r="AA231" i="26"/>
  <c r="AA232" i="26"/>
  <c r="AA233" i="26"/>
  <c r="AA234" i="26"/>
  <c r="Z226" i="26"/>
  <c r="Z228" i="26"/>
  <c r="Z227" i="26"/>
  <c r="Z229" i="26"/>
  <c r="Z230" i="26"/>
  <c r="Z231" i="26"/>
  <c r="Z232" i="26"/>
  <c r="Z233" i="26"/>
  <c r="Z234" i="26"/>
  <c r="Y226" i="26"/>
  <c r="Y228" i="26"/>
  <c r="Y227" i="26"/>
  <c r="Y229" i="26"/>
  <c r="Y230" i="26"/>
  <c r="Y231" i="26"/>
  <c r="Y232" i="26"/>
  <c r="Y233" i="26"/>
  <c r="Y234" i="26"/>
  <c r="X226" i="26"/>
  <c r="X228" i="26"/>
  <c r="X227" i="26"/>
  <c r="X229" i="26"/>
  <c r="X230" i="26"/>
  <c r="X231" i="26"/>
  <c r="X232" i="26"/>
  <c r="X233" i="26"/>
  <c r="X234" i="26"/>
  <c r="V226" i="26"/>
  <c r="V228" i="26"/>
  <c r="V227" i="26"/>
  <c r="V229" i="26"/>
  <c r="V230" i="26"/>
  <c r="V231" i="26"/>
  <c r="V232" i="26"/>
  <c r="V233" i="26"/>
  <c r="V234" i="26"/>
  <c r="U226" i="26"/>
  <c r="U228" i="26"/>
  <c r="U227" i="26"/>
  <c r="U229" i="26"/>
  <c r="U230" i="26"/>
  <c r="U231" i="26"/>
  <c r="U232" i="26"/>
  <c r="U233" i="26"/>
  <c r="U234" i="26"/>
  <c r="T226" i="26"/>
  <c r="T228" i="26"/>
  <c r="T227" i="26"/>
  <c r="T229" i="26"/>
  <c r="T230" i="26"/>
  <c r="T231" i="26"/>
  <c r="T232" i="26"/>
  <c r="T233" i="26"/>
  <c r="T234" i="26"/>
  <c r="S226" i="26"/>
  <c r="S228" i="26"/>
  <c r="S227" i="26"/>
  <c r="S229" i="26"/>
  <c r="S230" i="26"/>
  <c r="S231" i="26"/>
  <c r="S232" i="26"/>
  <c r="S233" i="26"/>
  <c r="S234" i="26"/>
  <c r="R226" i="26"/>
  <c r="R228" i="26"/>
  <c r="R227" i="26"/>
  <c r="R229" i="26"/>
  <c r="R230" i="26"/>
  <c r="R231" i="26"/>
  <c r="R232" i="26"/>
  <c r="R233" i="26"/>
  <c r="R234" i="26"/>
  <c r="Q226" i="26"/>
  <c r="Q228" i="26"/>
  <c r="Q227" i="26"/>
  <c r="Q229" i="26"/>
  <c r="Q230" i="26"/>
  <c r="Q231" i="26"/>
  <c r="Q232" i="26"/>
  <c r="Q233" i="26"/>
  <c r="Q234" i="26"/>
  <c r="P226" i="26"/>
  <c r="P228" i="26"/>
  <c r="P227" i="26"/>
  <c r="P229" i="26"/>
  <c r="P230" i="26"/>
  <c r="P231" i="26"/>
  <c r="P232" i="26"/>
  <c r="P233" i="26"/>
  <c r="P234" i="26"/>
  <c r="O226" i="26"/>
  <c r="O228" i="26"/>
  <c r="O227" i="26"/>
  <c r="O229" i="26"/>
  <c r="O230" i="26"/>
  <c r="O231" i="26"/>
  <c r="O232" i="26"/>
  <c r="O233" i="26"/>
  <c r="O234" i="26"/>
  <c r="N226" i="26"/>
  <c r="N228" i="26"/>
  <c r="N227" i="26"/>
  <c r="N229" i="26"/>
  <c r="N230" i="26"/>
  <c r="N231" i="26"/>
  <c r="N232" i="26"/>
  <c r="N233" i="26"/>
  <c r="N234" i="26"/>
  <c r="L226" i="26"/>
  <c r="L228" i="26"/>
  <c r="L227" i="26"/>
  <c r="L229" i="26"/>
  <c r="L230" i="26"/>
  <c r="L231" i="26"/>
  <c r="L232" i="26"/>
  <c r="L233" i="26"/>
  <c r="L234" i="26"/>
  <c r="J226" i="26"/>
  <c r="J228" i="26"/>
  <c r="J227" i="26"/>
  <c r="J229" i="26"/>
  <c r="J230" i="26"/>
  <c r="J231" i="26"/>
  <c r="J232" i="26"/>
  <c r="J233" i="26"/>
  <c r="J234" i="26"/>
  <c r="A234" i="26"/>
  <c r="N221" i="26"/>
  <c r="O221" i="26"/>
  <c r="P221" i="26"/>
  <c r="Q221" i="26"/>
  <c r="R221" i="26"/>
  <c r="S221" i="26"/>
  <c r="T221" i="26"/>
  <c r="U221" i="26"/>
  <c r="V221" i="26"/>
  <c r="W221" i="26"/>
  <c r="X221" i="26"/>
  <c r="Y221" i="26"/>
  <c r="Z221" i="26"/>
  <c r="AA221" i="26"/>
  <c r="AB221" i="26"/>
  <c r="AC221" i="26"/>
  <c r="AD221" i="26"/>
  <c r="AE221" i="26"/>
  <c r="AF221" i="26"/>
  <c r="AG221" i="26"/>
  <c r="N219" i="26"/>
  <c r="O219" i="26"/>
  <c r="P219" i="26"/>
  <c r="Q219" i="26"/>
  <c r="R219" i="26"/>
  <c r="S219" i="26"/>
  <c r="T219" i="26"/>
  <c r="U219" i="26"/>
  <c r="V219" i="26"/>
  <c r="W219" i="26"/>
  <c r="X219" i="26"/>
  <c r="Y219" i="26"/>
  <c r="Z219" i="26"/>
  <c r="AA219" i="26"/>
  <c r="AB219" i="26"/>
  <c r="AC219" i="26"/>
  <c r="AD219" i="26"/>
  <c r="AE219" i="26"/>
  <c r="AF219" i="26"/>
  <c r="AG219" i="26"/>
  <c r="M212" i="26"/>
  <c r="L212" i="26"/>
  <c r="K212" i="26"/>
  <c r="J212" i="26"/>
  <c r="I212" i="26"/>
  <c r="H212" i="26"/>
  <c r="G212" i="26"/>
  <c r="F212" i="26"/>
  <c r="E212" i="26"/>
  <c r="D212" i="26"/>
  <c r="C212" i="26"/>
  <c r="N105" i="26"/>
  <c r="O105" i="26"/>
  <c r="P105" i="26"/>
  <c r="Q105" i="26"/>
  <c r="R105" i="26"/>
  <c r="S105" i="26"/>
  <c r="T105" i="26"/>
  <c r="U105" i="26"/>
  <c r="V105" i="26"/>
  <c r="W105" i="26"/>
  <c r="X105" i="26"/>
  <c r="Y105" i="26"/>
  <c r="Z105" i="26"/>
  <c r="AA105" i="26"/>
  <c r="AB105" i="26"/>
  <c r="AC105" i="26"/>
  <c r="AD105" i="26"/>
  <c r="AE105" i="26"/>
  <c r="AF105" i="26"/>
  <c r="AG105" i="26"/>
  <c r="M211" i="26"/>
  <c r="L211" i="26"/>
  <c r="K211" i="26"/>
  <c r="J211" i="26"/>
  <c r="I211" i="26"/>
  <c r="H211" i="26"/>
  <c r="G211" i="26"/>
  <c r="F211" i="26"/>
  <c r="E211" i="26"/>
  <c r="D211" i="26"/>
  <c r="C211" i="26"/>
  <c r="M84" i="26"/>
  <c r="L84" i="26"/>
  <c r="M94" i="26"/>
  <c r="N94" i="26"/>
  <c r="N84" i="26"/>
  <c r="O94" i="26"/>
  <c r="O84" i="26"/>
  <c r="P94" i="26"/>
  <c r="P84" i="26"/>
  <c r="Q94" i="26"/>
  <c r="Q84" i="26"/>
  <c r="R94" i="26"/>
  <c r="R84" i="26"/>
  <c r="S94" i="26"/>
  <c r="S84" i="26"/>
  <c r="T94" i="26"/>
  <c r="T84" i="26"/>
  <c r="U94" i="26"/>
  <c r="U84" i="26"/>
  <c r="V94" i="26"/>
  <c r="V84" i="26"/>
  <c r="W94" i="26"/>
  <c r="W84" i="26"/>
  <c r="X94" i="26"/>
  <c r="X84" i="26"/>
  <c r="Y94" i="26"/>
  <c r="Y84" i="26"/>
  <c r="Z94" i="26"/>
  <c r="Z84" i="26"/>
  <c r="AA94" i="26"/>
  <c r="AA84" i="26"/>
  <c r="AB94" i="26"/>
  <c r="AB84" i="26"/>
  <c r="AC94" i="26"/>
  <c r="AC84" i="26"/>
  <c r="AD94" i="26"/>
  <c r="AD84" i="26"/>
  <c r="AE94" i="26"/>
  <c r="AE84" i="26"/>
  <c r="AF94" i="26"/>
  <c r="AF84" i="26"/>
  <c r="AG94" i="26"/>
  <c r="AG84" i="26"/>
  <c r="M40" i="26"/>
  <c r="N40" i="26"/>
  <c r="N30" i="26"/>
  <c r="O40" i="26"/>
  <c r="O30" i="26"/>
  <c r="P40" i="26"/>
  <c r="P30" i="26"/>
  <c r="Q40" i="26"/>
  <c r="Q30" i="26"/>
  <c r="R40" i="26"/>
  <c r="R30" i="26"/>
  <c r="S40" i="26"/>
  <c r="S30" i="26"/>
  <c r="T40" i="26"/>
  <c r="T30" i="26"/>
  <c r="U40" i="26"/>
  <c r="U30" i="26"/>
  <c r="V40" i="26"/>
  <c r="V30" i="26"/>
  <c r="W40" i="26"/>
  <c r="W30" i="26"/>
  <c r="X40" i="26"/>
  <c r="X30" i="26"/>
  <c r="Y40" i="26"/>
  <c r="Y30" i="26"/>
  <c r="Z40" i="26"/>
  <c r="Z30" i="26"/>
  <c r="AA40" i="26"/>
  <c r="AA30" i="26"/>
  <c r="AB40" i="26"/>
  <c r="AB30" i="26"/>
  <c r="AC40" i="26"/>
  <c r="AC30" i="26"/>
  <c r="AD40" i="26"/>
  <c r="AD30" i="26"/>
  <c r="AE40" i="26"/>
  <c r="AE30" i="26"/>
  <c r="AF40" i="26"/>
  <c r="AF30" i="26"/>
  <c r="AG40" i="26"/>
  <c r="AG30" i="26"/>
  <c r="M62" i="26"/>
  <c r="N62" i="26"/>
  <c r="N51" i="26"/>
  <c r="O62" i="26"/>
  <c r="O51" i="26"/>
  <c r="P62" i="26"/>
  <c r="P51" i="26"/>
  <c r="Q62" i="26"/>
  <c r="Q51" i="26"/>
  <c r="R62" i="26"/>
  <c r="R51" i="26"/>
  <c r="S62" i="26"/>
  <c r="S51" i="26"/>
  <c r="T62" i="26"/>
  <c r="T51" i="26"/>
  <c r="U62" i="26"/>
  <c r="U51" i="26"/>
  <c r="V62" i="26"/>
  <c r="V51" i="26"/>
  <c r="W62" i="26"/>
  <c r="W51" i="26"/>
  <c r="X62" i="26"/>
  <c r="X51" i="26"/>
  <c r="Y62" i="26"/>
  <c r="Y51" i="26"/>
  <c r="Z62" i="26"/>
  <c r="Z51" i="26"/>
  <c r="AA62" i="26"/>
  <c r="AA51" i="26"/>
  <c r="AB62" i="26"/>
  <c r="AB51" i="26"/>
  <c r="AC62" i="26"/>
  <c r="AC51" i="26"/>
  <c r="AD62" i="26"/>
  <c r="AD51" i="26"/>
  <c r="AE62" i="26"/>
  <c r="AE51" i="26"/>
  <c r="AF62" i="26"/>
  <c r="AF51" i="26"/>
  <c r="AG62" i="26"/>
  <c r="AG51" i="26"/>
  <c r="AG19" i="26"/>
  <c r="AG73" i="26"/>
  <c r="AG67" i="26"/>
  <c r="AG175" i="26"/>
  <c r="AG69" i="26"/>
  <c r="AG176" i="26"/>
  <c r="AG177" i="26"/>
  <c r="AG178" i="26"/>
  <c r="AG179" i="26"/>
  <c r="AG180" i="26"/>
  <c r="AG181" i="26"/>
  <c r="AG182" i="26"/>
  <c r="AG183" i="26"/>
  <c r="AG98" i="26"/>
  <c r="AG187" i="26"/>
  <c r="AG100" i="26"/>
  <c r="AG188" i="26"/>
  <c r="AG101" i="26"/>
  <c r="AG189" i="26"/>
  <c r="AG190" i="26"/>
  <c r="AG191" i="26"/>
  <c r="AG192" i="26"/>
  <c r="AG193" i="26"/>
  <c r="AG194" i="26"/>
  <c r="AG195" i="26"/>
  <c r="C175" i="26"/>
  <c r="C176" i="26"/>
  <c r="C177" i="26"/>
  <c r="C178" i="26"/>
  <c r="C179" i="26"/>
  <c r="C180" i="26"/>
  <c r="C181" i="26"/>
  <c r="C182" i="26"/>
  <c r="C183" i="26"/>
  <c r="C187" i="26"/>
  <c r="C188" i="26"/>
  <c r="C189" i="26"/>
  <c r="C190" i="26"/>
  <c r="C191" i="26"/>
  <c r="C192" i="26"/>
  <c r="C193" i="26"/>
  <c r="C194" i="26"/>
  <c r="C195" i="26"/>
  <c r="M207" i="26"/>
  <c r="W19" i="26"/>
  <c r="W73" i="26"/>
  <c r="W67" i="26"/>
  <c r="W175" i="26"/>
  <c r="W69" i="26"/>
  <c r="W176" i="26"/>
  <c r="W177" i="26"/>
  <c r="W178" i="26"/>
  <c r="W179" i="26"/>
  <c r="W180" i="26"/>
  <c r="W181" i="26"/>
  <c r="W182" i="26"/>
  <c r="W183" i="26"/>
  <c r="W98" i="26"/>
  <c r="W187" i="26"/>
  <c r="W100" i="26"/>
  <c r="W188" i="26"/>
  <c r="W101" i="26"/>
  <c r="W189" i="26"/>
  <c r="W190" i="26"/>
  <c r="W191" i="26"/>
  <c r="W192" i="26"/>
  <c r="W193" i="26"/>
  <c r="W194" i="26"/>
  <c r="W195" i="26"/>
  <c r="L207" i="26"/>
  <c r="M175" i="26"/>
  <c r="M176" i="26"/>
  <c r="M177" i="26"/>
  <c r="M178" i="26"/>
  <c r="M179" i="26"/>
  <c r="M180" i="26"/>
  <c r="M181" i="26"/>
  <c r="M182" i="26"/>
  <c r="M183" i="26"/>
  <c r="M187" i="26"/>
  <c r="M188" i="26"/>
  <c r="M189" i="26"/>
  <c r="M190" i="26"/>
  <c r="M191" i="26"/>
  <c r="M192" i="26"/>
  <c r="M193" i="26"/>
  <c r="M194" i="26"/>
  <c r="M195" i="26"/>
  <c r="K207" i="26"/>
  <c r="K175" i="26"/>
  <c r="K176" i="26"/>
  <c r="K177" i="26"/>
  <c r="K178" i="26"/>
  <c r="K179" i="26"/>
  <c r="K180" i="26"/>
  <c r="K181" i="26"/>
  <c r="K182" i="26"/>
  <c r="K183" i="26"/>
  <c r="K187" i="26"/>
  <c r="K188" i="26"/>
  <c r="K189" i="26"/>
  <c r="K190" i="26"/>
  <c r="K191" i="26"/>
  <c r="K192" i="26"/>
  <c r="K193" i="26"/>
  <c r="K194" i="26"/>
  <c r="K195" i="26"/>
  <c r="J207" i="26"/>
  <c r="I175" i="26"/>
  <c r="I176" i="26"/>
  <c r="I177" i="26"/>
  <c r="I178" i="26"/>
  <c r="I179" i="26"/>
  <c r="I180" i="26"/>
  <c r="I181" i="26"/>
  <c r="I182" i="26"/>
  <c r="I183" i="26"/>
  <c r="I187" i="26"/>
  <c r="I188" i="26"/>
  <c r="I189" i="26"/>
  <c r="I190" i="26"/>
  <c r="I191" i="26"/>
  <c r="I192" i="26"/>
  <c r="I193" i="26"/>
  <c r="I194" i="26"/>
  <c r="I195" i="26"/>
  <c r="I207" i="26"/>
  <c r="H175" i="26"/>
  <c r="H176" i="26"/>
  <c r="H177" i="26"/>
  <c r="H178" i="26"/>
  <c r="H179" i="26"/>
  <c r="H180" i="26"/>
  <c r="H181" i="26"/>
  <c r="H182" i="26"/>
  <c r="H183" i="26"/>
  <c r="H187" i="26"/>
  <c r="H188" i="26"/>
  <c r="H189" i="26"/>
  <c r="H190" i="26"/>
  <c r="H191" i="26"/>
  <c r="H192" i="26"/>
  <c r="H193" i="26"/>
  <c r="H194" i="26"/>
  <c r="H195" i="26"/>
  <c r="H207" i="26"/>
  <c r="G175" i="26"/>
  <c r="G176" i="26"/>
  <c r="G177" i="26"/>
  <c r="G178" i="26"/>
  <c r="G179" i="26"/>
  <c r="G180" i="26"/>
  <c r="G181" i="26"/>
  <c r="G182" i="26"/>
  <c r="G183" i="26"/>
  <c r="G187" i="26"/>
  <c r="G188" i="26"/>
  <c r="G189" i="26"/>
  <c r="G190" i="26"/>
  <c r="G191" i="26"/>
  <c r="G192" i="26"/>
  <c r="G193" i="26"/>
  <c r="G194" i="26"/>
  <c r="G195" i="26"/>
  <c r="G207" i="26"/>
  <c r="F175" i="26"/>
  <c r="F176" i="26"/>
  <c r="F177" i="26"/>
  <c r="F178" i="26"/>
  <c r="F179" i="26"/>
  <c r="F180" i="26"/>
  <c r="F181" i="26"/>
  <c r="F182" i="26"/>
  <c r="F183" i="26"/>
  <c r="F187" i="26"/>
  <c r="F188" i="26"/>
  <c r="F189" i="26"/>
  <c r="F190" i="26"/>
  <c r="F191" i="26"/>
  <c r="F192" i="26"/>
  <c r="F193" i="26"/>
  <c r="F194" i="26"/>
  <c r="F195" i="26"/>
  <c r="F207" i="26"/>
  <c r="E175" i="26"/>
  <c r="E176" i="26"/>
  <c r="E177" i="26"/>
  <c r="E178" i="26"/>
  <c r="E179" i="26"/>
  <c r="E180" i="26"/>
  <c r="E181" i="26"/>
  <c r="E182" i="26"/>
  <c r="E183" i="26"/>
  <c r="E187" i="26"/>
  <c r="E188" i="26"/>
  <c r="E189" i="26"/>
  <c r="E190" i="26"/>
  <c r="E191" i="26"/>
  <c r="E192" i="26"/>
  <c r="E193" i="26"/>
  <c r="E194" i="26"/>
  <c r="E195" i="26"/>
  <c r="E207" i="26"/>
  <c r="D175" i="26"/>
  <c r="D176" i="26"/>
  <c r="D177" i="26"/>
  <c r="D178" i="26"/>
  <c r="D179" i="26"/>
  <c r="D180" i="26"/>
  <c r="D181" i="26"/>
  <c r="D182" i="26"/>
  <c r="D183" i="26"/>
  <c r="D187" i="26"/>
  <c r="D188" i="26"/>
  <c r="D189" i="26"/>
  <c r="D190" i="26"/>
  <c r="D191" i="26"/>
  <c r="D192" i="26"/>
  <c r="D193" i="26"/>
  <c r="D194" i="26"/>
  <c r="D195" i="26"/>
  <c r="D207" i="26"/>
  <c r="C199" i="26"/>
  <c r="C200" i="26"/>
  <c r="C201" i="26"/>
  <c r="C202" i="26"/>
  <c r="C203" i="26"/>
  <c r="C204" i="26"/>
  <c r="C205" i="26"/>
  <c r="C206" i="26"/>
  <c r="C207" i="26"/>
  <c r="M206" i="26"/>
  <c r="L206" i="26"/>
  <c r="K206" i="26"/>
  <c r="J206" i="26"/>
  <c r="I206" i="26"/>
  <c r="H206" i="26"/>
  <c r="G206" i="26"/>
  <c r="F206" i="26"/>
  <c r="E206" i="26"/>
  <c r="D206" i="26"/>
  <c r="M205" i="26"/>
  <c r="L205" i="26"/>
  <c r="K205" i="26"/>
  <c r="J205" i="26"/>
  <c r="I205" i="26"/>
  <c r="H205" i="26"/>
  <c r="G205" i="26"/>
  <c r="F205" i="26"/>
  <c r="E205" i="26"/>
  <c r="D205" i="26"/>
  <c r="M204" i="26"/>
  <c r="L204" i="26"/>
  <c r="K204" i="26"/>
  <c r="J204" i="26"/>
  <c r="I204" i="26"/>
  <c r="H204" i="26"/>
  <c r="G204" i="26"/>
  <c r="F204" i="26"/>
  <c r="E204" i="26"/>
  <c r="D204" i="26"/>
  <c r="M203" i="26"/>
  <c r="L203" i="26"/>
  <c r="K203" i="26"/>
  <c r="J203" i="26"/>
  <c r="I203" i="26"/>
  <c r="H203" i="26"/>
  <c r="G203" i="26"/>
  <c r="F203" i="26"/>
  <c r="E203" i="26"/>
  <c r="D203" i="26"/>
  <c r="M202" i="26"/>
  <c r="L202" i="26"/>
  <c r="K202" i="26"/>
  <c r="J202" i="26"/>
  <c r="I202" i="26"/>
  <c r="H202" i="26"/>
  <c r="G202" i="26"/>
  <c r="F202" i="26"/>
  <c r="E202" i="26"/>
  <c r="D202" i="26"/>
  <c r="M201" i="26"/>
  <c r="L201" i="26"/>
  <c r="K201" i="26"/>
  <c r="J201" i="26"/>
  <c r="I201" i="26"/>
  <c r="H201" i="26"/>
  <c r="G201" i="26"/>
  <c r="F201" i="26"/>
  <c r="E201" i="26"/>
  <c r="D201" i="26"/>
  <c r="M200" i="26"/>
  <c r="L200" i="26"/>
  <c r="K200" i="26"/>
  <c r="J200" i="26"/>
  <c r="I200" i="26"/>
  <c r="H200" i="26"/>
  <c r="G200" i="26"/>
  <c r="F200" i="26"/>
  <c r="E200" i="26"/>
  <c r="D200" i="26"/>
  <c r="M199" i="26"/>
  <c r="L199" i="26"/>
  <c r="K199" i="26"/>
  <c r="J199" i="26"/>
  <c r="I199" i="26"/>
  <c r="H199" i="26"/>
  <c r="G199" i="26"/>
  <c r="F199" i="26"/>
  <c r="E199" i="26"/>
  <c r="D199" i="26"/>
  <c r="V101" i="26"/>
  <c r="V196" i="26"/>
  <c r="U101" i="26"/>
  <c r="U196" i="26"/>
  <c r="T101" i="26"/>
  <c r="T196" i="26"/>
  <c r="S101" i="26"/>
  <c r="S196" i="26"/>
  <c r="R101" i="26"/>
  <c r="R196" i="26"/>
  <c r="Q101" i="26"/>
  <c r="Q196" i="26"/>
  <c r="P101" i="26"/>
  <c r="P196" i="26"/>
  <c r="O101" i="26"/>
  <c r="O196" i="26"/>
  <c r="N101" i="26"/>
  <c r="N196" i="26"/>
  <c r="M196" i="26"/>
  <c r="L196" i="26"/>
  <c r="K196" i="26"/>
  <c r="J196" i="26"/>
  <c r="I196" i="26"/>
  <c r="H196" i="26"/>
  <c r="G196" i="26"/>
  <c r="F196" i="26"/>
  <c r="E196" i="26"/>
  <c r="D196" i="26"/>
  <c r="C196" i="26"/>
  <c r="AF98" i="26"/>
  <c r="AF187" i="26"/>
  <c r="AF100" i="26"/>
  <c r="AF188" i="26"/>
  <c r="AF101" i="26"/>
  <c r="AF189" i="26"/>
  <c r="AF190" i="26"/>
  <c r="AF191" i="26"/>
  <c r="AF192" i="26"/>
  <c r="AF193" i="26"/>
  <c r="AF194" i="26"/>
  <c r="AF195" i="26"/>
  <c r="AE98" i="26"/>
  <c r="AE187" i="26"/>
  <c r="AE100" i="26"/>
  <c r="AE188" i="26"/>
  <c r="AE101" i="26"/>
  <c r="AE189" i="26"/>
  <c r="AE190" i="26"/>
  <c r="AE191" i="26"/>
  <c r="AE192" i="26"/>
  <c r="AE193" i="26"/>
  <c r="AE194" i="26"/>
  <c r="AE195" i="26"/>
  <c r="AD98" i="26"/>
  <c r="AD187" i="26"/>
  <c r="AD100" i="26"/>
  <c r="AD188" i="26"/>
  <c r="AD101" i="26"/>
  <c r="AD189" i="26"/>
  <c r="AD190" i="26"/>
  <c r="AD191" i="26"/>
  <c r="AD192" i="26"/>
  <c r="AD193" i="26"/>
  <c r="AD194" i="26"/>
  <c r="AD195" i="26"/>
  <c r="AC98" i="26"/>
  <c r="AC187" i="26"/>
  <c r="AC100" i="26"/>
  <c r="AC188" i="26"/>
  <c r="AC101" i="26"/>
  <c r="AC189" i="26"/>
  <c r="AC190" i="26"/>
  <c r="AC191" i="26"/>
  <c r="AC192" i="26"/>
  <c r="AC193" i="26"/>
  <c r="AC194" i="26"/>
  <c r="AC195" i="26"/>
  <c r="AB98" i="26"/>
  <c r="AB187" i="26"/>
  <c r="AB100" i="26"/>
  <c r="AB188" i="26"/>
  <c r="AB101" i="26"/>
  <c r="AB189" i="26"/>
  <c r="AB190" i="26"/>
  <c r="AB191" i="26"/>
  <c r="AB192" i="26"/>
  <c r="AB193" i="26"/>
  <c r="AB194" i="26"/>
  <c r="AB195" i="26"/>
  <c r="AA98" i="26"/>
  <c r="AA187" i="26"/>
  <c r="AA100" i="26"/>
  <c r="AA188" i="26"/>
  <c r="AA101" i="26"/>
  <c r="AA189" i="26"/>
  <c r="AA190" i="26"/>
  <c r="AA191" i="26"/>
  <c r="AA192" i="26"/>
  <c r="AA193" i="26"/>
  <c r="AA194" i="26"/>
  <c r="AA195" i="26"/>
  <c r="Z98" i="26"/>
  <c r="Z187" i="26"/>
  <c r="Z100" i="26"/>
  <c r="Z188" i="26"/>
  <c r="Z101" i="26"/>
  <c r="Z189" i="26"/>
  <c r="Z190" i="26"/>
  <c r="Z191" i="26"/>
  <c r="Z192" i="26"/>
  <c r="Z193" i="26"/>
  <c r="Z194" i="26"/>
  <c r="Z195" i="26"/>
  <c r="Y98" i="26"/>
  <c r="Y187" i="26"/>
  <c r="Y100" i="26"/>
  <c r="Y188" i="26"/>
  <c r="Y101" i="26"/>
  <c r="Y189" i="26"/>
  <c r="Y190" i="26"/>
  <c r="Y191" i="26"/>
  <c r="Y192" i="26"/>
  <c r="Y193" i="26"/>
  <c r="Y194" i="26"/>
  <c r="Y195" i="26"/>
  <c r="X98" i="26"/>
  <c r="X187" i="26"/>
  <c r="X100" i="26"/>
  <c r="X188" i="26"/>
  <c r="X101" i="26"/>
  <c r="X189" i="26"/>
  <c r="X190" i="26"/>
  <c r="X191" i="26"/>
  <c r="X192" i="26"/>
  <c r="X193" i="26"/>
  <c r="X194" i="26"/>
  <c r="X195" i="26"/>
  <c r="V98" i="26"/>
  <c r="V187" i="26"/>
  <c r="V100" i="26"/>
  <c r="V188" i="26"/>
  <c r="V189" i="26"/>
  <c r="V190" i="26"/>
  <c r="V191" i="26"/>
  <c r="V192" i="26"/>
  <c r="V193" i="26"/>
  <c r="V194" i="26"/>
  <c r="V195" i="26"/>
  <c r="U98" i="26"/>
  <c r="U187" i="26"/>
  <c r="U100" i="26"/>
  <c r="U188" i="26"/>
  <c r="U189" i="26"/>
  <c r="U190" i="26"/>
  <c r="U191" i="26"/>
  <c r="U192" i="26"/>
  <c r="U193" i="26"/>
  <c r="U194" i="26"/>
  <c r="U195" i="26"/>
  <c r="T98" i="26"/>
  <c r="T187" i="26"/>
  <c r="T100" i="26"/>
  <c r="T188" i="26"/>
  <c r="T189" i="26"/>
  <c r="T190" i="26"/>
  <c r="T191" i="26"/>
  <c r="T192" i="26"/>
  <c r="T193" i="26"/>
  <c r="T194" i="26"/>
  <c r="T195" i="26"/>
  <c r="S98" i="26"/>
  <c r="S187" i="26"/>
  <c r="S100" i="26"/>
  <c r="S188" i="26"/>
  <c r="S189" i="26"/>
  <c r="S190" i="26"/>
  <c r="S191" i="26"/>
  <c r="S192" i="26"/>
  <c r="S193" i="26"/>
  <c r="S194" i="26"/>
  <c r="S195" i="26"/>
  <c r="R98" i="26"/>
  <c r="R187" i="26"/>
  <c r="R100" i="26"/>
  <c r="R188" i="26"/>
  <c r="R189" i="26"/>
  <c r="R190" i="26"/>
  <c r="R191" i="26"/>
  <c r="R192" i="26"/>
  <c r="R193" i="26"/>
  <c r="R194" i="26"/>
  <c r="R195" i="26"/>
  <c r="Q98" i="26"/>
  <c r="Q187" i="26"/>
  <c r="Q100" i="26"/>
  <c r="Q188" i="26"/>
  <c r="Q189" i="26"/>
  <c r="Q190" i="26"/>
  <c r="Q191" i="26"/>
  <c r="Q192" i="26"/>
  <c r="Q193" i="26"/>
  <c r="Q194" i="26"/>
  <c r="Q195" i="26"/>
  <c r="P98" i="26"/>
  <c r="P187" i="26"/>
  <c r="P100" i="26"/>
  <c r="P188" i="26"/>
  <c r="P189" i="26"/>
  <c r="P190" i="26"/>
  <c r="P191" i="26"/>
  <c r="P192" i="26"/>
  <c r="P193" i="26"/>
  <c r="P194" i="26"/>
  <c r="P195" i="26"/>
  <c r="O98" i="26"/>
  <c r="O187" i="26"/>
  <c r="O100" i="26"/>
  <c r="O188" i="26"/>
  <c r="O189" i="26"/>
  <c r="O190" i="26"/>
  <c r="O191" i="26"/>
  <c r="O192" i="26"/>
  <c r="O193" i="26"/>
  <c r="O194" i="26"/>
  <c r="O195" i="26"/>
  <c r="N98" i="26"/>
  <c r="N187" i="26"/>
  <c r="N100" i="26"/>
  <c r="N188" i="26"/>
  <c r="N189" i="26"/>
  <c r="N190" i="26"/>
  <c r="N191" i="26"/>
  <c r="N192" i="26"/>
  <c r="N193" i="26"/>
  <c r="N194" i="26"/>
  <c r="N195" i="26"/>
  <c r="L187" i="26"/>
  <c r="L188" i="26"/>
  <c r="L189" i="26"/>
  <c r="L190" i="26"/>
  <c r="L191" i="26"/>
  <c r="L192" i="26"/>
  <c r="L193" i="26"/>
  <c r="L194" i="26"/>
  <c r="L195" i="26"/>
  <c r="J187" i="26"/>
  <c r="J188" i="26"/>
  <c r="J189" i="26"/>
  <c r="J190" i="26"/>
  <c r="J191" i="26"/>
  <c r="J192" i="26"/>
  <c r="J193" i="26"/>
  <c r="J194" i="26"/>
  <c r="J195" i="26"/>
  <c r="A195" i="26"/>
  <c r="AG184" i="26"/>
  <c r="AF19" i="26"/>
  <c r="AF73" i="26"/>
  <c r="AF184" i="26"/>
  <c r="AE19" i="26"/>
  <c r="AE73" i="26"/>
  <c r="AE184" i="26"/>
  <c r="AD19" i="26"/>
  <c r="AD73" i="26"/>
  <c r="AD184" i="26"/>
  <c r="AC19" i="26"/>
  <c r="AC73" i="26"/>
  <c r="AC184" i="26"/>
  <c r="AB19" i="26"/>
  <c r="AB73" i="26"/>
  <c r="AB184" i="26"/>
  <c r="AA19" i="26"/>
  <c r="AA73" i="26"/>
  <c r="AA184" i="26"/>
  <c r="Z19" i="26"/>
  <c r="Z73" i="26"/>
  <c r="Z184" i="26"/>
  <c r="Y19" i="26"/>
  <c r="Y73" i="26"/>
  <c r="Y184" i="26"/>
  <c r="X19" i="26"/>
  <c r="X73" i="26"/>
  <c r="X184" i="26"/>
  <c r="W184" i="26"/>
  <c r="V19" i="26"/>
  <c r="V73" i="26"/>
  <c r="V184" i="26"/>
  <c r="U19" i="26"/>
  <c r="U73" i="26"/>
  <c r="U184" i="26"/>
  <c r="T19" i="26"/>
  <c r="T73" i="26"/>
  <c r="T184" i="26"/>
  <c r="S19" i="26"/>
  <c r="S73" i="26"/>
  <c r="S184" i="26"/>
  <c r="R19" i="26"/>
  <c r="R73" i="26"/>
  <c r="R184" i="26"/>
  <c r="Q19" i="26"/>
  <c r="Q73" i="26"/>
  <c r="Q184" i="26"/>
  <c r="P19" i="26"/>
  <c r="P73" i="26"/>
  <c r="P184" i="26"/>
  <c r="O19" i="26"/>
  <c r="O73" i="26"/>
  <c r="O184" i="26"/>
  <c r="N19" i="26"/>
  <c r="N73" i="26"/>
  <c r="N184" i="26"/>
  <c r="M184" i="26"/>
  <c r="L184" i="26"/>
  <c r="K184" i="26"/>
  <c r="J184" i="26"/>
  <c r="I184" i="26"/>
  <c r="H184" i="26"/>
  <c r="G184" i="26"/>
  <c r="F184" i="26"/>
  <c r="E184" i="26"/>
  <c r="D184" i="26"/>
  <c r="C184" i="26"/>
  <c r="AF67" i="26"/>
  <c r="AF175" i="26"/>
  <c r="AF69" i="26"/>
  <c r="AF176" i="26"/>
  <c r="AF177" i="26"/>
  <c r="AF178" i="26"/>
  <c r="AF179" i="26"/>
  <c r="AF180" i="26"/>
  <c r="AF181" i="26"/>
  <c r="AF182" i="26"/>
  <c r="AF183" i="26"/>
  <c r="AE67" i="26"/>
  <c r="AE175" i="26"/>
  <c r="AE69" i="26"/>
  <c r="AE176" i="26"/>
  <c r="AE177" i="26"/>
  <c r="AE178" i="26"/>
  <c r="AE179" i="26"/>
  <c r="AE180" i="26"/>
  <c r="AE181" i="26"/>
  <c r="AE182" i="26"/>
  <c r="AE183" i="26"/>
  <c r="AD67" i="26"/>
  <c r="AD175" i="26"/>
  <c r="AD69" i="26"/>
  <c r="AD176" i="26"/>
  <c r="AD177" i="26"/>
  <c r="AD178" i="26"/>
  <c r="AD179" i="26"/>
  <c r="AD180" i="26"/>
  <c r="AD181" i="26"/>
  <c r="AD182" i="26"/>
  <c r="AD183" i="26"/>
  <c r="AC67" i="26"/>
  <c r="AC175" i="26"/>
  <c r="AC69" i="26"/>
  <c r="AC176" i="26"/>
  <c r="AC177" i="26"/>
  <c r="AC178" i="26"/>
  <c r="AC179" i="26"/>
  <c r="AC180" i="26"/>
  <c r="AC181" i="26"/>
  <c r="AC182" i="26"/>
  <c r="AC183" i="26"/>
  <c r="AB67" i="26"/>
  <c r="AB175" i="26"/>
  <c r="AB69" i="26"/>
  <c r="AB176" i="26"/>
  <c r="AB177" i="26"/>
  <c r="AB178" i="26"/>
  <c r="AB179" i="26"/>
  <c r="AB180" i="26"/>
  <c r="AB181" i="26"/>
  <c r="AB182" i="26"/>
  <c r="AB183" i="26"/>
  <c r="AA67" i="26"/>
  <c r="AA175" i="26"/>
  <c r="AA69" i="26"/>
  <c r="AA176" i="26"/>
  <c r="AA177" i="26"/>
  <c r="AA178" i="26"/>
  <c r="AA179" i="26"/>
  <c r="AA180" i="26"/>
  <c r="AA181" i="26"/>
  <c r="AA182" i="26"/>
  <c r="AA183" i="26"/>
  <c r="Z67" i="26"/>
  <c r="Z175" i="26"/>
  <c r="Z69" i="26"/>
  <c r="Z176" i="26"/>
  <c r="Z177" i="26"/>
  <c r="Z178" i="26"/>
  <c r="Z179" i="26"/>
  <c r="Z180" i="26"/>
  <c r="Z181" i="26"/>
  <c r="Z182" i="26"/>
  <c r="Z183" i="26"/>
  <c r="Y67" i="26"/>
  <c r="Y175" i="26"/>
  <c r="Y69" i="26"/>
  <c r="Y176" i="26"/>
  <c r="Y177" i="26"/>
  <c r="Y178" i="26"/>
  <c r="Y179" i="26"/>
  <c r="Y180" i="26"/>
  <c r="Y181" i="26"/>
  <c r="Y182" i="26"/>
  <c r="Y183" i="26"/>
  <c r="X67" i="26"/>
  <c r="X175" i="26"/>
  <c r="X69" i="26"/>
  <c r="X176" i="26"/>
  <c r="X177" i="26"/>
  <c r="X178" i="26"/>
  <c r="X179" i="26"/>
  <c r="X180" i="26"/>
  <c r="X181" i="26"/>
  <c r="X182" i="26"/>
  <c r="X183" i="26"/>
  <c r="V67" i="26"/>
  <c r="V175" i="26"/>
  <c r="V69" i="26"/>
  <c r="V176" i="26"/>
  <c r="V177" i="26"/>
  <c r="V178" i="26"/>
  <c r="V179" i="26"/>
  <c r="V180" i="26"/>
  <c r="V181" i="26"/>
  <c r="V182" i="26"/>
  <c r="V183" i="26"/>
  <c r="U67" i="26"/>
  <c r="U175" i="26"/>
  <c r="U69" i="26"/>
  <c r="U176" i="26"/>
  <c r="U177" i="26"/>
  <c r="U178" i="26"/>
  <c r="U179" i="26"/>
  <c r="U180" i="26"/>
  <c r="U181" i="26"/>
  <c r="U182" i="26"/>
  <c r="U183" i="26"/>
  <c r="T67" i="26"/>
  <c r="T175" i="26"/>
  <c r="T69" i="26"/>
  <c r="T176" i="26"/>
  <c r="T177" i="26"/>
  <c r="T178" i="26"/>
  <c r="T179" i="26"/>
  <c r="T180" i="26"/>
  <c r="T181" i="26"/>
  <c r="T182" i="26"/>
  <c r="T183" i="26"/>
  <c r="S67" i="26"/>
  <c r="S175" i="26"/>
  <c r="S69" i="26"/>
  <c r="S176" i="26"/>
  <c r="S177" i="26"/>
  <c r="S178" i="26"/>
  <c r="S179" i="26"/>
  <c r="S180" i="26"/>
  <c r="S181" i="26"/>
  <c r="S182" i="26"/>
  <c r="S183" i="26"/>
  <c r="R67" i="26"/>
  <c r="R175" i="26"/>
  <c r="R69" i="26"/>
  <c r="R176" i="26"/>
  <c r="R177" i="26"/>
  <c r="R178" i="26"/>
  <c r="R179" i="26"/>
  <c r="R180" i="26"/>
  <c r="R181" i="26"/>
  <c r="R182" i="26"/>
  <c r="R183" i="26"/>
  <c r="Q67" i="26"/>
  <c r="Q175" i="26"/>
  <c r="Q69" i="26"/>
  <c r="Q176" i="26"/>
  <c r="Q177" i="26"/>
  <c r="Q178" i="26"/>
  <c r="Q179" i="26"/>
  <c r="Q180" i="26"/>
  <c r="Q181" i="26"/>
  <c r="Q182" i="26"/>
  <c r="Q183" i="26"/>
  <c r="P67" i="26"/>
  <c r="P175" i="26"/>
  <c r="P69" i="26"/>
  <c r="P176" i="26"/>
  <c r="P177" i="26"/>
  <c r="P178" i="26"/>
  <c r="P179" i="26"/>
  <c r="P180" i="26"/>
  <c r="P181" i="26"/>
  <c r="P182" i="26"/>
  <c r="P183" i="26"/>
  <c r="O67" i="26"/>
  <c r="O175" i="26"/>
  <c r="O69" i="26"/>
  <c r="O176" i="26"/>
  <c r="O177" i="26"/>
  <c r="O178" i="26"/>
  <c r="O179" i="26"/>
  <c r="O180" i="26"/>
  <c r="O181" i="26"/>
  <c r="O182" i="26"/>
  <c r="O183" i="26"/>
  <c r="N67" i="26"/>
  <c r="N175" i="26"/>
  <c r="N69" i="26"/>
  <c r="N176" i="26"/>
  <c r="N177" i="26"/>
  <c r="N178" i="26"/>
  <c r="N179" i="26"/>
  <c r="N180" i="26"/>
  <c r="N181" i="26"/>
  <c r="N182" i="26"/>
  <c r="N183" i="26"/>
  <c r="L175" i="26"/>
  <c r="L176" i="26"/>
  <c r="L177" i="26"/>
  <c r="L178" i="26"/>
  <c r="L179" i="26"/>
  <c r="L180" i="26"/>
  <c r="L181" i="26"/>
  <c r="L182" i="26"/>
  <c r="L183" i="26"/>
  <c r="J175" i="26"/>
  <c r="J176" i="26"/>
  <c r="J177" i="26"/>
  <c r="J178" i="26"/>
  <c r="J179" i="26"/>
  <c r="J180" i="26"/>
  <c r="J181" i="26"/>
  <c r="J182" i="26"/>
  <c r="J183" i="26"/>
  <c r="A183" i="26"/>
  <c r="C171" i="26"/>
  <c r="D151" i="26"/>
  <c r="D152" i="26"/>
  <c r="D153" i="26"/>
  <c r="D154" i="26"/>
  <c r="D155" i="26"/>
  <c r="D156" i="26"/>
  <c r="D157" i="26"/>
  <c r="D158" i="26"/>
  <c r="D159" i="26"/>
  <c r="C151" i="26"/>
  <c r="C152" i="26"/>
  <c r="C153" i="26"/>
  <c r="C154" i="26"/>
  <c r="C155" i="26"/>
  <c r="C156" i="26"/>
  <c r="C157" i="26"/>
  <c r="C158" i="26"/>
  <c r="C159" i="26"/>
  <c r="D170" i="26"/>
  <c r="D171" i="26"/>
  <c r="E151" i="26"/>
  <c r="E152" i="26"/>
  <c r="E153" i="26"/>
  <c r="E154" i="26"/>
  <c r="E155" i="26"/>
  <c r="E156" i="26"/>
  <c r="E157" i="26"/>
  <c r="E158" i="26"/>
  <c r="E159" i="26"/>
  <c r="E170" i="26"/>
  <c r="E171" i="26"/>
  <c r="F151" i="26"/>
  <c r="F152" i="26"/>
  <c r="F153" i="26"/>
  <c r="F154" i="26"/>
  <c r="F155" i="26"/>
  <c r="F156" i="26"/>
  <c r="F157" i="26"/>
  <c r="F158" i="26"/>
  <c r="F159" i="26"/>
  <c r="F170" i="26"/>
  <c r="F171" i="26"/>
  <c r="G151" i="26"/>
  <c r="G152" i="26"/>
  <c r="G153" i="26"/>
  <c r="G154" i="26"/>
  <c r="G155" i="26"/>
  <c r="G156" i="26"/>
  <c r="G157" i="26"/>
  <c r="G158" i="26"/>
  <c r="G159" i="26"/>
  <c r="G170" i="26"/>
  <c r="G171" i="26"/>
  <c r="H151" i="26"/>
  <c r="H152" i="26"/>
  <c r="H153" i="26"/>
  <c r="H154" i="26"/>
  <c r="H155" i="26"/>
  <c r="H156" i="26"/>
  <c r="H157" i="26"/>
  <c r="H158" i="26"/>
  <c r="H159" i="26"/>
  <c r="H170" i="26"/>
  <c r="H171" i="26"/>
  <c r="I151" i="26"/>
  <c r="I152" i="26"/>
  <c r="I153" i="26"/>
  <c r="I154" i="26"/>
  <c r="I155" i="26"/>
  <c r="I156" i="26"/>
  <c r="I157" i="26"/>
  <c r="I158" i="26"/>
  <c r="I159" i="26"/>
  <c r="I170" i="26"/>
  <c r="I171" i="26"/>
  <c r="K151" i="26"/>
  <c r="K152" i="26"/>
  <c r="K153" i="26"/>
  <c r="K154" i="26"/>
  <c r="K155" i="26"/>
  <c r="K156" i="26"/>
  <c r="K157" i="26"/>
  <c r="K158" i="26"/>
  <c r="K159" i="26"/>
  <c r="J170" i="26"/>
  <c r="J171" i="26"/>
  <c r="M151" i="26"/>
  <c r="M152" i="26"/>
  <c r="M153" i="26"/>
  <c r="M154" i="26"/>
  <c r="M155" i="26"/>
  <c r="M156" i="26"/>
  <c r="M157" i="26"/>
  <c r="M158" i="26"/>
  <c r="M159" i="26"/>
  <c r="K170" i="26"/>
  <c r="K171" i="26"/>
  <c r="M56" i="26"/>
  <c r="N56" i="26"/>
  <c r="N45" i="26"/>
  <c r="O56" i="26"/>
  <c r="O45" i="26"/>
  <c r="P56" i="26"/>
  <c r="P45" i="26"/>
  <c r="Q56" i="26"/>
  <c r="Q45" i="26"/>
  <c r="R56" i="26"/>
  <c r="R45" i="26"/>
  <c r="S56" i="26"/>
  <c r="S45" i="26"/>
  <c r="T56" i="26"/>
  <c r="T45" i="26"/>
  <c r="U56" i="26"/>
  <c r="U45" i="26"/>
  <c r="V56" i="26"/>
  <c r="V45" i="26"/>
  <c r="W56" i="26"/>
  <c r="W45" i="26"/>
  <c r="W151" i="26"/>
  <c r="M58" i="26"/>
  <c r="N58" i="26"/>
  <c r="N47" i="26"/>
  <c r="O58" i="26"/>
  <c r="O47" i="26"/>
  <c r="P58" i="26"/>
  <c r="P47" i="26"/>
  <c r="Q58" i="26"/>
  <c r="Q47" i="26"/>
  <c r="R58" i="26"/>
  <c r="R47" i="26"/>
  <c r="S58" i="26"/>
  <c r="S47" i="26"/>
  <c r="T58" i="26"/>
  <c r="T47" i="26"/>
  <c r="U58" i="26"/>
  <c r="U47" i="26"/>
  <c r="V58" i="26"/>
  <c r="V47" i="26"/>
  <c r="W58" i="26"/>
  <c r="W47" i="26"/>
  <c r="W152" i="26"/>
  <c r="W153" i="26"/>
  <c r="W154" i="26"/>
  <c r="W155" i="26"/>
  <c r="W156" i="26"/>
  <c r="W157" i="26"/>
  <c r="W158" i="26"/>
  <c r="W159" i="26"/>
  <c r="L170" i="26"/>
  <c r="L171" i="26"/>
  <c r="X56" i="26"/>
  <c r="X45" i="26"/>
  <c r="Y56" i="26"/>
  <c r="Y45" i="26"/>
  <c r="Z56" i="26"/>
  <c r="Z45" i="26"/>
  <c r="AA56" i="26"/>
  <c r="AA45" i="26"/>
  <c r="AB56" i="26"/>
  <c r="AB45" i="26"/>
  <c r="AC56" i="26"/>
  <c r="AC45" i="26"/>
  <c r="AD56" i="26"/>
  <c r="AD45" i="26"/>
  <c r="AE56" i="26"/>
  <c r="AE45" i="26"/>
  <c r="AF56" i="26"/>
  <c r="AF45" i="26"/>
  <c r="AG56" i="26"/>
  <c r="AG45" i="26"/>
  <c r="AG151" i="26"/>
  <c r="X58" i="26"/>
  <c r="X47" i="26"/>
  <c r="Y58" i="26"/>
  <c r="Y47" i="26"/>
  <c r="Z58" i="26"/>
  <c r="Z47" i="26"/>
  <c r="AA58" i="26"/>
  <c r="AA47" i="26"/>
  <c r="AB58" i="26"/>
  <c r="AB47" i="26"/>
  <c r="AC58" i="26"/>
  <c r="AC47" i="26"/>
  <c r="AD58" i="26"/>
  <c r="AD47" i="26"/>
  <c r="AE58" i="26"/>
  <c r="AE47" i="26"/>
  <c r="AF58" i="26"/>
  <c r="AF47" i="26"/>
  <c r="AG58" i="26"/>
  <c r="AG47" i="26"/>
  <c r="AG152" i="26"/>
  <c r="AG153" i="26"/>
  <c r="AG154" i="26"/>
  <c r="AG155" i="26"/>
  <c r="AG156" i="26"/>
  <c r="AG157" i="26"/>
  <c r="AG158" i="26"/>
  <c r="AG159" i="26"/>
  <c r="M170" i="26"/>
  <c r="M171" i="26"/>
  <c r="C170" i="26"/>
  <c r="M169" i="26"/>
  <c r="L169" i="26"/>
  <c r="K169" i="26"/>
  <c r="J169" i="26"/>
  <c r="I169" i="26"/>
  <c r="H169" i="26"/>
  <c r="G169" i="26"/>
  <c r="F169" i="26"/>
  <c r="E169" i="26"/>
  <c r="D169" i="26"/>
  <c r="C169" i="26"/>
  <c r="M168" i="26"/>
  <c r="L168" i="26"/>
  <c r="K168" i="26"/>
  <c r="J168" i="26"/>
  <c r="I168" i="26"/>
  <c r="H168" i="26"/>
  <c r="G168" i="26"/>
  <c r="F168" i="26"/>
  <c r="E168" i="26"/>
  <c r="D168" i="26"/>
  <c r="C168" i="26"/>
  <c r="M167" i="26"/>
  <c r="L167" i="26"/>
  <c r="K167" i="26"/>
  <c r="J167" i="26"/>
  <c r="I167" i="26"/>
  <c r="H167" i="26"/>
  <c r="G167" i="26"/>
  <c r="F167" i="26"/>
  <c r="E167" i="26"/>
  <c r="D167" i="26"/>
  <c r="C167" i="26"/>
  <c r="M166" i="26"/>
  <c r="L166" i="26"/>
  <c r="K166" i="26"/>
  <c r="J166" i="26"/>
  <c r="I166" i="26"/>
  <c r="H166" i="26"/>
  <c r="G166" i="26"/>
  <c r="F166" i="26"/>
  <c r="E166" i="26"/>
  <c r="D166" i="26"/>
  <c r="C166" i="26"/>
  <c r="M165" i="26"/>
  <c r="L165" i="26"/>
  <c r="K165" i="26"/>
  <c r="J165" i="26"/>
  <c r="I165" i="26"/>
  <c r="H165" i="26"/>
  <c r="G165" i="26"/>
  <c r="F165" i="26"/>
  <c r="E165" i="26"/>
  <c r="D165" i="26"/>
  <c r="C165" i="26"/>
  <c r="M164" i="26"/>
  <c r="L164" i="26"/>
  <c r="K164" i="26"/>
  <c r="J164" i="26"/>
  <c r="I164" i="26"/>
  <c r="H164" i="26"/>
  <c r="G164" i="26"/>
  <c r="F164" i="26"/>
  <c r="E164" i="26"/>
  <c r="D164" i="26"/>
  <c r="C164" i="26"/>
  <c r="M163" i="26"/>
  <c r="L163" i="26"/>
  <c r="K163" i="26"/>
  <c r="J163" i="26"/>
  <c r="I163" i="26"/>
  <c r="H163" i="26"/>
  <c r="G163" i="26"/>
  <c r="F163" i="26"/>
  <c r="E163" i="26"/>
  <c r="D163" i="26"/>
  <c r="C163" i="26"/>
  <c r="M162" i="26"/>
  <c r="L162" i="26"/>
  <c r="K162" i="26"/>
  <c r="J162" i="26"/>
  <c r="I162" i="26"/>
  <c r="H162" i="26"/>
  <c r="G162" i="26"/>
  <c r="F162" i="26"/>
  <c r="E162" i="26"/>
  <c r="D162" i="26"/>
  <c r="C162" i="26"/>
  <c r="AF151" i="26"/>
  <c r="AF152" i="26"/>
  <c r="AF153" i="26"/>
  <c r="AF154" i="26"/>
  <c r="AF155" i="26"/>
  <c r="AF156" i="26"/>
  <c r="AF157" i="26"/>
  <c r="AF158" i="26"/>
  <c r="AF159" i="26"/>
  <c r="AE151" i="26"/>
  <c r="AE152" i="26"/>
  <c r="AE153" i="26"/>
  <c r="AE154" i="26"/>
  <c r="AE155" i="26"/>
  <c r="AE156" i="26"/>
  <c r="AE157" i="26"/>
  <c r="AE158" i="26"/>
  <c r="AE159" i="26"/>
  <c r="AD151" i="26"/>
  <c r="AD152" i="26"/>
  <c r="AD153" i="26"/>
  <c r="AD154" i="26"/>
  <c r="AD155" i="26"/>
  <c r="AD156" i="26"/>
  <c r="AD157" i="26"/>
  <c r="AD158" i="26"/>
  <c r="AD159" i="26"/>
  <c r="AC151" i="26"/>
  <c r="AC152" i="26"/>
  <c r="AC153" i="26"/>
  <c r="AC154" i="26"/>
  <c r="AC155" i="26"/>
  <c r="AC156" i="26"/>
  <c r="AC157" i="26"/>
  <c r="AC158" i="26"/>
  <c r="AC159" i="26"/>
  <c r="AB151" i="26"/>
  <c r="AB152" i="26"/>
  <c r="AB153" i="26"/>
  <c r="AB154" i="26"/>
  <c r="AB155" i="26"/>
  <c r="AB156" i="26"/>
  <c r="AB157" i="26"/>
  <c r="AB158" i="26"/>
  <c r="AB159" i="26"/>
  <c r="AA151" i="26"/>
  <c r="AA152" i="26"/>
  <c r="AA153" i="26"/>
  <c r="AA154" i="26"/>
  <c r="AA155" i="26"/>
  <c r="AA156" i="26"/>
  <c r="AA157" i="26"/>
  <c r="AA158" i="26"/>
  <c r="AA159" i="26"/>
  <c r="Z151" i="26"/>
  <c r="Z152" i="26"/>
  <c r="Z153" i="26"/>
  <c r="Z154" i="26"/>
  <c r="Z155" i="26"/>
  <c r="Z156" i="26"/>
  <c r="Z157" i="26"/>
  <c r="Z158" i="26"/>
  <c r="Z159" i="26"/>
  <c r="Y151" i="26"/>
  <c r="Y152" i="26"/>
  <c r="Y153" i="26"/>
  <c r="Y154" i="26"/>
  <c r="Y155" i="26"/>
  <c r="Y156" i="26"/>
  <c r="Y157" i="26"/>
  <c r="Y158" i="26"/>
  <c r="Y159" i="26"/>
  <c r="X151" i="26"/>
  <c r="X152" i="26"/>
  <c r="X153" i="26"/>
  <c r="X154" i="26"/>
  <c r="X155" i="26"/>
  <c r="X156" i="26"/>
  <c r="X157" i="26"/>
  <c r="X158" i="26"/>
  <c r="X159" i="26"/>
  <c r="V151" i="26"/>
  <c r="V152" i="26"/>
  <c r="V153" i="26"/>
  <c r="V154" i="26"/>
  <c r="V155" i="26"/>
  <c r="V156" i="26"/>
  <c r="V157" i="26"/>
  <c r="V158" i="26"/>
  <c r="V159" i="26"/>
  <c r="U151" i="26"/>
  <c r="U152" i="26"/>
  <c r="U153" i="26"/>
  <c r="U154" i="26"/>
  <c r="U155" i="26"/>
  <c r="U156" i="26"/>
  <c r="U157" i="26"/>
  <c r="U158" i="26"/>
  <c r="U159" i="26"/>
  <c r="T151" i="26"/>
  <c r="T152" i="26"/>
  <c r="T153" i="26"/>
  <c r="T154" i="26"/>
  <c r="T155" i="26"/>
  <c r="T156" i="26"/>
  <c r="T157" i="26"/>
  <c r="T158" i="26"/>
  <c r="T159" i="26"/>
  <c r="S151" i="26"/>
  <c r="S152" i="26"/>
  <c r="S153" i="26"/>
  <c r="S154" i="26"/>
  <c r="S155" i="26"/>
  <c r="S156" i="26"/>
  <c r="S157" i="26"/>
  <c r="S158" i="26"/>
  <c r="S159" i="26"/>
  <c r="R151" i="26"/>
  <c r="R152" i="26"/>
  <c r="R153" i="26"/>
  <c r="R154" i="26"/>
  <c r="R155" i="26"/>
  <c r="R156" i="26"/>
  <c r="R157" i="26"/>
  <c r="R158" i="26"/>
  <c r="R159" i="26"/>
  <c r="Q151" i="26"/>
  <c r="Q152" i="26"/>
  <c r="Q153" i="26"/>
  <c r="Q154" i="26"/>
  <c r="Q155" i="26"/>
  <c r="Q156" i="26"/>
  <c r="Q157" i="26"/>
  <c r="Q158" i="26"/>
  <c r="Q159" i="26"/>
  <c r="P151" i="26"/>
  <c r="P152" i="26"/>
  <c r="P153" i="26"/>
  <c r="P154" i="26"/>
  <c r="P155" i="26"/>
  <c r="P156" i="26"/>
  <c r="P157" i="26"/>
  <c r="P158" i="26"/>
  <c r="P159" i="26"/>
  <c r="O151" i="26"/>
  <c r="O152" i="26"/>
  <c r="O153" i="26"/>
  <c r="O154" i="26"/>
  <c r="O155" i="26"/>
  <c r="O156" i="26"/>
  <c r="O157" i="26"/>
  <c r="O158" i="26"/>
  <c r="O159" i="26"/>
  <c r="N151" i="26"/>
  <c r="N152" i="26"/>
  <c r="N153" i="26"/>
  <c r="N154" i="26"/>
  <c r="N155" i="26"/>
  <c r="N156" i="26"/>
  <c r="N157" i="26"/>
  <c r="N158" i="26"/>
  <c r="N159" i="26"/>
  <c r="L151" i="26"/>
  <c r="L152" i="26"/>
  <c r="L153" i="26"/>
  <c r="L154" i="26"/>
  <c r="L155" i="26"/>
  <c r="L156" i="26"/>
  <c r="L157" i="26"/>
  <c r="L158" i="26"/>
  <c r="L159" i="26"/>
  <c r="J151" i="26"/>
  <c r="J152" i="26"/>
  <c r="J153" i="26"/>
  <c r="J154" i="26"/>
  <c r="J155" i="26"/>
  <c r="J156" i="26"/>
  <c r="J157" i="26"/>
  <c r="J158" i="26"/>
  <c r="J159" i="26"/>
  <c r="A159" i="26"/>
  <c r="C146" i="26"/>
  <c r="D116" i="26"/>
  <c r="D126" i="26"/>
  <c r="D118" i="26"/>
  <c r="D127" i="26"/>
  <c r="D122" i="26"/>
  <c r="D128" i="26"/>
  <c r="D129" i="26"/>
  <c r="D130" i="26"/>
  <c r="D131" i="26"/>
  <c r="D132" i="26"/>
  <c r="D133" i="26"/>
  <c r="D134" i="26"/>
  <c r="C116" i="26"/>
  <c r="C126" i="26"/>
  <c r="C118" i="26"/>
  <c r="C127" i="26"/>
  <c r="C122" i="26"/>
  <c r="C128" i="26"/>
  <c r="C129" i="26"/>
  <c r="C130" i="26"/>
  <c r="C131" i="26"/>
  <c r="C132" i="26"/>
  <c r="C133" i="26"/>
  <c r="C134" i="26"/>
  <c r="D145" i="26"/>
  <c r="D146" i="26"/>
  <c r="E116" i="26"/>
  <c r="E126" i="26"/>
  <c r="E118" i="26"/>
  <c r="E127" i="26"/>
  <c r="E122" i="26"/>
  <c r="E128" i="26"/>
  <c r="E129" i="26"/>
  <c r="E130" i="26"/>
  <c r="E131" i="26"/>
  <c r="E132" i="26"/>
  <c r="E133" i="26"/>
  <c r="E134" i="26"/>
  <c r="E145" i="26"/>
  <c r="E146" i="26"/>
  <c r="F116" i="26"/>
  <c r="F126" i="26"/>
  <c r="F118" i="26"/>
  <c r="F127" i="26"/>
  <c r="F122" i="26"/>
  <c r="F128" i="26"/>
  <c r="F129" i="26"/>
  <c r="F130" i="26"/>
  <c r="F131" i="26"/>
  <c r="F132" i="26"/>
  <c r="F133" i="26"/>
  <c r="F134" i="26"/>
  <c r="F145" i="26"/>
  <c r="F146" i="26"/>
  <c r="G116" i="26"/>
  <c r="G126" i="26"/>
  <c r="G118" i="26"/>
  <c r="G127" i="26"/>
  <c r="G122" i="26"/>
  <c r="G128" i="26"/>
  <c r="G129" i="26"/>
  <c r="G130" i="26"/>
  <c r="G131" i="26"/>
  <c r="G132" i="26"/>
  <c r="G133" i="26"/>
  <c r="G134" i="26"/>
  <c r="G145" i="26"/>
  <c r="G146" i="26"/>
  <c r="H116" i="26"/>
  <c r="H126" i="26"/>
  <c r="H118" i="26"/>
  <c r="H127" i="26"/>
  <c r="H122" i="26"/>
  <c r="H128" i="26"/>
  <c r="H129" i="26"/>
  <c r="H130" i="26"/>
  <c r="H131" i="26"/>
  <c r="H132" i="26"/>
  <c r="H133" i="26"/>
  <c r="H134" i="26"/>
  <c r="H145" i="26"/>
  <c r="H146" i="26"/>
  <c r="I116" i="26"/>
  <c r="I126" i="26"/>
  <c r="I118" i="26"/>
  <c r="I127" i="26"/>
  <c r="I122" i="26"/>
  <c r="I128" i="26"/>
  <c r="I129" i="26"/>
  <c r="I130" i="26"/>
  <c r="I131" i="26"/>
  <c r="I132" i="26"/>
  <c r="I133" i="26"/>
  <c r="I134" i="26"/>
  <c r="I145" i="26"/>
  <c r="I146" i="26"/>
  <c r="K116" i="26"/>
  <c r="K126" i="26"/>
  <c r="K118" i="26"/>
  <c r="K127" i="26"/>
  <c r="K122" i="26"/>
  <c r="K128" i="26"/>
  <c r="K129" i="26"/>
  <c r="K130" i="26"/>
  <c r="K131" i="26"/>
  <c r="K132" i="26"/>
  <c r="K133" i="26"/>
  <c r="K134" i="26"/>
  <c r="J145" i="26"/>
  <c r="J146" i="26"/>
  <c r="M116" i="26"/>
  <c r="M126" i="26"/>
  <c r="M118" i="26"/>
  <c r="M127" i="26"/>
  <c r="M122" i="26"/>
  <c r="M128" i="26"/>
  <c r="M129" i="26"/>
  <c r="M130" i="26"/>
  <c r="M131" i="26"/>
  <c r="M132" i="26"/>
  <c r="M133" i="26"/>
  <c r="M134" i="26"/>
  <c r="K145" i="26"/>
  <c r="K146" i="26"/>
  <c r="W13" i="26"/>
  <c r="W116" i="26"/>
  <c r="W126" i="26"/>
  <c r="W15" i="26"/>
  <c r="W118" i="26"/>
  <c r="W127" i="26"/>
  <c r="W122" i="26"/>
  <c r="W128" i="26"/>
  <c r="W129" i="26"/>
  <c r="W130" i="26"/>
  <c r="W131" i="26"/>
  <c r="W132" i="26"/>
  <c r="W133" i="26"/>
  <c r="W134" i="26"/>
  <c r="L145" i="26"/>
  <c r="L146" i="26"/>
  <c r="AG13" i="26"/>
  <c r="AG116" i="26"/>
  <c r="AG126" i="26"/>
  <c r="AG15" i="26"/>
  <c r="AG118" i="26"/>
  <c r="AG127" i="26"/>
  <c r="AG122" i="26"/>
  <c r="AG128" i="26"/>
  <c r="AG129" i="26"/>
  <c r="AG130" i="26"/>
  <c r="AG131" i="26"/>
  <c r="AG132" i="26"/>
  <c r="AG133" i="26"/>
  <c r="AG134" i="26"/>
  <c r="M145" i="26"/>
  <c r="M146" i="26"/>
  <c r="C145" i="26"/>
  <c r="M144" i="26"/>
  <c r="L144" i="26"/>
  <c r="K144" i="26"/>
  <c r="J144" i="26"/>
  <c r="I144" i="26"/>
  <c r="H144" i="26"/>
  <c r="G144" i="26"/>
  <c r="F144" i="26"/>
  <c r="E144" i="26"/>
  <c r="D144" i="26"/>
  <c r="C144" i="26"/>
  <c r="M143" i="26"/>
  <c r="L143" i="26"/>
  <c r="K143" i="26"/>
  <c r="J143" i="26"/>
  <c r="I143" i="26"/>
  <c r="H143" i="26"/>
  <c r="G143" i="26"/>
  <c r="F143" i="26"/>
  <c r="E143" i="26"/>
  <c r="D143" i="26"/>
  <c r="C143" i="26"/>
  <c r="M142" i="26"/>
  <c r="L142" i="26"/>
  <c r="K142" i="26"/>
  <c r="J142" i="26"/>
  <c r="I142" i="26"/>
  <c r="H142" i="26"/>
  <c r="G142" i="26"/>
  <c r="F142" i="26"/>
  <c r="E142" i="26"/>
  <c r="D142" i="26"/>
  <c r="C142" i="26"/>
  <c r="M141" i="26"/>
  <c r="L141" i="26"/>
  <c r="K141" i="26"/>
  <c r="J141" i="26"/>
  <c r="I141" i="26"/>
  <c r="H141" i="26"/>
  <c r="G141" i="26"/>
  <c r="F141" i="26"/>
  <c r="E141" i="26"/>
  <c r="D141" i="26"/>
  <c r="C141" i="26"/>
  <c r="M140" i="26"/>
  <c r="L140" i="26"/>
  <c r="K140" i="26"/>
  <c r="J140" i="26"/>
  <c r="I140" i="26"/>
  <c r="H140" i="26"/>
  <c r="G140" i="26"/>
  <c r="F140" i="26"/>
  <c r="E140" i="26"/>
  <c r="D140" i="26"/>
  <c r="C140" i="26"/>
  <c r="M139" i="26"/>
  <c r="L139" i="26"/>
  <c r="K139" i="26"/>
  <c r="J139" i="26"/>
  <c r="I139" i="26"/>
  <c r="H139" i="26"/>
  <c r="G139" i="26"/>
  <c r="F139" i="26"/>
  <c r="E139" i="26"/>
  <c r="D139" i="26"/>
  <c r="C139" i="26"/>
  <c r="M138" i="26"/>
  <c r="L138" i="26"/>
  <c r="K138" i="26"/>
  <c r="J138" i="26"/>
  <c r="I138" i="26"/>
  <c r="H138" i="26"/>
  <c r="G138" i="26"/>
  <c r="F138" i="26"/>
  <c r="E138" i="26"/>
  <c r="D138" i="26"/>
  <c r="C138" i="26"/>
  <c r="M137" i="26"/>
  <c r="L137" i="26"/>
  <c r="K137" i="26"/>
  <c r="J137" i="26"/>
  <c r="I137" i="26"/>
  <c r="H137" i="26"/>
  <c r="G137" i="26"/>
  <c r="F137" i="26"/>
  <c r="E137" i="26"/>
  <c r="D137" i="26"/>
  <c r="C137" i="26"/>
  <c r="AF13" i="26"/>
  <c r="AF116" i="26"/>
  <c r="AF126" i="26"/>
  <c r="AF15" i="26"/>
  <c r="AF118" i="26"/>
  <c r="AF127" i="26"/>
  <c r="AF122" i="26"/>
  <c r="AF128" i="26"/>
  <c r="AF129" i="26"/>
  <c r="AF130" i="26"/>
  <c r="AF131" i="26"/>
  <c r="AF132" i="26"/>
  <c r="AF133" i="26"/>
  <c r="AF134" i="26"/>
  <c r="AE13" i="26"/>
  <c r="AE116" i="26"/>
  <c r="AE126" i="26"/>
  <c r="AE15" i="26"/>
  <c r="AE118" i="26"/>
  <c r="AE127" i="26"/>
  <c r="AE122" i="26"/>
  <c r="AE128" i="26"/>
  <c r="AE129" i="26"/>
  <c r="AE130" i="26"/>
  <c r="AE131" i="26"/>
  <c r="AE132" i="26"/>
  <c r="AE133" i="26"/>
  <c r="AE134" i="26"/>
  <c r="AD13" i="26"/>
  <c r="AD116" i="26"/>
  <c r="AD126" i="26"/>
  <c r="AD15" i="26"/>
  <c r="AD118" i="26"/>
  <c r="AD127" i="26"/>
  <c r="AD122" i="26"/>
  <c r="AD128" i="26"/>
  <c r="AD129" i="26"/>
  <c r="AD130" i="26"/>
  <c r="AD131" i="26"/>
  <c r="AD132" i="26"/>
  <c r="AD133" i="26"/>
  <c r="AD134" i="26"/>
  <c r="AC13" i="26"/>
  <c r="AC116" i="26"/>
  <c r="AC126" i="26"/>
  <c r="AC15" i="26"/>
  <c r="AC118" i="26"/>
  <c r="AC127" i="26"/>
  <c r="AC122" i="26"/>
  <c r="AC128" i="26"/>
  <c r="AC129" i="26"/>
  <c r="AC130" i="26"/>
  <c r="AC131" i="26"/>
  <c r="AC132" i="26"/>
  <c r="AC133" i="26"/>
  <c r="AC134" i="26"/>
  <c r="AB13" i="26"/>
  <c r="AB116" i="26"/>
  <c r="AB126" i="26"/>
  <c r="AB15" i="26"/>
  <c r="AB118" i="26"/>
  <c r="AB127" i="26"/>
  <c r="AB122" i="26"/>
  <c r="AB128" i="26"/>
  <c r="AB129" i="26"/>
  <c r="AB130" i="26"/>
  <c r="AB131" i="26"/>
  <c r="AB132" i="26"/>
  <c r="AB133" i="26"/>
  <c r="AB134" i="26"/>
  <c r="AA13" i="26"/>
  <c r="AA116" i="26"/>
  <c r="AA126" i="26"/>
  <c r="AA15" i="26"/>
  <c r="AA118" i="26"/>
  <c r="AA127" i="26"/>
  <c r="AA122" i="26"/>
  <c r="AA128" i="26"/>
  <c r="AA129" i="26"/>
  <c r="AA130" i="26"/>
  <c r="AA131" i="26"/>
  <c r="AA132" i="26"/>
  <c r="AA133" i="26"/>
  <c r="AA134" i="26"/>
  <c r="Z13" i="26"/>
  <c r="Z116" i="26"/>
  <c r="Z126" i="26"/>
  <c r="Z15" i="26"/>
  <c r="Z118" i="26"/>
  <c r="Z127" i="26"/>
  <c r="Z122" i="26"/>
  <c r="Z128" i="26"/>
  <c r="Z129" i="26"/>
  <c r="Z130" i="26"/>
  <c r="Z131" i="26"/>
  <c r="Z132" i="26"/>
  <c r="Z133" i="26"/>
  <c r="Z134" i="26"/>
  <c r="Y13" i="26"/>
  <c r="Y116" i="26"/>
  <c r="Y126" i="26"/>
  <c r="Y15" i="26"/>
  <c r="Y118" i="26"/>
  <c r="Y127" i="26"/>
  <c r="Y122" i="26"/>
  <c r="Y128" i="26"/>
  <c r="Y129" i="26"/>
  <c r="Y130" i="26"/>
  <c r="Y131" i="26"/>
  <c r="Y132" i="26"/>
  <c r="Y133" i="26"/>
  <c r="Y134" i="26"/>
  <c r="X13" i="26"/>
  <c r="X116" i="26"/>
  <c r="X126" i="26"/>
  <c r="X15" i="26"/>
  <c r="X118" i="26"/>
  <c r="X127" i="26"/>
  <c r="X122" i="26"/>
  <c r="X128" i="26"/>
  <c r="X129" i="26"/>
  <c r="X130" i="26"/>
  <c r="X131" i="26"/>
  <c r="X132" i="26"/>
  <c r="X133" i="26"/>
  <c r="X134" i="26"/>
  <c r="V13" i="26"/>
  <c r="V116" i="26"/>
  <c r="V126" i="26"/>
  <c r="V15" i="26"/>
  <c r="V118" i="26"/>
  <c r="V127" i="26"/>
  <c r="V122" i="26"/>
  <c r="V128" i="26"/>
  <c r="V129" i="26"/>
  <c r="V130" i="26"/>
  <c r="V131" i="26"/>
  <c r="V132" i="26"/>
  <c r="V133" i="26"/>
  <c r="V134" i="26"/>
  <c r="U13" i="26"/>
  <c r="U116" i="26"/>
  <c r="U126" i="26"/>
  <c r="U15" i="26"/>
  <c r="U118" i="26"/>
  <c r="U127" i="26"/>
  <c r="U122" i="26"/>
  <c r="U128" i="26"/>
  <c r="U129" i="26"/>
  <c r="U130" i="26"/>
  <c r="U131" i="26"/>
  <c r="U132" i="26"/>
  <c r="U133" i="26"/>
  <c r="U134" i="26"/>
  <c r="T13" i="26"/>
  <c r="T116" i="26"/>
  <c r="T126" i="26"/>
  <c r="T15" i="26"/>
  <c r="T118" i="26"/>
  <c r="T127" i="26"/>
  <c r="T122" i="26"/>
  <c r="T128" i="26"/>
  <c r="T129" i="26"/>
  <c r="T130" i="26"/>
  <c r="T131" i="26"/>
  <c r="T132" i="26"/>
  <c r="T133" i="26"/>
  <c r="T134" i="26"/>
  <c r="S13" i="26"/>
  <c r="S116" i="26"/>
  <c r="S126" i="26"/>
  <c r="S15" i="26"/>
  <c r="S118" i="26"/>
  <c r="S127" i="26"/>
  <c r="S122" i="26"/>
  <c r="S128" i="26"/>
  <c r="S129" i="26"/>
  <c r="S130" i="26"/>
  <c r="S131" i="26"/>
  <c r="S132" i="26"/>
  <c r="S133" i="26"/>
  <c r="S134" i="26"/>
  <c r="R13" i="26"/>
  <c r="R116" i="26"/>
  <c r="R126" i="26"/>
  <c r="R15" i="26"/>
  <c r="R118" i="26"/>
  <c r="R127" i="26"/>
  <c r="R122" i="26"/>
  <c r="R128" i="26"/>
  <c r="R129" i="26"/>
  <c r="R130" i="26"/>
  <c r="R131" i="26"/>
  <c r="R132" i="26"/>
  <c r="R133" i="26"/>
  <c r="R134" i="26"/>
  <c r="Q13" i="26"/>
  <c r="Q116" i="26"/>
  <c r="Q126" i="26"/>
  <c r="Q15" i="26"/>
  <c r="Q118" i="26"/>
  <c r="Q127" i="26"/>
  <c r="Q122" i="26"/>
  <c r="Q128" i="26"/>
  <c r="Q129" i="26"/>
  <c r="Q130" i="26"/>
  <c r="Q131" i="26"/>
  <c r="Q132" i="26"/>
  <c r="Q133" i="26"/>
  <c r="Q134" i="26"/>
  <c r="P13" i="26"/>
  <c r="P116" i="26"/>
  <c r="P126" i="26"/>
  <c r="P15" i="26"/>
  <c r="P118" i="26"/>
  <c r="P127" i="26"/>
  <c r="P122" i="26"/>
  <c r="P128" i="26"/>
  <c r="P129" i="26"/>
  <c r="P130" i="26"/>
  <c r="P131" i="26"/>
  <c r="P132" i="26"/>
  <c r="P133" i="26"/>
  <c r="P134" i="26"/>
  <c r="O13" i="26"/>
  <c r="O116" i="26"/>
  <c r="O126" i="26"/>
  <c r="O15" i="26"/>
  <c r="O118" i="26"/>
  <c r="O127" i="26"/>
  <c r="O122" i="26"/>
  <c r="O128" i="26"/>
  <c r="O129" i="26"/>
  <c r="O130" i="26"/>
  <c r="O131" i="26"/>
  <c r="O132" i="26"/>
  <c r="O133" i="26"/>
  <c r="O134" i="26"/>
  <c r="N13" i="26"/>
  <c r="N116" i="26"/>
  <c r="N126" i="26"/>
  <c r="N15" i="26"/>
  <c r="N118" i="26"/>
  <c r="N127" i="26"/>
  <c r="N122" i="26"/>
  <c r="N128" i="26"/>
  <c r="N129" i="26"/>
  <c r="N130" i="26"/>
  <c r="N131" i="26"/>
  <c r="N132" i="26"/>
  <c r="N133" i="26"/>
  <c r="N134" i="26"/>
  <c r="L116" i="26"/>
  <c r="L126" i="26"/>
  <c r="L118" i="26"/>
  <c r="L127" i="26"/>
  <c r="L122" i="26"/>
  <c r="L128" i="26"/>
  <c r="L129" i="26"/>
  <c r="L130" i="26"/>
  <c r="L131" i="26"/>
  <c r="L132" i="26"/>
  <c r="L133" i="26"/>
  <c r="L134" i="26"/>
  <c r="J116" i="26"/>
  <c r="J126" i="26"/>
  <c r="J118" i="26"/>
  <c r="J127" i="26"/>
  <c r="J122" i="26"/>
  <c r="J128" i="26"/>
  <c r="J129" i="26"/>
  <c r="J130" i="26"/>
  <c r="J131" i="26"/>
  <c r="J132" i="26"/>
  <c r="J133" i="26"/>
  <c r="J134" i="26"/>
  <c r="A134" i="26"/>
  <c r="AG16" i="26"/>
  <c r="AG119" i="26"/>
  <c r="AG17" i="26"/>
  <c r="AG120" i="26"/>
  <c r="AG18" i="26"/>
  <c r="AG121" i="26"/>
  <c r="AG123" i="26"/>
  <c r="AF16" i="26"/>
  <c r="AF119" i="26"/>
  <c r="AF17" i="26"/>
  <c r="AF120" i="26"/>
  <c r="AF18" i="26"/>
  <c r="AF121" i="26"/>
  <c r="AF123" i="26"/>
  <c r="AE16" i="26"/>
  <c r="AE119" i="26"/>
  <c r="AE17" i="26"/>
  <c r="AE120" i="26"/>
  <c r="AE18" i="26"/>
  <c r="AE121" i="26"/>
  <c r="AE123" i="26"/>
  <c r="AD16" i="26"/>
  <c r="AD119" i="26"/>
  <c r="AD17" i="26"/>
  <c r="AD120" i="26"/>
  <c r="AD18" i="26"/>
  <c r="AD121" i="26"/>
  <c r="AD123" i="26"/>
  <c r="AC16" i="26"/>
  <c r="AC119" i="26"/>
  <c r="AC17" i="26"/>
  <c r="AC120" i="26"/>
  <c r="AC18" i="26"/>
  <c r="AC121" i="26"/>
  <c r="AC123" i="26"/>
  <c r="AB16" i="26"/>
  <c r="AB119" i="26"/>
  <c r="AB17" i="26"/>
  <c r="AB120" i="26"/>
  <c r="AB18" i="26"/>
  <c r="AB121" i="26"/>
  <c r="AB123" i="26"/>
  <c r="AA16" i="26"/>
  <c r="AA119" i="26"/>
  <c r="AA17" i="26"/>
  <c r="AA120" i="26"/>
  <c r="AA18" i="26"/>
  <c r="AA121" i="26"/>
  <c r="AA123" i="26"/>
  <c r="Z16" i="26"/>
  <c r="Z119" i="26"/>
  <c r="Z17" i="26"/>
  <c r="Z120" i="26"/>
  <c r="Z18" i="26"/>
  <c r="Z121" i="26"/>
  <c r="Z123" i="26"/>
  <c r="Y16" i="26"/>
  <c r="Y119" i="26"/>
  <c r="Y17" i="26"/>
  <c r="Y120" i="26"/>
  <c r="Y18" i="26"/>
  <c r="Y121" i="26"/>
  <c r="Y123" i="26"/>
  <c r="X16" i="26"/>
  <c r="X119" i="26"/>
  <c r="X17" i="26"/>
  <c r="X120" i="26"/>
  <c r="X18" i="26"/>
  <c r="X121" i="26"/>
  <c r="X123" i="26"/>
  <c r="W16" i="26"/>
  <c r="W119" i="26"/>
  <c r="W17" i="26"/>
  <c r="W120" i="26"/>
  <c r="W18" i="26"/>
  <c r="W121" i="26"/>
  <c r="W123" i="26"/>
  <c r="V16" i="26"/>
  <c r="V119" i="26"/>
  <c r="V17" i="26"/>
  <c r="V120" i="26"/>
  <c r="V18" i="26"/>
  <c r="V121" i="26"/>
  <c r="V123" i="26"/>
  <c r="U16" i="26"/>
  <c r="U119" i="26"/>
  <c r="U17" i="26"/>
  <c r="U120" i="26"/>
  <c r="U18" i="26"/>
  <c r="U121" i="26"/>
  <c r="U123" i="26"/>
  <c r="T16" i="26"/>
  <c r="T119" i="26"/>
  <c r="T17" i="26"/>
  <c r="T120" i="26"/>
  <c r="T18" i="26"/>
  <c r="T121" i="26"/>
  <c r="T123" i="26"/>
  <c r="S16" i="26"/>
  <c r="S119" i="26"/>
  <c r="S17" i="26"/>
  <c r="S120" i="26"/>
  <c r="S18" i="26"/>
  <c r="S121" i="26"/>
  <c r="S123" i="26"/>
  <c r="R16" i="26"/>
  <c r="R119" i="26"/>
  <c r="R17" i="26"/>
  <c r="R120" i="26"/>
  <c r="R18" i="26"/>
  <c r="R121" i="26"/>
  <c r="R123" i="26"/>
  <c r="Q16" i="26"/>
  <c r="Q119" i="26"/>
  <c r="Q17" i="26"/>
  <c r="Q120" i="26"/>
  <c r="Q18" i="26"/>
  <c r="Q121" i="26"/>
  <c r="Q123" i="26"/>
  <c r="P16" i="26"/>
  <c r="P119" i="26"/>
  <c r="P17" i="26"/>
  <c r="P120" i="26"/>
  <c r="P18" i="26"/>
  <c r="P121" i="26"/>
  <c r="P123" i="26"/>
  <c r="O16" i="26"/>
  <c r="O119" i="26"/>
  <c r="O17" i="26"/>
  <c r="O120" i="26"/>
  <c r="O18" i="26"/>
  <c r="O121" i="26"/>
  <c r="O123" i="26"/>
  <c r="N16" i="26"/>
  <c r="N119" i="26"/>
  <c r="N17" i="26"/>
  <c r="N120" i="26"/>
  <c r="N18" i="26"/>
  <c r="N121" i="26"/>
  <c r="N123" i="26"/>
  <c r="M119" i="26"/>
  <c r="M120" i="26"/>
  <c r="M121" i="26"/>
  <c r="M123" i="26"/>
  <c r="L119" i="26"/>
  <c r="L120" i="26"/>
  <c r="L121" i="26"/>
  <c r="L123" i="26"/>
  <c r="K119" i="26"/>
  <c r="K120" i="26"/>
  <c r="K121" i="26"/>
  <c r="K123" i="26"/>
  <c r="J119" i="26"/>
  <c r="J120" i="26"/>
  <c r="J121" i="26"/>
  <c r="J123" i="26"/>
  <c r="I119" i="26"/>
  <c r="I120" i="26"/>
  <c r="I121" i="26"/>
  <c r="I123" i="26"/>
  <c r="H119" i="26"/>
  <c r="H120" i="26"/>
  <c r="H121" i="26"/>
  <c r="H123" i="26"/>
  <c r="G119" i="26"/>
  <c r="G120" i="26"/>
  <c r="G121" i="26"/>
  <c r="G123" i="26"/>
  <c r="F119" i="26"/>
  <c r="F120" i="26"/>
  <c r="F121" i="26"/>
  <c r="F123" i="26"/>
  <c r="E119" i="26"/>
  <c r="E120" i="26"/>
  <c r="E121" i="26"/>
  <c r="E123" i="26"/>
  <c r="D119" i="26"/>
  <c r="D120" i="26"/>
  <c r="D121" i="26"/>
  <c r="D123" i="26"/>
  <c r="C119" i="26"/>
  <c r="C120" i="26"/>
  <c r="C121" i="26"/>
  <c r="C123" i="26"/>
  <c r="AG14" i="26"/>
  <c r="AG117" i="26"/>
  <c r="AF14" i="26"/>
  <c r="AF117" i="26"/>
  <c r="AE14" i="26"/>
  <c r="AE117" i="26"/>
  <c r="AD14" i="26"/>
  <c r="AD117" i="26"/>
  <c r="AC14" i="26"/>
  <c r="AC117" i="26"/>
  <c r="AB14" i="26"/>
  <c r="AB117" i="26"/>
  <c r="AA14" i="26"/>
  <c r="AA117" i="26"/>
  <c r="Z14" i="26"/>
  <c r="Z117" i="26"/>
  <c r="Y14" i="26"/>
  <c r="Y117" i="26"/>
  <c r="X14" i="26"/>
  <c r="X117" i="26"/>
  <c r="W14" i="26"/>
  <c r="W117" i="26"/>
  <c r="V14" i="26"/>
  <c r="V117" i="26"/>
  <c r="U14" i="26"/>
  <c r="U117" i="26"/>
  <c r="T14" i="26"/>
  <c r="T117" i="26"/>
  <c r="S14" i="26"/>
  <c r="S117" i="26"/>
  <c r="R14" i="26"/>
  <c r="R117" i="26"/>
  <c r="Q14" i="26"/>
  <c r="Q117" i="26"/>
  <c r="P14" i="26"/>
  <c r="P117" i="26"/>
  <c r="O14" i="26"/>
  <c r="O117" i="26"/>
  <c r="N14" i="26"/>
  <c r="N117" i="26"/>
  <c r="M117" i="26"/>
  <c r="L117" i="26"/>
  <c r="K117" i="26"/>
  <c r="J117" i="26"/>
  <c r="I117" i="26"/>
  <c r="H117" i="26"/>
  <c r="G117" i="26"/>
  <c r="F117" i="26"/>
  <c r="E117" i="26"/>
  <c r="D117" i="26"/>
  <c r="C117" i="26"/>
  <c r="AG12" i="26"/>
  <c r="AG115" i="26"/>
  <c r="AF12" i="26"/>
  <c r="AF115" i="26"/>
  <c r="AE12" i="26"/>
  <c r="AE115" i="26"/>
  <c r="AD12" i="26"/>
  <c r="AD115" i="26"/>
  <c r="AC12" i="26"/>
  <c r="AC115" i="26"/>
  <c r="AB12" i="26"/>
  <c r="AB115" i="26"/>
  <c r="AA12" i="26"/>
  <c r="AA115" i="26"/>
  <c r="Z12" i="26"/>
  <c r="Z115" i="26"/>
  <c r="Y12" i="26"/>
  <c r="Y115" i="26"/>
  <c r="X12" i="26"/>
  <c r="X115" i="26"/>
  <c r="W12" i="26"/>
  <c r="W115" i="26"/>
  <c r="V12" i="26"/>
  <c r="V115" i="26"/>
  <c r="U12" i="26"/>
  <c r="U115" i="26"/>
  <c r="T12" i="26"/>
  <c r="T115" i="26"/>
  <c r="S12" i="26"/>
  <c r="S115" i="26"/>
  <c r="R12" i="26"/>
  <c r="R115" i="26"/>
  <c r="Q12" i="26"/>
  <c r="Q115" i="26"/>
  <c r="P12" i="26"/>
  <c r="P115" i="26"/>
  <c r="O12" i="26"/>
  <c r="O115" i="26"/>
  <c r="N12" i="26"/>
  <c r="N115" i="26"/>
  <c r="M115" i="26"/>
  <c r="L115" i="26"/>
  <c r="K115" i="26"/>
  <c r="J115" i="26"/>
  <c r="I115" i="26"/>
  <c r="H115" i="26"/>
  <c r="G115" i="26"/>
  <c r="F115" i="26"/>
  <c r="E115" i="26"/>
  <c r="D115" i="26"/>
  <c r="C115" i="26"/>
  <c r="AG99" i="26"/>
  <c r="AF99" i="26"/>
  <c r="AE99" i="26"/>
  <c r="AD99" i="26"/>
  <c r="AC99" i="26"/>
  <c r="AB99" i="26"/>
  <c r="AA99" i="26"/>
  <c r="Z99" i="26"/>
  <c r="Y99" i="26"/>
  <c r="X99" i="26"/>
  <c r="W99" i="26"/>
  <c r="V99" i="26"/>
  <c r="U99" i="26"/>
  <c r="T99" i="26"/>
  <c r="S99" i="26"/>
  <c r="R99" i="26"/>
  <c r="Q99" i="26"/>
  <c r="P99" i="26"/>
  <c r="O99" i="26"/>
  <c r="N99" i="26"/>
  <c r="AG97" i="26"/>
  <c r="AF97" i="26"/>
  <c r="AE97" i="26"/>
  <c r="AD97" i="26"/>
  <c r="AC97" i="26"/>
  <c r="AB97" i="26"/>
  <c r="AA97" i="26"/>
  <c r="Z97" i="26"/>
  <c r="Y97" i="26"/>
  <c r="X97" i="26"/>
  <c r="W97" i="26"/>
  <c r="V97" i="26"/>
  <c r="U97" i="26"/>
  <c r="T97" i="26"/>
  <c r="S97" i="26"/>
  <c r="R97" i="26"/>
  <c r="Q97" i="26"/>
  <c r="P97" i="26"/>
  <c r="O97" i="26"/>
  <c r="N97" i="26"/>
  <c r="K84" i="26"/>
  <c r="L94" i="26"/>
  <c r="J84" i="26"/>
  <c r="K94" i="26"/>
  <c r="I84" i="26"/>
  <c r="J94" i="26"/>
  <c r="H84" i="26"/>
  <c r="I94" i="26"/>
  <c r="G84" i="26"/>
  <c r="H94" i="26"/>
  <c r="F84" i="26"/>
  <c r="G94" i="26"/>
  <c r="E84" i="26"/>
  <c r="F94" i="26"/>
  <c r="D84" i="26"/>
  <c r="E94" i="26"/>
  <c r="C84" i="26"/>
  <c r="D94" i="26"/>
  <c r="AG72" i="26"/>
  <c r="AG83" i="26"/>
  <c r="AF72" i="26"/>
  <c r="AF83" i="26"/>
  <c r="AG93" i="26"/>
  <c r="AE72" i="26"/>
  <c r="AE83" i="26"/>
  <c r="AF93" i="26"/>
  <c r="AD72" i="26"/>
  <c r="AD83" i="26"/>
  <c r="AE93" i="26"/>
  <c r="AC72" i="26"/>
  <c r="AC83" i="26"/>
  <c r="AD93" i="26"/>
  <c r="AB72" i="26"/>
  <c r="AB83" i="26"/>
  <c r="AC93" i="26"/>
  <c r="AA72" i="26"/>
  <c r="AA83" i="26"/>
  <c r="AB93" i="26"/>
  <c r="Z72" i="26"/>
  <c r="Z83" i="26"/>
  <c r="AA93" i="26"/>
  <c r="Y72" i="26"/>
  <c r="Y83" i="26"/>
  <c r="Z93" i="26"/>
  <c r="X72" i="26"/>
  <c r="X83" i="26"/>
  <c r="Y93" i="26"/>
  <c r="W72" i="26"/>
  <c r="W83" i="26"/>
  <c r="X93" i="26"/>
  <c r="V72" i="26"/>
  <c r="V83" i="26"/>
  <c r="W93" i="26"/>
  <c r="U72" i="26"/>
  <c r="U83" i="26"/>
  <c r="V93" i="26"/>
  <c r="T72" i="26"/>
  <c r="T83" i="26"/>
  <c r="U93" i="26"/>
  <c r="S72" i="26"/>
  <c r="S83" i="26"/>
  <c r="T93" i="26"/>
  <c r="R72" i="26"/>
  <c r="R83" i="26"/>
  <c r="S93" i="26"/>
  <c r="Q72" i="26"/>
  <c r="Q83" i="26"/>
  <c r="R93" i="26"/>
  <c r="P72" i="26"/>
  <c r="P83" i="26"/>
  <c r="Q93" i="26"/>
  <c r="O72" i="26"/>
  <c r="O83" i="26"/>
  <c r="P93" i="26"/>
  <c r="N72" i="26"/>
  <c r="N83" i="26"/>
  <c r="O93" i="26"/>
  <c r="M83" i="26"/>
  <c r="N93" i="26"/>
  <c r="L83" i="26"/>
  <c r="M93" i="26"/>
  <c r="K83" i="26"/>
  <c r="L93" i="26"/>
  <c r="J83" i="26"/>
  <c r="K93" i="26"/>
  <c r="I83" i="26"/>
  <c r="J93" i="26"/>
  <c r="H83" i="26"/>
  <c r="I93" i="26"/>
  <c r="G83" i="26"/>
  <c r="H93" i="26"/>
  <c r="F83" i="26"/>
  <c r="G93" i="26"/>
  <c r="E83" i="26"/>
  <c r="F93" i="26"/>
  <c r="D83" i="26"/>
  <c r="E93" i="26"/>
  <c r="C83" i="26"/>
  <c r="D93" i="26"/>
  <c r="AG71" i="26"/>
  <c r="AG82" i="26"/>
  <c r="AF71" i="26"/>
  <c r="AF82" i="26"/>
  <c r="AG92" i="26"/>
  <c r="AE71" i="26"/>
  <c r="AE82" i="26"/>
  <c r="AF92" i="26"/>
  <c r="AD71" i="26"/>
  <c r="AD82" i="26"/>
  <c r="AE92" i="26"/>
  <c r="AC71" i="26"/>
  <c r="AC82" i="26"/>
  <c r="AD92" i="26"/>
  <c r="AB71" i="26"/>
  <c r="AB82" i="26"/>
  <c r="AC92" i="26"/>
  <c r="AA71" i="26"/>
  <c r="AA82" i="26"/>
  <c r="AB92" i="26"/>
  <c r="Z71" i="26"/>
  <c r="Z82" i="26"/>
  <c r="AA92" i="26"/>
  <c r="Y71" i="26"/>
  <c r="Y82" i="26"/>
  <c r="Z92" i="26"/>
  <c r="X71" i="26"/>
  <c r="X82" i="26"/>
  <c r="Y92" i="26"/>
  <c r="W71" i="26"/>
  <c r="W82" i="26"/>
  <c r="X92" i="26"/>
  <c r="V71" i="26"/>
  <c r="V82" i="26"/>
  <c r="W92" i="26"/>
  <c r="U71" i="26"/>
  <c r="U82" i="26"/>
  <c r="V92" i="26"/>
  <c r="T71" i="26"/>
  <c r="T82" i="26"/>
  <c r="U92" i="26"/>
  <c r="S71" i="26"/>
  <c r="S82" i="26"/>
  <c r="T92" i="26"/>
  <c r="R71" i="26"/>
  <c r="R82" i="26"/>
  <c r="S92" i="26"/>
  <c r="Q71" i="26"/>
  <c r="Q82" i="26"/>
  <c r="R92" i="26"/>
  <c r="P71" i="26"/>
  <c r="P82" i="26"/>
  <c r="Q92" i="26"/>
  <c r="O71" i="26"/>
  <c r="O82" i="26"/>
  <c r="P92" i="26"/>
  <c r="N71" i="26"/>
  <c r="N82" i="26"/>
  <c r="O92" i="26"/>
  <c r="M82" i="26"/>
  <c r="N92" i="26"/>
  <c r="L82" i="26"/>
  <c r="M92" i="26"/>
  <c r="K82" i="26"/>
  <c r="L92" i="26"/>
  <c r="J82" i="26"/>
  <c r="K92" i="26"/>
  <c r="I82" i="26"/>
  <c r="J92" i="26"/>
  <c r="H82" i="26"/>
  <c r="I92" i="26"/>
  <c r="G82" i="26"/>
  <c r="H92" i="26"/>
  <c r="F82" i="26"/>
  <c r="G92" i="26"/>
  <c r="E82" i="26"/>
  <c r="F92" i="26"/>
  <c r="D82" i="26"/>
  <c r="E92" i="26"/>
  <c r="C82" i="26"/>
  <c r="D92" i="26"/>
  <c r="AG70" i="26"/>
  <c r="AG81" i="26"/>
  <c r="AF70" i="26"/>
  <c r="AF81" i="26"/>
  <c r="AG91" i="26"/>
  <c r="AE70" i="26"/>
  <c r="AE81" i="26"/>
  <c r="AF91" i="26"/>
  <c r="AD70" i="26"/>
  <c r="AD81" i="26"/>
  <c r="AE91" i="26"/>
  <c r="AC70" i="26"/>
  <c r="AC81" i="26"/>
  <c r="AD91" i="26"/>
  <c r="AB70" i="26"/>
  <c r="AB81" i="26"/>
  <c r="AC91" i="26"/>
  <c r="AA70" i="26"/>
  <c r="AA81" i="26"/>
  <c r="AB91" i="26"/>
  <c r="Z70" i="26"/>
  <c r="Z81" i="26"/>
  <c r="AA91" i="26"/>
  <c r="Y70" i="26"/>
  <c r="Y81" i="26"/>
  <c r="Z91" i="26"/>
  <c r="X70" i="26"/>
  <c r="X81" i="26"/>
  <c r="Y91" i="26"/>
  <c r="W70" i="26"/>
  <c r="W81" i="26"/>
  <c r="X91" i="26"/>
  <c r="V70" i="26"/>
  <c r="V81" i="26"/>
  <c r="W91" i="26"/>
  <c r="U70" i="26"/>
  <c r="U81" i="26"/>
  <c r="V91" i="26"/>
  <c r="T70" i="26"/>
  <c r="T81" i="26"/>
  <c r="U91" i="26"/>
  <c r="S70" i="26"/>
  <c r="S81" i="26"/>
  <c r="T91" i="26"/>
  <c r="R70" i="26"/>
  <c r="R81" i="26"/>
  <c r="S91" i="26"/>
  <c r="Q70" i="26"/>
  <c r="Q81" i="26"/>
  <c r="R91" i="26"/>
  <c r="P70" i="26"/>
  <c r="P81" i="26"/>
  <c r="Q91" i="26"/>
  <c r="O70" i="26"/>
  <c r="O81" i="26"/>
  <c r="P91" i="26"/>
  <c r="N70" i="26"/>
  <c r="N81" i="26"/>
  <c r="O91" i="26"/>
  <c r="M81" i="26"/>
  <c r="N91" i="26"/>
  <c r="L81" i="26"/>
  <c r="M91" i="26"/>
  <c r="K81" i="26"/>
  <c r="L91" i="26"/>
  <c r="J81" i="26"/>
  <c r="K91" i="26"/>
  <c r="I81" i="26"/>
  <c r="J91" i="26"/>
  <c r="H81" i="26"/>
  <c r="I91" i="26"/>
  <c r="G81" i="26"/>
  <c r="H91" i="26"/>
  <c r="F81" i="26"/>
  <c r="G91" i="26"/>
  <c r="E81" i="26"/>
  <c r="F91" i="26"/>
  <c r="D81" i="26"/>
  <c r="E91" i="26"/>
  <c r="C81" i="26"/>
  <c r="D91" i="26"/>
  <c r="AG80" i="26"/>
  <c r="AF80" i="26"/>
  <c r="AG90" i="26"/>
  <c r="AE80" i="26"/>
  <c r="AF90" i="26"/>
  <c r="AD80" i="26"/>
  <c r="AE90" i="26"/>
  <c r="AC80" i="26"/>
  <c r="AD90" i="26"/>
  <c r="AB80" i="26"/>
  <c r="AC90" i="26"/>
  <c r="AA80" i="26"/>
  <c r="AB90" i="26"/>
  <c r="Z80" i="26"/>
  <c r="AA90" i="26"/>
  <c r="Y80" i="26"/>
  <c r="Z90" i="26"/>
  <c r="X80" i="26"/>
  <c r="Y90" i="26"/>
  <c r="W80" i="26"/>
  <c r="X90" i="26"/>
  <c r="V80" i="26"/>
  <c r="W90" i="26"/>
  <c r="U80" i="26"/>
  <c r="V90" i="26"/>
  <c r="T80" i="26"/>
  <c r="U90" i="26"/>
  <c r="S80" i="26"/>
  <c r="T90" i="26"/>
  <c r="R80" i="26"/>
  <c r="S90" i="26"/>
  <c r="Q80" i="26"/>
  <c r="R90" i="26"/>
  <c r="P80" i="26"/>
  <c r="Q90" i="26"/>
  <c r="O80" i="26"/>
  <c r="P90" i="26"/>
  <c r="N80" i="26"/>
  <c r="O90" i="26"/>
  <c r="M80" i="26"/>
  <c r="N90" i="26"/>
  <c r="L80" i="26"/>
  <c r="M90" i="26"/>
  <c r="K80" i="26"/>
  <c r="L90" i="26"/>
  <c r="J80" i="26"/>
  <c r="K90" i="26"/>
  <c r="I80" i="26"/>
  <c r="J90" i="26"/>
  <c r="H80" i="26"/>
  <c r="I90" i="26"/>
  <c r="G80" i="26"/>
  <c r="H90" i="26"/>
  <c r="F80" i="26"/>
  <c r="G90" i="26"/>
  <c r="E80" i="26"/>
  <c r="F90" i="26"/>
  <c r="D80" i="26"/>
  <c r="E90" i="26"/>
  <c r="C80" i="26"/>
  <c r="D90" i="26"/>
  <c r="AG68" i="26"/>
  <c r="AG79" i="26"/>
  <c r="AF68" i="26"/>
  <c r="AF79" i="26"/>
  <c r="AG89" i="26"/>
  <c r="AE68" i="26"/>
  <c r="AE79" i="26"/>
  <c r="AF89" i="26"/>
  <c r="AD68" i="26"/>
  <c r="AD79" i="26"/>
  <c r="AE89" i="26"/>
  <c r="AC68" i="26"/>
  <c r="AC79" i="26"/>
  <c r="AD89" i="26"/>
  <c r="AB68" i="26"/>
  <c r="AB79" i="26"/>
  <c r="AC89" i="26"/>
  <c r="AA68" i="26"/>
  <c r="AA79" i="26"/>
  <c r="AB89" i="26"/>
  <c r="Z68" i="26"/>
  <c r="Z79" i="26"/>
  <c r="AA89" i="26"/>
  <c r="Y68" i="26"/>
  <c r="Y79" i="26"/>
  <c r="Z89" i="26"/>
  <c r="X68" i="26"/>
  <c r="X79" i="26"/>
  <c r="Y89" i="26"/>
  <c r="W68" i="26"/>
  <c r="W79" i="26"/>
  <c r="X89" i="26"/>
  <c r="V68" i="26"/>
  <c r="V79" i="26"/>
  <c r="W89" i="26"/>
  <c r="U68" i="26"/>
  <c r="U79" i="26"/>
  <c r="V89" i="26"/>
  <c r="T68" i="26"/>
  <c r="T79" i="26"/>
  <c r="U89" i="26"/>
  <c r="S68" i="26"/>
  <c r="S79" i="26"/>
  <c r="T89" i="26"/>
  <c r="R68" i="26"/>
  <c r="R79" i="26"/>
  <c r="S89" i="26"/>
  <c r="Q68" i="26"/>
  <c r="Q79" i="26"/>
  <c r="R89" i="26"/>
  <c r="P68" i="26"/>
  <c r="P79" i="26"/>
  <c r="Q89" i="26"/>
  <c r="O68" i="26"/>
  <c r="O79" i="26"/>
  <c r="P89" i="26"/>
  <c r="N68" i="26"/>
  <c r="N79" i="26"/>
  <c r="O89" i="26"/>
  <c r="M79" i="26"/>
  <c r="N89" i="26"/>
  <c r="L79" i="26"/>
  <c r="M89" i="26"/>
  <c r="K79" i="26"/>
  <c r="L89" i="26"/>
  <c r="J79" i="26"/>
  <c r="K89" i="26"/>
  <c r="I79" i="26"/>
  <c r="J89" i="26"/>
  <c r="H79" i="26"/>
  <c r="I89" i="26"/>
  <c r="G79" i="26"/>
  <c r="H89" i="26"/>
  <c r="F79" i="26"/>
  <c r="G89" i="26"/>
  <c r="E79" i="26"/>
  <c r="F89" i="26"/>
  <c r="D79" i="26"/>
  <c r="E89" i="26"/>
  <c r="C79" i="26"/>
  <c r="D89" i="26"/>
  <c r="AG78" i="26"/>
  <c r="AF78" i="26"/>
  <c r="AG88" i="26"/>
  <c r="AE78" i="26"/>
  <c r="AF88" i="26"/>
  <c r="AD78" i="26"/>
  <c r="AE88" i="26"/>
  <c r="AC78" i="26"/>
  <c r="AD88" i="26"/>
  <c r="AB78" i="26"/>
  <c r="AC88" i="26"/>
  <c r="AA78" i="26"/>
  <c r="AB88" i="26"/>
  <c r="Z78" i="26"/>
  <c r="AA88" i="26"/>
  <c r="Y78" i="26"/>
  <c r="Z88" i="26"/>
  <c r="X78" i="26"/>
  <c r="Y88" i="26"/>
  <c r="W78" i="26"/>
  <c r="X88" i="26"/>
  <c r="V78" i="26"/>
  <c r="W88" i="26"/>
  <c r="U78" i="26"/>
  <c r="V88" i="26"/>
  <c r="T78" i="26"/>
  <c r="U88" i="26"/>
  <c r="S78" i="26"/>
  <c r="T88" i="26"/>
  <c r="R78" i="26"/>
  <c r="S88" i="26"/>
  <c r="Q78" i="26"/>
  <c r="R88" i="26"/>
  <c r="P78" i="26"/>
  <c r="Q88" i="26"/>
  <c r="O78" i="26"/>
  <c r="P88" i="26"/>
  <c r="N78" i="26"/>
  <c r="O88" i="26"/>
  <c r="M78" i="26"/>
  <c r="N88" i="26"/>
  <c r="L78" i="26"/>
  <c r="M88" i="26"/>
  <c r="K78" i="26"/>
  <c r="L88" i="26"/>
  <c r="J78" i="26"/>
  <c r="K88" i="26"/>
  <c r="I78" i="26"/>
  <c r="J88" i="26"/>
  <c r="H78" i="26"/>
  <c r="I88" i="26"/>
  <c r="G78" i="26"/>
  <c r="H88" i="26"/>
  <c r="F78" i="26"/>
  <c r="G88" i="26"/>
  <c r="E78" i="26"/>
  <c r="F88" i="26"/>
  <c r="D78" i="26"/>
  <c r="E88" i="26"/>
  <c r="C78" i="26"/>
  <c r="D88" i="26"/>
  <c r="AG66" i="26"/>
  <c r="AG77" i="26"/>
  <c r="AF66" i="26"/>
  <c r="AF77" i="26"/>
  <c r="AG87" i="26"/>
  <c r="AE66" i="26"/>
  <c r="AE77" i="26"/>
  <c r="AF87" i="26"/>
  <c r="AD66" i="26"/>
  <c r="AD77" i="26"/>
  <c r="AE87" i="26"/>
  <c r="AC66" i="26"/>
  <c r="AC77" i="26"/>
  <c r="AD87" i="26"/>
  <c r="AB66" i="26"/>
  <c r="AB77" i="26"/>
  <c r="AC87" i="26"/>
  <c r="AA66" i="26"/>
  <c r="AA77" i="26"/>
  <c r="AB87" i="26"/>
  <c r="Z66" i="26"/>
  <c r="Z77" i="26"/>
  <c r="AA87" i="26"/>
  <c r="Y66" i="26"/>
  <c r="Y77" i="26"/>
  <c r="Z87" i="26"/>
  <c r="X66" i="26"/>
  <c r="X77" i="26"/>
  <c r="Y87" i="26"/>
  <c r="W66" i="26"/>
  <c r="W77" i="26"/>
  <c r="X87" i="26"/>
  <c r="V66" i="26"/>
  <c r="V77" i="26"/>
  <c r="W87" i="26"/>
  <c r="U66" i="26"/>
  <c r="U77" i="26"/>
  <c r="V87" i="26"/>
  <c r="T66" i="26"/>
  <c r="T77" i="26"/>
  <c r="U87" i="26"/>
  <c r="S66" i="26"/>
  <c r="S77" i="26"/>
  <c r="T87" i="26"/>
  <c r="R66" i="26"/>
  <c r="R77" i="26"/>
  <c r="S87" i="26"/>
  <c r="Q66" i="26"/>
  <c r="Q77" i="26"/>
  <c r="R87" i="26"/>
  <c r="P66" i="26"/>
  <c r="P77" i="26"/>
  <c r="Q87" i="26"/>
  <c r="O66" i="26"/>
  <c r="O77" i="26"/>
  <c r="P87" i="26"/>
  <c r="N66" i="26"/>
  <c r="N77" i="26"/>
  <c r="O87" i="26"/>
  <c r="M77" i="26"/>
  <c r="N87" i="26"/>
  <c r="L77" i="26"/>
  <c r="M87" i="26"/>
  <c r="K77" i="26"/>
  <c r="L87" i="26"/>
  <c r="J77" i="26"/>
  <c r="K87" i="26"/>
  <c r="I77" i="26"/>
  <c r="J87" i="26"/>
  <c r="H77" i="26"/>
  <c r="I87" i="26"/>
  <c r="G77" i="26"/>
  <c r="H87" i="26"/>
  <c r="F77" i="26"/>
  <c r="G87" i="26"/>
  <c r="E77" i="26"/>
  <c r="F87" i="26"/>
  <c r="D77" i="26"/>
  <c r="E87" i="26"/>
  <c r="C77" i="26"/>
  <c r="D87" i="26"/>
  <c r="AG74" i="26"/>
  <c r="AF74" i="26"/>
  <c r="AE74" i="26"/>
  <c r="AD74" i="26"/>
  <c r="AC74" i="26"/>
  <c r="AB74" i="26"/>
  <c r="AA74" i="26"/>
  <c r="Z74" i="26"/>
  <c r="Y74" i="26"/>
  <c r="X74" i="26"/>
  <c r="W74" i="26"/>
  <c r="V74" i="26"/>
  <c r="U74" i="26"/>
  <c r="T74" i="26"/>
  <c r="S74" i="26"/>
  <c r="R74" i="26"/>
  <c r="Q74" i="26"/>
  <c r="P74" i="26"/>
  <c r="O74" i="26"/>
  <c r="N74" i="26"/>
  <c r="M74" i="26"/>
  <c r="L74" i="26"/>
  <c r="K74" i="26"/>
  <c r="J74" i="26"/>
  <c r="I74" i="26"/>
  <c r="H74" i="26"/>
  <c r="G74" i="26"/>
  <c r="F74" i="26"/>
  <c r="E74" i="26"/>
  <c r="D74" i="26"/>
  <c r="C74" i="26"/>
  <c r="L62" i="26"/>
  <c r="K62" i="26"/>
  <c r="J62" i="26"/>
  <c r="I62" i="26"/>
  <c r="H62" i="26"/>
  <c r="G62" i="26"/>
  <c r="F62" i="26"/>
  <c r="E62" i="26"/>
  <c r="D62" i="26"/>
  <c r="AG61" i="26"/>
  <c r="AF61" i="26"/>
  <c r="AE61" i="26"/>
  <c r="AD61" i="26"/>
  <c r="AC61" i="26"/>
  <c r="AB61" i="26"/>
  <c r="AA61" i="26"/>
  <c r="Z61" i="26"/>
  <c r="Y61" i="26"/>
  <c r="X61" i="26"/>
  <c r="M61" i="26"/>
  <c r="W61" i="26"/>
  <c r="V61" i="26"/>
  <c r="U61" i="26"/>
  <c r="T61" i="26"/>
  <c r="S61" i="26"/>
  <c r="R61" i="26"/>
  <c r="Q61" i="26"/>
  <c r="P61" i="26"/>
  <c r="O61" i="26"/>
  <c r="N61" i="26"/>
  <c r="L61" i="26"/>
  <c r="K61" i="26"/>
  <c r="J61" i="26"/>
  <c r="I61" i="26"/>
  <c r="H61" i="26"/>
  <c r="G61" i="26"/>
  <c r="F61" i="26"/>
  <c r="E61" i="26"/>
  <c r="D61" i="26"/>
  <c r="AG60" i="26"/>
  <c r="AF60" i="26"/>
  <c r="AE60" i="26"/>
  <c r="AD60" i="26"/>
  <c r="AC60" i="26"/>
  <c r="AB60" i="26"/>
  <c r="AA60" i="26"/>
  <c r="Z60" i="26"/>
  <c r="Y60" i="26"/>
  <c r="X60" i="26"/>
  <c r="M60" i="26"/>
  <c r="W60" i="26"/>
  <c r="V60" i="26"/>
  <c r="U60" i="26"/>
  <c r="T60" i="26"/>
  <c r="S60" i="26"/>
  <c r="R60" i="26"/>
  <c r="Q60" i="26"/>
  <c r="P60" i="26"/>
  <c r="O60" i="26"/>
  <c r="N60" i="26"/>
  <c r="L60" i="26"/>
  <c r="K60" i="26"/>
  <c r="J60" i="26"/>
  <c r="I60" i="26"/>
  <c r="H60" i="26"/>
  <c r="G60" i="26"/>
  <c r="F60" i="26"/>
  <c r="E60" i="26"/>
  <c r="D60" i="26"/>
  <c r="AG59" i="26"/>
  <c r="AF59" i="26"/>
  <c r="AE59" i="26"/>
  <c r="AD59" i="26"/>
  <c r="AC59" i="26"/>
  <c r="AB59" i="26"/>
  <c r="AA59" i="26"/>
  <c r="Z59" i="26"/>
  <c r="Y59" i="26"/>
  <c r="X59" i="26"/>
  <c r="M59" i="26"/>
  <c r="W59" i="26"/>
  <c r="V59" i="26"/>
  <c r="U59" i="26"/>
  <c r="T59" i="26"/>
  <c r="S59" i="26"/>
  <c r="R59" i="26"/>
  <c r="Q59" i="26"/>
  <c r="P59" i="26"/>
  <c r="O59" i="26"/>
  <c r="N59" i="26"/>
  <c r="L59" i="26"/>
  <c r="K59" i="26"/>
  <c r="J59" i="26"/>
  <c r="I59" i="26"/>
  <c r="H59" i="26"/>
  <c r="G59" i="26"/>
  <c r="F59" i="26"/>
  <c r="E59" i="26"/>
  <c r="D59" i="26"/>
  <c r="L58" i="26"/>
  <c r="K58" i="26"/>
  <c r="J58" i="26"/>
  <c r="I58" i="26"/>
  <c r="H58" i="26"/>
  <c r="G58" i="26"/>
  <c r="F58" i="26"/>
  <c r="E58" i="26"/>
  <c r="D58" i="26"/>
  <c r="AG57" i="26"/>
  <c r="AF57" i="26"/>
  <c r="AE57" i="26"/>
  <c r="AD57" i="26"/>
  <c r="AC57" i="26"/>
  <c r="AB57" i="26"/>
  <c r="AA57" i="26"/>
  <c r="Z57" i="26"/>
  <c r="Y57" i="26"/>
  <c r="X57" i="26"/>
  <c r="M57" i="26"/>
  <c r="W57" i="26"/>
  <c r="V57" i="26"/>
  <c r="U57" i="26"/>
  <c r="T57" i="26"/>
  <c r="S57" i="26"/>
  <c r="R57" i="26"/>
  <c r="Q57" i="26"/>
  <c r="P57" i="26"/>
  <c r="O57" i="26"/>
  <c r="N57" i="26"/>
  <c r="L57" i="26"/>
  <c r="K57" i="26"/>
  <c r="J57" i="26"/>
  <c r="I57" i="26"/>
  <c r="H57" i="26"/>
  <c r="G57" i="26"/>
  <c r="F57" i="26"/>
  <c r="E57" i="26"/>
  <c r="D57" i="26"/>
  <c r="L56" i="26"/>
  <c r="K56" i="26"/>
  <c r="J56" i="26"/>
  <c r="I56" i="26"/>
  <c r="H56" i="26"/>
  <c r="G56" i="26"/>
  <c r="F56" i="26"/>
  <c r="E56" i="26"/>
  <c r="D56" i="26"/>
  <c r="AG55" i="26"/>
  <c r="AF55" i="26"/>
  <c r="AE55" i="26"/>
  <c r="AD55" i="26"/>
  <c r="AC55" i="26"/>
  <c r="AB55" i="26"/>
  <c r="AA55" i="26"/>
  <c r="Z55" i="26"/>
  <c r="Y55" i="26"/>
  <c r="X55" i="26"/>
  <c r="M55" i="26"/>
  <c r="W55" i="26"/>
  <c r="V55" i="26"/>
  <c r="U55" i="26"/>
  <c r="T55" i="26"/>
  <c r="S55" i="26"/>
  <c r="R55" i="26"/>
  <c r="Q55" i="26"/>
  <c r="P55" i="26"/>
  <c r="O55" i="26"/>
  <c r="N55" i="26"/>
  <c r="L55" i="26"/>
  <c r="K55" i="26"/>
  <c r="J55" i="26"/>
  <c r="I55" i="26"/>
  <c r="H55" i="26"/>
  <c r="G55" i="26"/>
  <c r="F55" i="26"/>
  <c r="E55" i="26"/>
  <c r="D55" i="26"/>
  <c r="N48" i="26"/>
  <c r="O48" i="26"/>
  <c r="P48" i="26"/>
  <c r="Q48" i="26"/>
  <c r="R48" i="26"/>
  <c r="S48" i="26"/>
  <c r="T48" i="26"/>
  <c r="U48" i="26"/>
  <c r="V48" i="26"/>
  <c r="W48" i="26"/>
  <c r="X48" i="26"/>
  <c r="Y48" i="26"/>
  <c r="Z48" i="26"/>
  <c r="AA48" i="26"/>
  <c r="AB48" i="26"/>
  <c r="AC48" i="26"/>
  <c r="AD48" i="26"/>
  <c r="AE48" i="26"/>
  <c r="AF48" i="26"/>
  <c r="AG48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N50" i="26"/>
  <c r="O50" i="26"/>
  <c r="P50" i="26"/>
  <c r="Q50" i="26"/>
  <c r="R50" i="26"/>
  <c r="S50" i="26"/>
  <c r="T50" i="26"/>
  <c r="U50" i="26"/>
  <c r="V50" i="26"/>
  <c r="W50" i="26"/>
  <c r="X50" i="26"/>
  <c r="Y50" i="26"/>
  <c r="Z50" i="26"/>
  <c r="AA50" i="26"/>
  <c r="AB50" i="26"/>
  <c r="AC50" i="26"/>
  <c r="AD50" i="26"/>
  <c r="AE50" i="26"/>
  <c r="AF50" i="26"/>
  <c r="AG50" i="26"/>
  <c r="AG52" i="26"/>
  <c r="AF52" i="26"/>
  <c r="AE52" i="26"/>
  <c r="AD52" i="26"/>
  <c r="AC52" i="26"/>
  <c r="AB52" i="26"/>
  <c r="AA52" i="26"/>
  <c r="Z52" i="26"/>
  <c r="Y52" i="26"/>
  <c r="X52" i="26"/>
  <c r="W52" i="26"/>
  <c r="V52" i="26"/>
  <c r="U52" i="26"/>
  <c r="T52" i="26"/>
  <c r="S52" i="26"/>
  <c r="R52" i="26"/>
  <c r="Q52" i="26"/>
  <c r="P52" i="26"/>
  <c r="O52" i="26"/>
  <c r="N52" i="26"/>
  <c r="M52" i="26"/>
  <c r="L52" i="26"/>
  <c r="K52" i="26"/>
  <c r="J52" i="26"/>
  <c r="I52" i="26"/>
  <c r="H52" i="26"/>
  <c r="G52" i="26"/>
  <c r="F52" i="26"/>
  <c r="E52" i="26"/>
  <c r="D52" i="26"/>
  <c r="C52" i="26"/>
  <c r="N46" i="26"/>
  <c r="O46" i="26"/>
  <c r="P46" i="26"/>
  <c r="Q46" i="26"/>
  <c r="R46" i="26"/>
  <c r="S46" i="26"/>
  <c r="T46" i="26"/>
  <c r="U46" i="26"/>
  <c r="V46" i="26"/>
  <c r="W46" i="26"/>
  <c r="X46" i="26"/>
  <c r="Y46" i="26"/>
  <c r="Z46" i="26"/>
  <c r="AA46" i="26"/>
  <c r="AB46" i="26"/>
  <c r="AC46" i="26"/>
  <c r="AD46" i="26"/>
  <c r="AE46" i="26"/>
  <c r="AF46" i="26"/>
  <c r="AG46" i="26"/>
  <c r="N44" i="26"/>
  <c r="O44" i="26"/>
  <c r="P44" i="26"/>
  <c r="Q44" i="26"/>
  <c r="R44" i="26"/>
  <c r="S44" i="26"/>
  <c r="T44" i="26"/>
  <c r="U44" i="26"/>
  <c r="V44" i="26"/>
  <c r="W44" i="26"/>
  <c r="X44" i="26"/>
  <c r="Y44" i="26"/>
  <c r="Z44" i="26"/>
  <c r="AA44" i="26"/>
  <c r="AB44" i="26"/>
  <c r="AC44" i="26"/>
  <c r="AD44" i="26"/>
  <c r="AE44" i="26"/>
  <c r="AF44" i="26"/>
  <c r="AG44" i="26"/>
  <c r="L40" i="26"/>
  <c r="K40" i="26"/>
  <c r="J40" i="26"/>
  <c r="I40" i="26"/>
  <c r="H40" i="26"/>
  <c r="G40" i="26"/>
  <c r="F40" i="26"/>
  <c r="E40" i="26"/>
  <c r="D40" i="26"/>
  <c r="AG29" i="26"/>
  <c r="AF29" i="26"/>
  <c r="AG39" i="26"/>
  <c r="AE29" i="26"/>
  <c r="AF39" i="26"/>
  <c r="AD29" i="26"/>
  <c r="AE39" i="26"/>
  <c r="AC29" i="26"/>
  <c r="AD39" i="26"/>
  <c r="AB29" i="26"/>
  <c r="AC39" i="26"/>
  <c r="AA29" i="26"/>
  <c r="AB39" i="26"/>
  <c r="Z29" i="26"/>
  <c r="AA39" i="26"/>
  <c r="Y29" i="26"/>
  <c r="Z39" i="26"/>
  <c r="X29" i="26"/>
  <c r="Y39" i="26"/>
  <c r="W29" i="26"/>
  <c r="X39" i="26"/>
  <c r="V29" i="26"/>
  <c r="W39" i="26"/>
  <c r="U29" i="26"/>
  <c r="V39" i="26"/>
  <c r="T29" i="26"/>
  <c r="U39" i="26"/>
  <c r="S29" i="26"/>
  <c r="T39" i="26"/>
  <c r="R29" i="26"/>
  <c r="S39" i="26"/>
  <c r="Q29" i="26"/>
  <c r="R39" i="26"/>
  <c r="P29" i="26"/>
  <c r="Q39" i="26"/>
  <c r="O29" i="26"/>
  <c r="P39" i="26"/>
  <c r="N29" i="26"/>
  <c r="O39" i="26"/>
  <c r="N39" i="26"/>
  <c r="M39" i="26"/>
  <c r="L39" i="26"/>
  <c r="K39" i="26"/>
  <c r="J39" i="26"/>
  <c r="I39" i="26"/>
  <c r="H39" i="26"/>
  <c r="G39" i="26"/>
  <c r="F39" i="26"/>
  <c r="E39" i="26"/>
  <c r="D39" i="26"/>
  <c r="AG28" i="26"/>
  <c r="AF28" i="26"/>
  <c r="AG38" i="26"/>
  <c r="AE28" i="26"/>
  <c r="AF38" i="26"/>
  <c r="AD28" i="26"/>
  <c r="AE38" i="26"/>
  <c r="AC28" i="26"/>
  <c r="AD38" i="26"/>
  <c r="AB28" i="26"/>
  <c r="AC38" i="26"/>
  <c r="AA28" i="26"/>
  <c r="AB38" i="26"/>
  <c r="Z28" i="26"/>
  <c r="AA38" i="26"/>
  <c r="Y28" i="26"/>
  <c r="Z38" i="26"/>
  <c r="X28" i="26"/>
  <c r="Y38" i="26"/>
  <c r="W28" i="26"/>
  <c r="X38" i="26"/>
  <c r="V28" i="26"/>
  <c r="W38" i="26"/>
  <c r="U28" i="26"/>
  <c r="V38" i="26"/>
  <c r="T28" i="26"/>
  <c r="U38" i="26"/>
  <c r="S28" i="26"/>
  <c r="T38" i="26"/>
  <c r="R28" i="26"/>
  <c r="S38" i="26"/>
  <c r="Q28" i="26"/>
  <c r="R38" i="26"/>
  <c r="P28" i="26"/>
  <c r="Q38" i="26"/>
  <c r="O28" i="26"/>
  <c r="P38" i="26"/>
  <c r="N28" i="26"/>
  <c r="O38" i="26"/>
  <c r="N38" i="26"/>
  <c r="M38" i="26"/>
  <c r="L38" i="26"/>
  <c r="K38" i="26"/>
  <c r="J38" i="26"/>
  <c r="I38" i="26"/>
  <c r="H38" i="26"/>
  <c r="G38" i="26"/>
  <c r="F38" i="26"/>
  <c r="E38" i="26"/>
  <c r="D38" i="26"/>
  <c r="AG27" i="26"/>
  <c r="AF27" i="26"/>
  <c r="AG37" i="26"/>
  <c r="AE27" i="26"/>
  <c r="AF37" i="26"/>
  <c r="AD27" i="26"/>
  <c r="AE37" i="26"/>
  <c r="AC27" i="26"/>
  <c r="AD37" i="26"/>
  <c r="AB27" i="26"/>
  <c r="AC37" i="26"/>
  <c r="AA27" i="26"/>
  <c r="AB37" i="26"/>
  <c r="Z27" i="26"/>
  <c r="AA37" i="26"/>
  <c r="Y27" i="26"/>
  <c r="Z37" i="26"/>
  <c r="X27" i="26"/>
  <c r="Y37" i="26"/>
  <c r="W27" i="26"/>
  <c r="X37" i="26"/>
  <c r="V27" i="26"/>
  <c r="W37" i="26"/>
  <c r="U27" i="26"/>
  <c r="V37" i="26"/>
  <c r="T27" i="26"/>
  <c r="U37" i="26"/>
  <c r="S27" i="26"/>
  <c r="T37" i="26"/>
  <c r="R27" i="26"/>
  <c r="S37" i="26"/>
  <c r="Q27" i="26"/>
  <c r="R37" i="26"/>
  <c r="P27" i="26"/>
  <c r="Q37" i="26"/>
  <c r="O27" i="26"/>
  <c r="P37" i="26"/>
  <c r="N2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AG26" i="26"/>
  <c r="AF26" i="26"/>
  <c r="AG36" i="26"/>
  <c r="AE26" i="26"/>
  <c r="AF36" i="26"/>
  <c r="AD26" i="26"/>
  <c r="AE36" i="26"/>
  <c r="AC26" i="26"/>
  <c r="AD36" i="26"/>
  <c r="AB26" i="26"/>
  <c r="AC36" i="26"/>
  <c r="AA26" i="26"/>
  <c r="AB36" i="26"/>
  <c r="Z26" i="26"/>
  <c r="AA36" i="26"/>
  <c r="Y26" i="26"/>
  <c r="Z36" i="26"/>
  <c r="X26" i="26"/>
  <c r="Y36" i="26"/>
  <c r="W26" i="26"/>
  <c r="X36" i="26"/>
  <c r="V26" i="26"/>
  <c r="W36" i="26"/>
  <c r="U26" i="26"/>
  <c r="V36" i="26"/>
  <c r="T26" i="26"/>
  <c r="U36" i="26"/>
  <c r="S26" i="26"/>
  <c r="T36" i="26"/>
  <c r="R26" i="26"/>
  <c r="S36" i="26"/>
  <c r="Q26" i="26"/>
  <c r="R36" i="26"/>
  <c r="P26" i="26"/>
  <c r="Q36" i="26"/>
  <c r="O26" i="26"/>
  <c r="P36" i="26"/>
  <c r="N26" i="26"/>
  <c r="O36" i="26"/>
  <c r="N36" i="26"/>
  <c r="M36" i="26"/>
  <c r="L36" i="26"/>
  <c r="K36" i="26"/>
  <c r="J36" i="26"/>
  <c r="I36" i="26"/>
  <c r="H36" i="26"/>
  <c r="G36" i="26"/>
  <c r="F36" i="26"/>
  <c r="E36" i="26"/>
  <c r="D36" i="26"/>
  <c r="AG25" i="26"/>
  <c r="AF25" i="26"/>
  <c r="AG35" i="26"/>
  <c r="AE25" i="26"/>
  <c r="AF35" i="26"/>
  <c r="AD25" i="26"/>
  <c r="AE35" i="26"/>
  <c r="AC25" i="26"/>
  <c r="AD35" i="26"/>
  <c r="AB25" i="26"/>
  <c r="AC35" i="26"/>
  <c r="AA25" i="26"/>
  <c r="AB35" i="26"/>
  <c r="Z25" i="26"/>
  <c r="AA35" i="26"/>
  <c r="Y25" i="26"/>
  <c r="Z35" i="26"/>
  <c r="X25" i="26"/>
  <c r="Y35" i="26"/>
  <c r="W25" i="26"/>
  <c r="X35" i="26"/>
  <c r="V25" i="26"/>
  <c r="W35" i="26"/>
  <c r="U25" i="26"/>
  <c r="V35" i="26"/>
  <c r="T25" i="26"/>
  <c r="U35" i="26"/>
  <c r="S25" i="26"/>
  <c r="T35" i="26"/>
  <c r="R25" i="26"/>
  <c r="S35" i="26"/>
  <c r="Q25" i="26"/>
  <c r="R35" i="26"/>
  <c r="P25" i="26"/>
  <c r="Q35" i="26"/>
  <c r="O25" i="26"/>
  <c r="P35" i="26"/>
  <c r="N25" i="26"/>
  <c r="O35" i="26"/>
  <c r="N35" i="26"/>
  <c r="M35" i="26"/>
  <c r="L35" i="26"/>
  <c r="K35" i="26"/>
  <c r="J35" i="26"/>
  <c r="I35" i="26"/>
  <c r="H35" i="26"/>
  <c r="G35" i="26"/>
  <c r="F35" i="26"/>
  <c r="E35" i="26"/>
  <c r="D35" i="26"/>
  <c r="AG24" i="26"/>
  <c r="AF24" i="26"/>
  <c r="AG34" i="26"/>
  <c r="AE24" i="26"/>
  <c r="AF34" i="26"/>
  <c r="AD24" i="26"/>
  <c r="AE34" i="26"/>
  <c r="AC24" i="26"/>
  <c r="AD34" i="26"/>
  <c r="AB24" i="26"/>
  <c r="AC34" i="26"/>
  <c r="AA24" i="26"/>
  <c r="AB34" i="26"/>
  <c r="Z24" i="26"/>
  <c r="AA34" i="26"/>
  <c r="Y24" i="26"/>
  <c r="Z34" i="26"/>
  <c r="X24" i="26"/>
  <c r="Y34" i="26"/>
  <c r="W24" i="26"/>
  <c r="X34" i="26"/>
  <c r="V24" i="26"/>
  <c r="W34" i="26"/>
  <c r="U24" i="26"/>
  <c r="V34" i="26"/>
  <c r="T24" i="26"/>
  <c r="U34" i="26"/>
  <c r="S24" i="26"/>
  <c r="T34" i="26"/>
  <c r="R24" i="26"/>
  <c r="S34" i="26"/>
  <c r="Q24" i="26"/>
  <c r="R34" i="26"/>
  <c r="P24" i="26"/>
  <c r="Q34" i="26"/>
  <c r="O24" i="26"/>
  <c r="P34" i="26"/>
  <c r="N24" i="26"/>
  <c r="O34" i="26"/>
  <c r="N34" i="26"/>
  <c r="M34" i="26"/>
  <c r="L34" i="26"/>
  <c r="K34" i="26"/>
  <c r="J34" i="26"/>
  <c r="I34" i="26"/>
  <c r="H34" i="26"/>
  <c r="G34" i="26"/>
  <c r="F34" i="26"/>
  <c r="E34" i="26"/>
  <c r="D34" i="26"/>
  <c r="AG23" i="26"/>
  <c r="AF23" i="26"/>
  <c r="AG33" i="26"/>
  <c r="AE23" i="26"/>
  <c r="AF33" i="26"/>
  <c r="AD23" i="26"/>
  <c r="AE33" i="26"/>
  <c r="AC23" i="26"/>
  <c r="AD33" i="26"/>
  <c r="AB23" i="26"/>
  <c r="AC33" i="26"/>
  <c r="AA23" i="26"/>
  <c r="AB33" i="26"/>
  <c r="Z23" i="26"/>
  <c r="AA33" i="26"/>
  <c r="Y23" i="26"/>
  <c r="Z33" i="26"/>
  <c r="X23" i="26"/>
  <c r="Y33" i="26"/>
  <c r="W23" i="26"/>
  <c r="X33" i="26"/>
  <c r="V23" i="26"/>
  <c r="W33" i="26"/>
  <c r="U23" i="26"/>
  <c r="V33" i="26"/>
  <c r="T23" i="26"/>
  <c r="U33" i="26"/>
  <c r="S23" i="26"/>
  <c r="T33" i="26"/>
  <c r="R23" i="26"/>
  <c r="S33" i="26"/>
  <c r="Q23" i="26"/>
  <c r="R33" i="26"/>
  <c r="P23" i="26"/>
  <c r="Q33" i="26"/>
  <c r="O23" i="26"/>
  <c r="P33" i="26"/>
  <c r="N23" i="26"/>
  <c r="O33" i="26"/>
  <c r="N33" i="26"/>
  <c r="M33" i="26"/>
  <c r="L33" i="26"/>
  <c r="K33" i="26"/>
  <c r="J33" i="26"/>
  <c r="I33" i="26"/>
  <c r="H33" i="26"/>
  <c r="G33" i="26"/>
  <c r="F33" i="26"/>
  <c r="E33" i="26"/>
  <c r="D33" i="26"/>
  <c r="AG20" i="26"/>
  <c r="AF20" i="26"/>
  <c r="AE20" i="26"/>
  <c r="AD20" i="26"/>
  <c r="AC20" i="26"/>
  <c r="AB20" i="26"/>
  <c r="AA20" i="26"/>
  <c r="Z20" i="26"/>
  <c r="Y20" i="26"/>
  <c r="X20" i="26"/>
  <c r="W20" i="26"/>
  <c r="V20" i="26"/>
  <c r="U20" i="26"/>
  <c r="T20" i="26"/>
  <c r="S20" i="26"/>
  <c r="R20" i="26"/>
  <c r="Q20" i="26"/>
  <c r="P20" i="26"/>
  <c r="O20" i="26"/>
  <c r="N20" i="26"/>
  <c r="M20" i="26"/>
  <c r="L20" i="26"/>
  <c r="K20" i="26"/>
  <c r="J20" i="26"/>
  <c r="I20" i="26"/>
  <c r="H20" i="26"/>
  <c r="G20" i="26"/>
  <c r="F20" i="26"/>
  <c r="E20" i="26"/>
  <c r="D20" i="26"/>
  <c r="C20" i="26"/>
  <c r="M4" i="26"/>
  <c r="C293" i="25"/>
  <c r="C292" i="25"/>
  <c r="C291" i="25"/>
  <c r="C290" i="25"/>
  <c r="C289" i="25"/>
  <c r="C288" i="25"/>
  <c r="C287" i="25"/>
  <c r="C286" i="25"/>
  <c r="L270" i="25"/>
  <c r="C280" i="25"/>
  <c r="M280" i="25"/>
  <c r="L280" i="25"/>
  <c r="J270" i="25"/>
  <c r="K280" i="25"/>
  <c r="H270" i="25"/>
  <c r="H280" i="25"/>
  <c r="J280" i="25"/>
  <c r="I280" i="25"/>
  <c r="G270" i="25"/>
  <c r="G280" i="25"/>
  <c r="F270" i="25"/>
  <c r="F280" i="25"/>
  <c r="E270" i="25"/>
  <c r="E280" i="25"/>
  <c r="D270" i="25"/>
  <c r="D280" i="25"/>
  <c r="L269" i="25"/>
  <c r="C279" i="25"/>
  <c r="M279" i="25"/>
  <c r="L279" i="25"/>
  <c r="J269" i="25"/>
  <c r="K279" i="25"/>
  <c r="H269" i="25"/>
  <c r="H279" i="25"/>
  <c r="J279" i="25"/>
  <c r="I279" i="25"/>
  <c r="G269" i="25"/>
  <c r="G279" i="25"/>
  <c r="F269" i="25"/>
  <c r="F279" i="25"/>
  <c r="E269" i="25"/>
  <c r="E279" i="25"/>
  <c r="D269" i="25"/>
  <c r="D279" i="25"/>
  <c r="L268" i="25"/>
  <c r="C278" i="25"/>
  <c r="M278" i="25"/>
  <c r="L278" i="25"/>
  <c r="J268" i="25"/>
  <c r="K278" i="25"/>
  <c r="H268" i="25"/>
  <c r="H278" i="25"/>
  <c r="J278" i="25"/>
  <c r="I278" i="25"/>
  <c r="G268" i="25"/>
  <c r="G278" i="25"/>
  <c r="F268" i="25"/>
  <c r="F278" i="25"/>
  <c r="E268" i="25"/>
  <c r="E278" i="25"/>
  <c r="D268" i="25"/>
  <c r="D278" i="25"/>
  <c r="L267" i="25"/>
  <c r="C277" i="25"/>
  <c r="M277" i="25"/>
  <c r="L277" i="25"/>
  <c r="J267" i="25"/>
  <c r="K277" i="25"/>
  <c r="H267" i="25"/>
  <c r="H277" i="25"/>
  <c r="J277" i="25"/>
  <c r="I277" i="25"/>
  <c r="G267" i="25"/>
  <c r="G277" i="25"/>
  <c r="F267" i="25"/>
  <c r="F277" i="25"/>
  <c r="E267" i="25"/>
  <c r="E277" i="25"/>
  <c r="D267" i="25"/>
  <c r="D277" i="25"/>
  <c r="L266" i="25"/>
  <c r="C276" i="25"/>
  <c r="M276" i="25"/>
  <c r="L276" i="25"/>
  <c r="J266" i="25"/>
  <c r="K276" i="25"/>
  <c r="H266" i="25"/>
  <c r="H276" i="25"/>
  <c r="J276" i="25"/>
  <c r="I276" i="25"/>
  <c r="G266" i="25"/>
  <c r="G276" i="25"/>
  <c r="F266" i="25"/>
  <c r="F276" i="25"/>
  <c r="E266" i="25"/>
  <c r="E276" i="25"/>
  <c r="D266" i="25"/>
  <c r="D276" i="25"/>
  <c r="L265" i="25"/>
  <c r="C275" i="25"/>
  <c r="M275" i="25"/>
  <c r="L275" i="25"/>
  <c r="J265" i="25"/>
  <c r="K275" i="25"/>
  <c r="H265" i="25"/>
  <c r="H275" i="25"/>
  <c r="J275" i="25"/>
  <c r="I275" i="25"/>
  <c r="G265" i="25"/>
  <c r="G275" i="25"/>
  <c r="F265" i="25"/>
  <c r="F275" i="25"/>
  <c r="E265" i="25"/>
  <c r="E275" i="25"/>
  <c r="D265" i="25"/>
  <c r="D275" i="25"/>
  <c r="L264" i="25"/>
  <c r="C274" i="25"/>
  <c r="M274" i="25"/>
  <c r="L274" i="25"/>
  <c r="J264" i="25"/>
  <c r="K274" i="25"/>
  <c r="H264" i="25"/>
  <c r="H274" i="25"/>
  <c r="J274" i="25"/>
  <c r="I274" i="25"/>
  <c r="G264" i="25"/>
  <c r="G274" i="25"/>
  <c r="F264" i="25"/>
  <c r="F274" i="25"/>
  <c r="E264" i="25"/>
  <c r="E274" i="25"/>
  <c r="D264" i="25"/>
  <c r="D274" i="25"/>
  <c r="L263" i="25"/>
  <c r="C273" i="25"/>
  <c r="M273" i="25"/>
  <c r="L273" i="25"/>
  <c r="J263" i="25"/>
  <c r="K273" i="25"/>
  <c r="H263" i="25"/>
  <c r="H273" i="25"/>
  <c r="J273" i="25"/>
  <c r="I273" i="25"/>
  <c r="G263" i="25"/>
  <c r="G273" i="25"/>
  <c r="F263" i="25"/>
  <c r="F273" i="25"/>
  <c r="E263" i="25"/>
  <c r="E273" i="25"/>
  <c r="D263" i="25"/>
  <c r="D273" i="25"/>
  <c r="K270" i="25"/>
  <c r="I270" i="25"/>
  <c r="C270" i="25"/>
  <c r="K269" i="25"/>
  <c r="I269" i="25"/>
  <c r="C269" i="25"/>
  <c r="K268" i="25"/>
  <c r="I268" i="25"/>
  <c r="C268" i="25"/>
  <c r="K267" i="25"/>
  <c r="I267" i="25"/>
  <c r="C267" i="25"/>
  <c r="K266" i="25"/>
  <c r="I266" i="25"/>
  <c r="C266" i="25"/>
  <c r="K265" i="25"/>
  <c r="I265" i="25"/>
  <c r="C265" i="25"/>
  <c r="K264" i="25"/>
  <c r="I264" i="25"/>
  <c r="C264" i="25"/>
  <c r="K263" i="25"/>
  <c r="I263" i="25"/>
  <c r="C263" i="25"/>
  <c r="C262" i="25" a="1"/>
  <c r="C262" i="25"/>
  <c r="D262" i="25"/>
  <c r="E262" i="25"/>
  <c r="F262" i="25"/>
  <c r="G262" i="25"/>
  <c r="H262" i="25"/>
  <c r="I262" i="25"/>
  <c r="J262" i="25"/>
  <c r="K262" i="25"/>
  <c r="L262" i="25"/>
  <c r="C251" i="25" a="1"/>
  <c r="C251" i="25"/>
  <c r="D251" i="25"/>
  <c r="E251" i="25"/>
  <c r="F251" i="25"/>
  <c r="G251" i="25"/>
  <c r="H251" i="25"/>
  <c r="I251" i="25"/>
  <c r="J251" i="25"/>
  <c r="K251" i="25"/>
  <c r="L251" i="25"/>
  <c r="C246" i="25"/>
  <c r="N220" i="25"/>
  <c r="O220" i="25"/>
  <c r="P220" i="25"/>
  <c r="Q220" i="25"/>
  <c r="R220" i="25"/>
  <c r="S220" i="25"/>
  <c r="T220" i="25"/>
  <c r="U220" i="25"/>
  <c r="V220" i="25"/>
  <c r="W220" i="25"/>
  <c r="X220" i="25"/>
  <c r="Y220" i="25"/>
  <c r="Z220" i="25"/>
  <c r="AA220" i="25"/>
  <c r="AB220" i="25"/>
  <c r="AC220" i="25"/>
  <c r="AD220" i="25"/>
  <c r="AE220" i="25"/>
  <c r="AF220" i="25"/>
  <c r="AG220" i="25"/>
  <c r="AG226" i="25"/>
  <c r="N223" i="25"/>
  <c r="O223" i="25"/>
  <c r="P223" i="25"/>
  <c r="Q223" i="25"/>
  <c r="R223" i="25"/>
  <c r="S223" i="25"/>
  <c r="T223" i="25"/>
  <c r="U223" i="25"/>
  <c r="V223" i="25"/>
  <c r="W223" i="25"/>
  <c r="X223" i="25"/>
  <c r="Y223" i="25"/>
  <c r="Z223" i="25"/>
  <c r="AA223" i="25"/>
  <c r="AB223" i="25"/>
  <c r="AC223" i="25"/>
  <c r="AD223" i="25"/>
  <c r="AE223" i="25"/>
  <c r="AF223" i="25"/>
  <c r="AG223" i="25"/>
  <c r="N222" i="25"/>
  <c r="O222" i="25"/>
  <c r="P222" i="25"/>
  <c r="Q222" i="25"/>
  <c r="R222" i="25"/>
  <c r="S222" i="25"/>
  <c r="T222" i="25"/>
  <c r="U222" i="25"/>
  <c r="V222" i="25"/>
  <c r="W222" i="25"/>
  <c r="X222" i="25"/>
  <c r="Y222" i="25"/>
  <c r="Z222" i="25"/>
  <c r="AA222" i="25"/>
  <c r="AB222" i="25"/>
  <c r="AC222" i="25"/>
  <c r="AD222" i="25"/>
  <c r="AE222" i="25"/>
  <c r="AF222" i="25"/>
  <c r="AG222" i="25"/>
  <c r="AG228" i="25"/>
  <c r="AG227" i="25"/>
  <c r="AG229" i="25"/>
  <c r="AG230" i="25"/>
  <c r="AG231" i="25"/>
  <c r="AG232" i="25"/>
  <c r="AG233" i="25"/>
  <c r="AG234" i="25"/>
  <c r="C226" i="25"/>
  <c r="C228" i="25"/>
  <c r="C227" i="25"/>
  <c r="C229" i="25"/>
  <c r="C230" i="25"/>
  <c r="C231" i="25"/>
  <c r="C232" i="25"/>
  <c r="C233" i="25"/>
  <c r="C234" i="25"/>
  <c r="M245" i="25"/>
  <c r="M246" i="25"/>
  <c r="W226" i="25"/>
  <c r="W228" i="25"/>
  <c r="W227" i="25"/>
  <c r="W229" i="25"/>
  <c r="W230" i="25"/>
  <c r="W231" i="25"/>
  <c r="W232" i="25"/>
  <c r="W233" i="25"/>
  <c r="W234" i="25"/>
  <c r="L245" i="25"/>
  <c r="L246" i="25"/>
  <c r="M226" i="25"/>
  <c r="M228" i="25"/>
  <c r="M227" i="25"/>
  <c r="M229" i="25"/>
  <c r="M230" i="25"/>
  <c r="M231" i="25"/>
  <c r="M232" i="25"/>
  <c r="M233" i="25"/>
  <c r="M234" i="25"/>
  <c r="K245" i="25"/>
  <c r="K246" i="25"/>
  <c r="K226" i="25"/>
  <c r="K228" i="25"/>
  <c r="K227" i="25"/>
  <c r="K229" i="25"/>
  <c r="K230" i="25"/>
  <c r="K231" i="25"/>
  <c r="K232" i="25"/>
  <c r="K233" i="25"/>
  <c r="K234" i="25"/>
  <c r="J245" i="25"/>
  <c r="J246" i="25"/>
  <c r="I226" i="25"/>
  <c r="I228" i="25"/>
  <c r="I227" i="25"/>
  <c r="I229" i="25"/>
  <c r="I230" i="25"/>
  <c r="I231" i="25"/>
  <c r="I232" i="25"/>
  <c r="I233" i="25"/>
  <c r="I234" i="25"/>
  <c r="I245" i="25"/>
  <c r="I246" i="25"/>
  <c r="H226" i="25"/>
  <c r="H228" i="25"/>
  <c r="H227" i="25"/>
  <c r="H229" i="25"/>
  <c r="H230" i="25"/>
  <c r="H231" i="25"/>
  <c r="H232" i="25"/>
  <c r="H233" i="25"/>
  <c r="H234" i="25"/>
  <c r="H245" i="25"/>
  <c r="H246" i="25"/>
  <c r="G226" i="25"/>
  <c r="G228" i="25"/>
  <c r="G227" i="25"/>
  <c r="G229" i="25"/>
  <c r="G230" i="25"/>
  <c r="G231" i="25"/>
  <c r="G232" i="25"/>
  <c r="G233" i="25"/>
  <c r="G234" i="25"/>
  <c r="G245" i="25"/>
  <c r="G246" i="25"/>
  <c r="F226" i="25"/>
  <c r="F228" i="25"/>
  <c r="F227" i="25"/>
  <c r="F229" i="25"/>
  <c r="F230" i="25"/>
  <c r="F231" i="25"/>
  <c r="F232" i="25"/>
  <c r="F233" i="25"/>
  <c r="F234" i="25"/>
  <c r="F245" i="25"/>
  <c r="F246" i="25"/>
  <c r="E226" i="25"/>
  <c r="E228" i="25"/>
  <c r="E227" i="25"/>
  <c r="E229" i="25"/>
  <c r="E230" i="25"/>
  <c r="E231" i="25"/>
  <c r="E232" i="25"/>
  <c r="E233" i="25"/>
  <c r="E234" i="25"/>
  <c r="E245" i="25"/>
  <c r="E246" i="25"/>
  <c r="D226" i="25"/>
  <c r="D228" i="25"/>
  <c r="D227" i="25"/>
  <c r="D229" i="25"/>
  <c r="D230" i="25"/>
  <c r="D231" i="25"/>
  <c r="D232" i="25"/>
  <c r="D233" i="25"/>
  <c r="D234" i="25"/>
  <c r="D245" i="25"/>
  <c r="D246" i="25"/>
  <c r="C245" i="25"/>
  <c r="M244" i="25"/>
  <c r="L244" i="25"/>
  <c r="K244" i="25"/>
  <c r="J244" i="25"/>
  <c r="I244" i="25"/>
  <c r="H244" i="25"/>
  <c r="G244" i="25"/>
  <c r="F244" i="25"/>
  <c r="E244" i="25"/>
  <c r="D244" i="25"/>
  <c r="C244" i="25"/>
  <c r="M243" i="25"/>
  <c r="L243" i="25"/>
  <c r="K243" i="25"/>
  <c r="J243" i="25"/>
  <c r="I243" i="25"/>
  <c r="H243" i="25"/>
  <c r="G243" i="25"/>
  <c r="F243" i="25"/>
  <c r="E243" i="25"/>
  <c r="D243" i="25"/>
  <c r="C243" i="25"/>
  <c r="M242" i="25"/>
  <c r="L242" i="25"/>
  <c r="K242" i="25"/>
  <c r="J242" i="25"/>
  <c r="I242" i="25"/>
  <c r="H242" i="25"/>
  <c r="G242" i="25"/>
  <c r="F242" i="25"/>
  <c r="E242" i="25"/>
  <c r="D242" i="25"/>
  <c r="C242" i="25"/>
  <c r="M241" i="25"/>
  <c r="L241" i="25"/>
  <c r="K241" i="25"/>
  <c r="J241" i="25"/>
  <c r="I241" i="25"/>
  <c r="H241" i="25"/>
  <c r="G241" i="25"/>
  <c r="F241" i="25"/>
  <c r="E241" i="25"/>
  <c r="D241" i="25"/>
  <c r="C241" i="25"/>
  <c r="M240" i="25"/>
  <c r="L240" i="25"/>
  <c r="K240" i="25"/>
  <c r="J240" i="25"/>
  <c r="I240" i="25"/>
  <c r="H240" i="25"/>
  <c r="G240" i="25"/>
  <c r="F240" i="25"/>
  <c r="E240" i="25"/>
  <c r="D240" i="25"/>
  <c r="C240" i="25"/>
  <c r="M239" i="25"/>
  <c r="L239" i="25"/>
  <c r="K239" i="25"/>
  <c r="J239" i="25"/>
  <c r="I239" i="25"/>
  <c r="H239" i="25"/>
  <c r="G239" i="25"/>
  <c r="F239" i="25"/>
  <c r="E239" i="25"/>
  <c r="D239" i="25"/>
  <c r="C239" i="25"/>
  <c r="M238" i="25"/>
  <c r="L238" i="25"/>
  <c r="K238" i="25"/>
  <c r="J238" i="25"/>
  <c r="I238" i="25"/>
  <c r="H238" i="25"/>
  <c r="G238" i="25"/>
  <c r="F238" i="25"/>
  <c r="E238" i="25"/>
  <c r="D238" i="25"/>
  <c r="C238" i="25"/>
  <c r="M237" i="25"/>
  <c r="L237" i="25"/>
  <c r="K237" i="25"/>
  <c r="J237" i="25"/>
  <c r="I237" i="25"/>
  <c r="H237" i="25"/>
  <c r="G237" i="25"/>
  <c r="F237" i="25"/>
  <c r="E237" i="25"/>
  <c r="D237" i="25"/>
  <c r="C237" i="25"/>
  <c r="AF226" i="25"/>
  <c r="AF228" i="25"/>
  <c r="AF227" i="25"/>
  <c r="AF229" i="25"/>
  <c r="AF230" i="25"/>
  <c r="AF231" i="25"/>
  <c r="AF232" i="25"/>
  <c r="AF233" i="25"/>
  <c r="AF234" i="25"/>
  <c r="AE226" i="25"/>
  <c r="AE228" i="25"/>
  <c r="AE227" i="25"/>
  <c r="AE229" i="25"/>
  <c r="AE230" i="25"/>
  <c r="AE231" i="25"/>
  <c r="AE232" i="25"/>
  <c r="AE233" i="25"/>
  <c r="AE234" i="25"/>
  <c r="AD226" i="25"/>
  <c r="AD228" i="25"/>
  <c r="AD227" i="25"/>
  <c r="AD229" i="25"/>
  <c r="AD230" i="25"/>
  <c r="AD231" i="25"/>
  <c r="AD232" i="25"/>
  <c r="AD233" i="25"/>
  <c r="AD234" i="25"/>
  <c r="AC226" i="25"/>
  <c r="AC228" i="25"/>
  <c r="AC227" i="25"/>
  <c r="AC229" i="25"/>
  <c r="AC230" i="25"/>
  <c r="AC231" i="25"/>
  <c r="AC232" i="25"/>
  <c r="AC233" i="25"/>
  <c r="AC234" i="25"/>
  <c r="AB226" i="25"/>
  <c r="AB228" i="25"/>
  <c r="AB227" i="25"/>
  <c r="AB229" i="25"/>
  <c r="AB230" i="25"/>
  <c r="AB231" i="25"/>
  <c r="AB232" i="25"/>
  <c r="AB233" i="25"/>
  <c r="AB234" i="25"/>
  <c r="AA226" i="25"/>
  <c r="AA228" i="25"/>
  <c r="AA227" i="25"/>
  <c r="AA229" i="25"/>
  <c r="AA230" i="25"/>
  <c r="AA231" i="25"/>
  <c r="AA232" i="25"/>
  <c r="AA233" i="25"/>
  <c r="AA234" i="25"/>
  <c r="Z226" i="25"/>
  <c r="Z228" i="25"/>
  <c r="Z227" i="25"/>
  <c r="Z229" i="25"/>
  <c r="Z230" i="25"/>
  <c r="Z231" i="25"/>
  <c r="Z232" i="25"/>
  <c r="Z233" i="25"/>
  <c r="Z234" i="25"/>
  <c r="Y226" i="25"/>
  <c r="Y228" i="25"/>
  <c r="Y227" i="25"/>
  <c r="Y229" i="25"/>
  <c r="Y230" i="25"/>
  <c r="Y231" i="25"/>
  <c r="Y232" i="25"/>
  <c r="Y233" i="25"/>
  <c r="Y234" i="25"/>
  <c r="X226" i="25"/>
  <c r="X228" i="25"/>
  <c r="X227" i="25"/>
  <c r="X229" i="25"/>
  <c r="X230" i="25"/>
  <c r="X231" i="25"/>
  <c r="X232" i="25"/>
  <c r="X233" i="25"/>
  <c r="X234" i="25"/>
  <c r="V226" i="25"/>
  <c r="V228" i="25"/>
  <c r="V227" i="25"/>
  <c r="V229" i="25"/>
  <c r="V230" i="25"/>
  <c r="V231" i="25"/>
  <c r="V232" i="25"/>
  <c r="V233" i="25"/>
  <c r="V234" i="25"/>
  <c r="U226" i="25"/>
  <c r="U228" i="25"/>
  <c r="U227" i="25"/>
  <c r="U229" i="25"/>
  <c r="U230" i="25"/>
  <c r="U231" i="25"/>
  <c r="U232" i="25"/>
  <c r="U233" i="25"/>
  <c r="U234" i="25"/>
  <c r="T226" i="25"/>
  <c r="T228" i="25"/>
  <c r="T227" i="25"/>
  <c r="T229" i="25"/>
  <c r="T230" i="25"/>
  <c r="T231" i="25"/>
  <c r="T232" i="25"/>
  <c r="T233" i="25"/>
  <c r="T234" i="25"/>
  <c r="S226" i="25"/>
  <c r="S228" i="25"/>
  <c r="S227" i="25"/>
  <c r="S229" i="25"/>
  <c r="S230" i="25"/>
  <c r="S231" i="25"/>
  <c r="S232" i="25"/>
  <c r="S233" i="25"/>
  <c r="S234" i="25"/>
  <c r="R226" i="25"/>
  <c r="R228" i="25"/>
  <c r="R227" i="25"/>
  <c r="R229" i="25"/>
  <c r="R230" i="25"/>
  <c r="R231" i="25"/>
  <c r="R232" i="25"/>
  <c r="R233" i="25"/>
  <c r="R234" i="25"/>
  <c r="Q226" i="25"/>
  <c r="Q228" i="25"/>
  <c r="Q227" i="25"/>
  <c r="Q229" i="25"/>
  <c r="Q230" i="25"/>
  <c r="Q231" i="25"/>
  <c r="Q232" i="25"/>
  <c r="Q233" i="25"/>
  <c r="Q234" i="25"/>
  <c r="P226" i="25"/>
  <c r="P228" i="25"/>
  <c r="P227" i="25"/>
  <c r="P229" i="25"/>
  <c r="P230" i="25"/>
  <c r="P231" i="25"/>
  <c r="P232" i="25"/>
  <c r="P233" i="25"/>
  <c r="P234" i="25"/>
  <c r="O226" i="25"/>
  <c r="O228" i="25"/>
  <c r="O227" i="25"/>
  <c r="O229" i="25"/>
  <c r="O230" i="25"/>
  <c r="O231" i="25"/>
  <c r="O232" i="25"/>
  <c r="O233" i="25"/>
  <c r="O234" i="25"/>
  <c r="N226" i="25"/>
  <c r="N228" i="25"/>
  <c r="N227" i="25"/>
  <c r="N229" i="25"/>
  <c r="N230" i="25"/>
  <c r="N231" i="25"/>
  <c r="N232" i="25"/>
  <c r="N233" i="25"/>
  <c r="N234" i="25"/>
  <c r="L226" i="25"/>
  <c r="L228" i="25"/>
  <c r="L227" i="25"/>
  <c r="L229" i="25"/>
  <c r="L230" i="25"/>
  <c r="L231" i="25"/>
  <c r="L232" i="25"/>
  <c r="L233" i="25"/>
  <c r="L234" i="25"/>
  <c r="J226" i="25"/>
  <c r="J228" i="25"/>
  <c r="J227" i="25"/>
  <c r="J229" i="25"/>
  <c r="J230" i="25"/>
  <c r="J231" i="25"/>
  <c r="J232" i="25"/>
  <c r="J233" i="25"/>
  <c r="J234" i="25"/>
  <c r="A234" i="25"/>
  <c r="N221" i="25"/>
  <c r="O221" i="25"/>
  <c r="P221" i="25"/>
  <c r="Q221" i="25"/>
  <c r="R221" i="25"/>
  <c r="S221" i="25"/>
  <c r="T221" i="25"/>
  <c r="U221" i="25"/>
  <c r="V221" i="25"/>
  <c r="W221" i="25"/>
  <c r="X221" i="25"/>
  <c r="Y221" i="25"/>
  <c r="Z221" i="25"/>
  <c r="AA221" i="25"/>
  <c r="AB221" i="25"/>
  <c r="AC221" i="25"/>
  <c r="AD221" i="25"/>
  <c r="AE221" i="25"/>
  <c r="AF221" i="25"/>
  <c r="AG221" i="25"/>
  <c r="N219" i="25"/>
  <c r="O219" i="25"/>
  <c r="P219" i="25"/>
  <c r="Q219" i="25"/>
  <c r="R219" i="25"/>
  <c r="S219" i="25"/>
  <c r="T219" i="25"/>
  <c r="U219" i="25"/>
  <c r="V219" i="25"/>
  <c r="W219" i="25"/>
  <c r="X219" i="25"/>
  <c r="Y219" i="25"/>
  <c r="Z219" i="25"/>
  <c r="AA219" i="25"/>
  <c r="AB219" i="25"/>
  <c r="AC219" i="25"/>
  <c r="AD219" i="25"/>
  <c r="AE219" i="25"/>
  <c r="AF219" i="25"/>
  <c r="AG219" i="25"/>
  <c r="M212" i="25"/>
  <c r="L212" i="25"/>
  <c r="K212" i="25"/>
  <c r="J212" i="25"/>
  <c r="I212" i="25"/>
  <c r="H212" i="25"/>
  <c r="G212" i="25"/>
  <c r="F212" i="25"/>
  <c r="E212" i="25"/>
  <c r="D212" i="25"/>
  <c r="C212" i="25"/>
  <c r="N105" i="25"/>
  <c r="O105" i="25"/>
  <c r="P105" i="25"/>
  <c r="Q105" i="25"/>
  <c r="R105" i="25"/>
  <c r="S105" i="25"/>
  <c r="T105" i="25"/>
  <c r="U105" i="25"/>
  <c r="V105" i="25"/>
  <c r="W105" i="25"/>
  <c r="X105" i="25"/>
  <c r="Y105" i="25"/>
  <c r="Z105" i="25"/>
  <c r="AA105" i="25"/>
  <c r="AB105" i="25"/>
  <c r="AC105" i="25"/>
  <c r="AD105" i="25"/>
  <c r="AE105" i="25"/>
  <c r="AF105" i="25"/>
  <c r="AG105" i="25"/>
  <c r="M211" i="25"/>
  <c r="L211" i="25"/>
  <c r="K211" i="25"/>
  <c r="J211" i="25"/>
  <c r="I211" i="25"/>
  <c r="H211" i="25"/>
  <c r="G211" i="25"/>
  <c r="F211" i="25"/>
  <c r="E211" i="25"/>
  <c r="D211" i="25"/>
  <c r="C211" i="25"/>
  <c r="M84" i="25"/>
  <c r="L84" i="25"/>
  <c r="M94" i="25"/>
  <c r="N94" i="25"/>
  <c r="N84" i="25"/>
  <c r="O94" i="25"/>
  <c r="O84" i="25"/>
  <c r="P94" i="25"/>
  <c r="P84" i="25"/>
  <c r="Q94" i="25"/>
  <c r="Q84" i="25"/>
  <c r="R94" i="25"/>
  <c r="R84" i="25"/>
  <c r="S94" i="25"/>
  <c r="S84" i="25"/>
  <c r="T94" i="25"/>
  <c r="T84" i="25"/>
  <c r="U94" i="25"/>
  <c r="U84" i="25"/>
  <c r="V94" i="25"/>
  <c r="V84" i="25"/>
  <c r="W94" i="25"/>
  <c r="W84" i="25"/>
  <c r="X94" i="25"/>
  <c r="X84" i="25"/>
  <c r="Y94" i="25"/>
  <c r="Y84" i="25"/>
  <c r="Z94" i="25"/>
  <c r="Z84" i="25"/>
  <c r="AA94" i="25"/>
  <c r="AA84" i="25"/>
  <c r="AB94" i="25"/>
  <c r="AB84" i="25"/>
  <c r="AC94" i="25"/>
  <c r="AC84" i="25"/>
  <c r="AD94" i="25"/>
  <c r="AD84" i="25"/>
  <c r="AE94" i="25"/>
  <c r="AE84" i="25"/>
  <c r="AF94" i="25"/>
  <c r="AF84" i="25"/>
  <c r="AG94" i="25"/>
  <c r="AG84" i="25"/>
  <c r="M30" i="25"/>
  <c r="L30" i="25"/>
  <c r="M40" i="25"/>
  <c r="N40" i="25"/>
  <c r="N30" i="25"/>
  <c r="O40" i="25"/>
  <c r="O30" i="25"/>
  <c r="P40" i="25"/>
  <c r="P30" i="25"/>
  <c r="Q40" i="25"/>
  <c r="Q30" i="25"/>
  <c r="R40" i="25"/>
  <c r="R30" i="25"/>
  <c r="S40" i="25"/>
  <c r="S30" i="25"/>
  <c r="T40" i="25"/>
  <c r="T30" i="25"/>
  <c r="U40" i="25"/>
  <c r="U30" i="25"/>
  <c r="V40" i="25"/>
  <c r="V30" i="25"/>
  <c r="W40" i="25"/>
  <c r="W30" i="25"/>
  <c r="X40" i="25"/>
  <c r="X30" i="25"/>
  <c r="Y40" i="25"/>
  <c r="Y30" i="25"/>
  <c r="Z40" i="25"/>
  <c r="Z30" i="25"/>
  <c r="AA40" i="25"/>
  <c r="AA30" i="25"/>
  <c r="AB40" i="25"/>
  <c r="AB30" i="25"/>
  <c r="AC40" i="25"/>
  <c r="AC30" i="25"/>
  <c r="AD40" i="25"/>
  <c r="AD30" i="25"/>
  <c r="AE40" i="25"/>
  <c r="AE30" i="25"/>
  <c r="AF40" i="25"/>
  <c r="AF30" i="25"/>
  <c r="AG40" i="25"/>
  <c r="AG30" i="25"/>
  <c r="M62" i="25"/>
  <c r="N62" i="25"/>
  <c r="N51" i="25"/>
  <c r="O62" i="25"/>
  <c r="O51" i="25"/>
  <c r="P62" i="25"/>
  <c r="P51" i="25"/>
  <c r="Q62" i="25"/>
  <c r="Q51" i="25"/>
  <c r="R62" i="25"/>
  <c r="R51" i="25"/>
  <c r="S62" i="25"/>
  <c r="S51" i="25"/>
  <c r="T62" i="25"/>
  <c r="T51" i="25"/>
  <c r="U62" i="25"/>
  <c r="U51" i="25"/>
  <c r="V62" i="25"/>
  <c r="V51" i="25"/>
  <c r="W62" i="25"/>
  <c r="W51" i="25"/>
  <c r="X62" i="25"/>
  <c r="X51" i="25"/>
  <c r="Y62" i="25"/>
  <c r="Y51" i="25"/>
  <c r="Z62" i="25"/>
  <c r="Z51" i="25"/>
  <c r="AA62" i="25"/>
  <c r="AA51" i="25"/>
  <c r="AB62" i="25"/>
  <c r="AB51" i="25"/>
  <c r="AC62" i="25"/>
  <c r="AC51" i="25"/>
  <c r="AD62" i="25"/>
  <c r="AD51" i="25"/>
  <c r="AE62" i="25"/>
  <c r="AE51" i="25"/>
  <c r="AF62" i="25"/>
  <c r="AF51" i="25"/>
  <c r="AG62" i="25"/>
  <c r="AG51" i="25"/>
  <c r="AG19" i="25"/>
  <c r="AG73" i="25"/>
  <c r="AG67" i="25"/>
  <c r="AG175" i="25"/>
  <c r="AG69" i="25"/>
  <c r="AG176" i="25"/>
  <c r="AG177" i="25"/>
  <c r="AG178" i="25"/>
  <c r="AG179" i="25"/>
  <c r="AG180" i="25"/>
  <c r="AG181" i="25"/>
  <c r="AG182" i="25"/>
  <c r="AG183" i="25"/>
  <c r="AG98" i="25"/>
  <c r="AG187" i="25"/>
  <c r="AG100" i="25"/>
  <c r="AG188" i="25"/>
  <c r="AG101" i="25"/>
  <c r="AG189" i="25"/>
  <c r="AG190" i="25"/>
  <c r="AG191" i="25"/>
  <c r="AG192" i="25"/>
  <c r="AG193" i="25"/>
  <c r="AG194" i="25"/>
  <c r="AG195" i="25"/>
  <c r="C175" i="25"/>
  <c r="C176" i="25"/>
  <c r="C177" i="25"/>
  <c r="C178" i="25"/>
  <c r="C179" i="25"/>
  <c r="C180" i="25"/>
  <c r="C181" i="25"/>
  <c r="C182" i="25"/>
  <c r="C183" i="25"/>
  <c r="C187" i="25"/>
  <c r="C188" i="25"/>
  <c r="C189" i="25"/>
  <c r="C190" i="25"/>
  <c r="C191" i="25"/>
  <c r="C192" i="25"/>
  <c r="C193" i="25"/>
  <c r="C194" i="25"/>
  <c r="C195" i="25"/>
  <c r="M207" i="25"/>
  <c r="W19" i="25"/>
  <c r="W73" i="25"/>
  <c r="W67" i="25"/>
  <c r="W175" i="25"/>
  <c r="W69" i="25"/>
  <c r="W176" i="25"/>
  <c r="W177" i="25"/>
  <c r="W178" i="25"/>
  <c r="W179" i="25"/>
  <c r="W180" i="25"/>
  <c r="W181" i="25"/>
  <c r="W182" i="25"/>
  <c r="W183" i="25"/>
  <c r="W98" i="25"/>
  <c r="W187" i="25"/>
  <c r="W100" i="25"/>
  <c r="W188" i="25"/>
  <c r="W101" i="25"/>
  <c r="W189" i="25"/>
  <c r="W190" i="25"/>
  <c r="W191" i="25"/>
  <c r="W192" i="25"/>
  <c r="W193" i="25"/>
  <c r="W194" i="25"/>
  <c r="W195" i="25"/>
  <c r="L207" i="25"/>
  <c r="M175" i="25"/>
  <c r="M176" i="25"/>
  <c r="M177" i="25"/>
  <c r="M178" i="25"/>
  <c r="M179" i="25"/>
  <c r="M180" i="25"/>
  <c r="M181" i="25"/>
  <c r="M182" i="25"/>
  <c r="M183" i="25"/>
  <c r="M187" i="25"/>
  <c r="M188" i="25"/>
  <c r="M189" i="25"/>
  <c r="M190" i="25"/>
  <c r="M191" i="25"/>
  <c r="M192" i="25"/>
  <c r="M193" i="25"/>
  <c r="M194" i="25"/>
  <c r="M195" i="25"/>
  <c r="K207" i="25"/>
  <c r="K175" i="25"/>
  <c r="K176" i="25"/>
  <c r="K177" i="25"/>
  <c r="K178" i="25"/>
  <c r="K179" i="25"/>
  <c r="K180" i="25"/>
  <c r="K181" i="25"/>
  <c r="K182" i="25"/>
  <c r="K183" i="25"/>
  <c r="K187" i="25"/>
  <c r="K188" i="25"/>
  <c r="K189" i="25"/>
  <c r="K190" i="25"/>
  <c r="K191" i="25"/>
  <c r="K192" i="25"/>
  <c r="K193" i="25"/>
  <c r="K194" i="25"/>
  <c r="K195" i="25"/>
  <c r="J207" i="25"/>
  <c r="I175" i="25"/>
  <c r="I176" i="25"/>
  <c r="I177" i="25"/>
  <c r="I178" i="25"/>
  <c r="I179" i="25"/>
  <c r="I180" i="25"/>
  <c r="I181" i="25"/>
  <c r="I182" i="25"/>
  <c r="I183" i="25"/>
  <c r="I187" i="25"/>
  <c r="I188" i="25"/>
  <c r="I189" i="25"/>
  <c r="I190" i="25"/>
  <c r="I191" i="25"/>
  <c r="I192" i="25"/>
  <c r="I193" i="25"/>
  <c r="I194" i="25"/>
  <c r="I195" i="25"/>
  <c r="I207" i="25"/>
  <c r="H175" i="25"/>
  <c r="H176" i="25"/>
  <c r="H177" i="25"/>
  <c r="H178" i="25"/>
  <c r="H179" i="25"/>
  <c r="H180" i="25"/>
  <c r="H181" i="25"/>
  <c r="H182" i="25"/>
  <c r="H183" i="25"/>
  <c r="H187" i="25"/>
  <c r="H188" i="25"/>
  <c r="H189" i="25"/>
  <c r="H190" i="25"/>
  <c r="H191" i="25"/>
  <c r="H192" i="25"/>
  <c r="H193" i="25"/>
  <c r="H194" i="25"/>
  <c r="H195" i="25"/>
  <c r="H207" i="25"/>
  <c r="G175" i="25"/>
  <c r="G176" i="25"/>
  <c r="G177" i="25"/>
  <c r="G178" i="25"/>
  <c r="G179" i="25"/>
  <c r="G180" i="25"/>
  <c r="G181" i="25"/>
  <c r="G182" i="25"/>
  <c r="G183" i="25"/>
  <c r="G187" i="25"/>
  <c r="G188" i="25"/>
  <c r="G189" i="25"/>
  <c r="G190" i="25"/>
  <c r="G191" i="25"/>
  <c r="G192" i="25"/>
  <c r="G193" i="25"/>
  <c r="G194" i="25"/>
  <c r="G195" i="25"/>
  <c r="G207" i="25"/>
  <c r="F175" i="25"/>
  <c r="F176" i="25"/>
  <c r="F177" i="25"/>
  <c r="F178" i="25"/>
  <c r="F179" i="25"/>
  <c r="F180" i="25"/>
  <c r="F181" i="25"/>
  <c r="F182" i="25"/>
  <c r="F183" i="25"/>
  <c r="F187" i="25"/>
  <c r="F188" i="25"/>
  <c r="F189" i="25"/>
  <c r="F190" i="25"/>
  <c r="F191" i="25"/>
  <c r="F192" i="25"/>
  <c r="F193" i="25"/>
  <c r="F194" i="25"/>
  <c r="F195" i="25"/>
  <c r="F207" i="25"/>
  <c r="E175" i="25"/>
  <c r="E176" i="25"/>
  <c r="E177" i="25"/>
  <c r="E178" i="25"/>
  <c r="E179" i="25"/>
  <c r="E180" i="25"/>
  <c r="E181" i="25"/>
  <c r="E182" i="25"/>
  <c r="E183" i="25"/>
  <c r="E187" i="25"/>
  <c r="E188" i="25"/>
  <c r="E189" i="25"/>
  <c r="E190" i="25"/>
  <c r="E191" i="25"/>
  <c r="E192" i="25"/>
  <c r="E193" i="25"/>
  <c r="E194" i="25"/>
  <c r="E195" i="25"/>
  <c r="E207" i="25"/>
  <c r="D175" i="25"/>
  <c r="D176" i="25"/>
  <c r="D177" i="25"/>
  <c r="D178" i="25"/>
  <c r="D179" i="25"/>
  <c r="D180" i="25"/>
  <c r="D181" i="25"/>
  <c r="D182" i="25"/>
  <c r="D183" i="25"/>
  <c r="D187" i="25"/>
  <c r="D188" i="25"/>
  <c r="D189" i="25"/>
  <c r="D190" i="25"/>
  <c r="D191" i="25"/>
  <c r="D192" i="25"/>
  <c r="D193" i="25"/>
  <c r="D194" i="25"/>
  <c r="D195" i="25"/>
  <c r="D207" i="25"/>
  <c r="C199" i="25"/>
  <c r="C200" i="25"/>
  <c r="C201" i="25"/>
  <c r="C202" i="25"/>
  <c r="C203" i="25"/>
  <c r="C204" i="25"/>
  <c r="C205" i="25"/>
  <c r="C206" i="25"/>
  <c r="C207" i="25"/>
  <c r="M206" i="25"/>
  <c r="L206" i="25"/>
  <c r="K206" i="25"/>
  <c r="J206" i="25"/>
  <c r="I206" i="25"/>
  <c r="H206" i="25"/>
  <c r="G206" i="25"/>
  <c r="F206" i="25"/>
  <c r="E206" i="25"/>
  <c r="D206" i="25"/>
  <c r="M205" i="25"/>
  <c r="L205" i="25"/>
  <c r="K205" i="25"/>
  <c r="J205" i="25"/>
  <c r="I205" i="25"/>
  <c r="H205" i="25"/>
  <c r="G205" i="25"/>
  <c r="F205" i="25"/>
  <c r="E205" i="25"/>
  <c r="D205" i="25"/>
  <c r="M204" i="25"/>
  <c r="L204" i="25"/>
  <c r="K204" i="25"/>
  <c r="J204" i="25"/>
  <c r="I204" i="25"/>
  <c r="H204" i="25"/>
  <c r="G204" i="25"/>
  <c r="F204" i="25"/>
  <c r="E204" i="25"/>
  <c r="D204" i="25"/>
  <c r="M203" i="25"/>
  <c r="L203" i="25"/>
  <c r="K203" i="25"/>
  <c r="J203" i="25"/>
  <c r="I203" i="25"/>
  <c r="H203" i="25"/>
  <c r="G203" i="25"/>
  <c r="F203" i="25"/>
  <c r="E203" i="25"/>
  <c r="D203" i="25"/>
  <c r="M202" i="25"/>
  <c r="L202" i="25"/>
  <c r="K202" i="25"/>
  <c r="J202" i="25"/>
  <c r="I202" i="25"/>
  <c r="H202" i="25"/>
  <c r="G202" i="25"/>
  <c r="F202" i="25"/>
  <c r="E202" i="25"/>
  <c r="D202" i="25"/>
  <c r="M201" i="25"/>
  <c r="L201" i="25"/>
  <c r="K201" i="25"/>
  <c r="J201" i="25"/>
  <c r="I201" i="25"/>
  <c r="H201" i="25"/>
  <c r="G201" i="25"/>
  <c r="F201" i="25"/>
  <c r="E201" i="25"/>
  <c r="D201" i="25"/>
  <c r="M200" i="25"/>
  <c r="L200" i="25"/>
  <c r="K200" i="25"/>
  <c r="J200" i="25"/>
  <c r="I200" i="25"/>
  <c r="H200" i="25"/>
  <c r="G200" i="25"/>
  <c r="F200" i="25"/>
  <c r="E200" i="25"/>
  <c r="D200" i="25"/>
  <c r="M199" i="25"/>
  <c r="L199" i="25"/>
  <c r="K199" i="25"/>
  <c r="J199" i="25"/>
  <c r="I199" i="25"/>
  <c r="H199" i="25"/>
  <c r="G199" i="25"/>
  <c r="F199" i="25"/>
  <c r="E199" i="25"/>
  <c r="D199" i="25"/>
  <c r="V101" i="25"/>
  <c r="V196" i="25"/>
  <c r="U101" i="25"/>
  <c r="U196" i="25"/>
  <c r="T101" i="25"/>
  <c r="T196" i="25"/>
  <c r="S101" i="25"/>
  <c r="S196" i="25"/>
  <c r="R101" i="25"/>
  <c r="R196" i="25"/>
  <c r="Q101" i="25"/>
  <c r="Q196" i="25"/>
  <c r="P101" i="25"/>
  <c r="P196" i="25"/>
  <c r="O101" i="25"/>
  <c r="O196" i="25"/>
  <c r="N101" i="25"/>
  <c r="N196" i="25"/>
  <c r="M196" i="25"/>
  <c r="L196" i="25"/>
  <c r="K196" i="25"/>
  <c r="J196" i="25"/>
  <c r="I196" i="25"/>
  <c r="H196" i="25"/>
  <c r="G196" i="25"/>
  <c r="F196" i="25"/>
  <c r="E196" i="25"/>
  <c r="D196" i="25"/>
  <c r="C196" i="25"/>
  <c r="AF98" i="25"/>
  <c r="AF187" i="25"/>
  <c r="AF100" i="25"/>
  <c r="AF188" i="25"/>
  <c r="AF101" i="25"/>
  <c r="AF189" i="25"/>
  <c r="AF190" i="25"/>
  <c r="AF191" i="25"/>
  <c r="AF192" i="25"/>
  <c r="AF193" i="25"/>
  <c r="AF194" i="25"/>
  <c r="AF195" i="25"/>
  <c r="AE98" i="25"/>
  <c r="AE187" i="25"/>
  <c r="AE100" i="25"/>
  <c r="AE188" i="25"/>
  <c r="AE101" i="25"/>
  <c r="AE189" i="25"/>
  <c r="AE190" i="25"/>
  <c r="AE191" i="25"/>
  <c r="AE192" i="25"/>
  <c r="AE193" i="25"/>
  <c r="AE194" i="25"/>
  <c r="AE195" i="25"/>
  <c r="AD98" i="25"/>
  <c r="AD187" i="25"/>
  <c r="AD100" i="25"/>
  <c r="AD188" i="25"/>
  <c r="AD101" i="25"/>
  <c r="AD189" i="25"/>
  <c r="AD190" i="25"/>
  <c r="AD191" i="25"/>
  <c r="AD192" i="25"/>
  <c r="AD193" i="25"/>
  <c r="AD194" i="25"/>
  <c r="AD195" i="25"/>
  <c r="AC98" i="25"/>
  <c r="AC187" i="25"/>
  <c r="AC100" i="25"/>
  <c r="AC188" i="25"/>
  <c r="AC101" i="25"/>
  <c r="AC189" i="25"/>
  <c r="AC190" i="25"/>
  <c r="AC191" i="25"/>
  <c r="AC192" i="25"/>
  <c r="AC193" i="25"/>
  <c r="AC194" i="25"/>
  <c r="AC195" i="25"/>
  <c r="AB98" i="25"/>
  <c r="AB187" i="25"/>
  <c r="AB100" i="25"/>
  <c r="AB188" i="25"/>
  <c r="AB101" i="25"/>
  <c r="AB189" i="25"/>
  <c r="AB190" i="25"/>
  <c r="AB191" i="25"/>
  <c r="AB192" i="25"/>
  <c r="AB193" i="25"/>
  <c r="AB194" i="25"/>
  <c r="AB195" i="25"/>
  <c r="AA98" i="25"/>
  <c r="AA187" i="25"/>
  <c r="AA100" i="25"/>
  <c r="AA188" i="25"/>
  <c r="AA101" i="25"/>
  <c r="AA189" i="25"/>
  <c r="AA190" i="25"/>
  <c r="AA191" i="25"/>
  <c r="AA192" i="25"/>
  <c r="AA193" i="25"/>
  <c r="AA194" i="25"/>
  <c r="AA195" i="25"/>
  <c r="Z98" i="25"/>
  <c r="Z187" i="25"/>
  <c r="Z100" i="25"/>
  <c r="Z188" i="25"/>
  <c r="Z101" i="25"/>
  <c r="Z189" i="25"/>
  <c r="Z190" i="25"/>
  <c r="Z191" i="25"/>
  <c r="Z192" i="25"/>
  <c r="Z193" i="25"/>
  <c r="Z194" i="25"/>
  <c r="Z195" i="25"/>
  <c r="Y98" i="25"/>
  <c r="Y187" i="25"/>
  <c r="Y100" i="25"/>
  <c r="Y188" i="25"/>
  <c r="Y101" i="25"/>
  <c r="Y189" i="25"/>
  <c r="Y190" i="25"/>
  <c r="Y191" i="25"/>
  <c r="Y192" i="25"/>
  <c r="Y193" i="25"/>
  <c r="Y194" i="25"/>
  <c r="Y195" i="25"/>
  <c r="X98" i="25"/>
  <c r="X187" i="25"/>
  <c r="X100" i="25"/>
  <c r="X188" i="25"/>
  <c r="X101" i="25"/>
  <c r="X189" i="25"/>
  <c r="X190" i="25"/>
  <c r="X191" i="25"/>
  <c r="X192" i="25"/>
  <c r="X193" i="25"/>
  <c r="X194" i="25"/>
  <c r="X195" i="25"/>
  <c r="V98" i="25"/>
  <c r="V187" i="25"/>
  <c r="V100" i="25"/>
  <c r="V188" i="25"/>
  <c r="V189" i="25"/>
  <c r="V190" i="25"/>
  <c r="V191" i="25"/>
  <c r="V192" i="25"/>
  <c r="V193" i="25"/>
  <c r="V194" i="25"/>
  <c r="V195" i="25"/>
  <c r="U98" i="25"/>
  <c r="U187" i="25"/>
  <c r="U100" i="25"/>
  <c r="U188" i="25"/>
  <c r="U189" i="25"/>
  <c r="U190" i="25"/>
  <c r="U191" i="25"/>
  <c r="U192" i="25"/>
  <c r="U193" i="25"/>
  <c r="U194" i="25"/>
  <c r="U195" i="25"/>
  <c r="T98" i="25"/>
  <c r="T187" i="25"/>
  <c r="T100" i="25"/>
  <c r="T188" i="25"/>
  <c r="T189" i="25"/>
  <c r="T190" i="25"/>
  <c r="T191" i="25"/>
  <c r="T192" i="25"/>
  <c r="T193" i="25"/>
  <c r="T194" i="25"/>
  <c r="T195" i="25"/>
  <c r="S98" i="25"/>
  <c r="S187" i="25"/>
  <c r="S100" i="25"/>
  <c r="S188" i="25"/>
  <c r="S189" i="25"/>
  <c r="S190" i="25"/>
  <c r="S191" i="25"/>
  <c r="S192" i="25"/>
  <c r="S193" i="25"/>
  <c r="S194" i="25"/>
  <c r="S195" i="25"/>
  <c r="R98" i="25"/>
  <c r="R187" i="25"/>
  <c r="R100" i="25"/>
  <c r="R188" i="25"/>
  <c r="R189" i="25"/>
  <c r="R190" i="25"/>
  <c r="R191" i="25"/>
  <c r="R192" i="25"/>
  <c r="R193" i="25"/>
  <c r="R194" i="25"/>
  <c r="R195" i="25"/>
  <c r="Q98" i="25"/>
  <c r="Q187" i="25"/>
  <c r="Q100" i="25"/>
  <c r="Q188" i="25"/>
  <c r="Q189" i="25"/>
  <c r="Q190" i="25"/>
  <c r="Q191" i="25"/>
  <c r="Q192" i="25"/>
  <c r="Q193" i="25"/>
  <c r="Q194" i="25"/>
  <c r="Q195" i="25"/>
  <c r="P98" i="25"/>
  <c r="P187" i="25"/>
  <c r="P100" i="25"/>
  <c r="P188" i="25"/>
  <c r="P189" i="25"/>
  <c r="P190" i="25"/>
  <c r="P191" i="25"/>
  <c r="P192" i="25"/>
  <c r="P193" i="25"/>
  <c r="P194" i="25"/>
  <c r="P195" i="25"/>
  <c r="O98" i="25"/>
  <c r="O187" i="25"/>
  <c r="O100" i="25"/>
  <c r="O188" i="25"/>
  <c r="O189" i="25"/>
  <c r="O190" i="25"/>
  <c r="O191" i="25"/>
  <c r="O192" i="25"/>
  <c r="O193" i="25"/>
  <c r="O194" i="25"/>
  <c r="O195" i="25"/>
  <c r="N98" i="25"/>
  <c r="N187" i="25"/>
  <c r="N100" i="25"/>
  <c r="N188" i="25"/>
  <c r="N189" i="25"/>
  <c r="N190" i="25"/>
  <c r="N191" i="25"/>
  <c r="N192" i="25"/>
  <c r="N193" i="25"/>
  <c r="N194" i="25"/>
  <c r="N195" i="25"/>
  <c r="L187" i="25"/>
  <c r="L188" i="25"/>
  <c r="L189" i="25"/>
  <c r="L190" i="25"/>
  <c r="L191" i="25"/>
  <c r="L192" i="25"/>
  <c r="L193" i="25"/>
  <c r="L194" i="25"/>
  <c r="L195" i="25"/>
  <c r="J187" i="25"/>
  <c r="J188" i="25"/>
  <c r="J189" i="25"/>
  <c r="J190" i="25"/>
  <c r="J191" i="25"/>
  <c r="J192" i="25"/>
  <c r="J193" i="25"/>
  <c r="J194" i="25"/>
  <c r="J195" i="25"/>
  <c r="A195" i="25"/>
  <c r="AG184" i="25"/>
  <c r="AF19" i="25"/>
  <c r="AF73" i="25"/>
  <c r="AF184" i="25"/>
  <c r="AE19" i="25"/>
  <c r="AE73" i="25"/>
  <c r="AE184" i="25"/>
  <c r="AD19" i="25"/>
  <c r="AD73" i="25"/>
  <c r="AD184" i="25"/>
  <c r="AC19" i="25"/>
  <c r="AC73" i="25"/>
  <c r="AC184" i="25"/>
  <c r="AB19" i="25"/>
  <c r="AB73" i="25"/>
  <c r="AB184" i="25"/>
  <c r="AA19" i="25"/>
  <c r="AA73" i="25"/>
  <c r="AA184" i="25"/>
  <c r="Z19" i="25"/>
  <c r="Z73" i="25"/>
  <c r="Z184" i="25"/>
  <c r="Y19" i="25"/>
  <c r="Y73" i="25"/>
  <c r="Y184" i="25"/>
  <c r="X19" i="25"/>
  <c r="X73" i="25"/>
  <c r="X184" i="25"/>
  <c r="W184" i="25"/>
  <c r="V19" i="25"/>
  <c r="V73" i="25"/>
  <c r="V184" i="25"/>
  <c r="U19" i="25"/>
  <c r="U73" i="25"/>
  <c r="U184" i="25"/>
  <c r="T19" i="25"/>
  <c r="T73" i="25"/>
  <c r="T184" i="25"/>
  <c r="S19" i="25"/>
  <c r="S73" i="25"/>
  <c r="S184" i="25"/>
  <c r="R19" i="25"/>
  <c r="R73" i="25"/>
  <c r="R184" i="25"/>
  <c r="Q19" i="25"/>
  <c r="Q73" i="25"/>
  <c r="Q184" i="25"/>
  <c r="P19" i="25"/>
  <c r="P73" i="25"/>
  <c r="P184" i="25"/>
  <c r="O19" i="25"/>
  <c r="O73" i="25"/>
  <c r="O184" i="25"/>
  <c r="N19" i="25"/>
  <c r="N73" i="25"/>
  <c r="N184" i="25"/>
  <c r="M184" i="25"/>
  <c r="L184" i="25"/>
  <c r="K184" i="25"/>
  <c r="J184" i="25"/>
  <c r="I184" i="25"/>
  <c r="H184" i="25"/>
  <c r="G184" i="25"/>
  <c r="F184" i="25"/>
  <c r="E184" i="25"/>
  <c r="D184" i="25"/>
  <c r="C184" i="25"/>
  <c r="AF67" i="25"/>
  <c r="AF175" i="25"/>
  <c r="AF69" i="25"/>
  <c r="AF176" i="25"/>
  <c r="AF177" i="25"/>
  <c r="AF178" i="25"/>
  <c r="AF179" i="25"/>
  <c r="AF180" i="25"/>
  <c r="AF181" i="25"/>
  <c r="AF182" i="25"/>
  <c r="AF183" i="25"/>
  <c r="AE67" i="25"/>
  <c r="AE175" i="25"/>
  <c r="AE69" i="25"/>
  <c r="AE176" i="25"/>
  <c r="AE177" i="25"/>
  <c r="AE178" i="25"/>
  <c r="AE179" i="25"/>
  <c r="AE180" i="25"/>
  <c r="AE181" i="25"/>
  <c r="AE182" i="25"/>
  <c r="AE183" i="25"/>
  <c r="AD67" i="25"/>
  <c r="AD175" i="25"/>
  <c r="AD69" i="25"/>
  <c r="AD176" i="25"/>
  <c r="AD177" i="25"/>
  <c r="AD178" i="25"/>
  <c r="AD179" i="25"/>
  <c r="AD180" i="25"/>
  <c r="AD181" i="25"/>
  <c r="AD182" i="25"/>
  <c r="AD183" i="25"/>
  <c r="AC67" i="25"/>
  <c r="AC175" i="25"/>
  <c r="AC69" i="25"/>
  <c r="AC176" i="25"/>
  <c r="AC177" i="25"/>
  <c r="AC178" i="25"/>
  <c r="AC179" i="25"/>
  <c r="AC180" i="25"/>
  <c r="AC181" i="25"/>
  <c r="AC182" i="25"/>
  <c r="AC183" i="25"/>
  <c r="AB67" i="25"/>
  <c r="AB175" i="25"/>
  <c r="AB69" i="25"/>
  <c r="AB176" i="25"/>
  <c r="AB177" i="25"/>
  <c r="AB178" i="25"/>
  <c r="AB179" i="25"/>
  <c r="AB180" i="25"/>
  <c r="AB181" i="25"/>
  <c r="AB182" i="25"/>
  <c r="AB183" i="25"/>
  <c r="AA67" i="25"/>
  <c r="AA175" i="25"/>
  <c r="AA69" i="25"/>
  <c r="AA176" i="25"/>
  <c r="AA177" i="25"/>
  <c r="AA178" i="25"/>
  <c r="AA179" i="25"/>
  <c r="AA180" i="25"/>
  <c r="AA181" i="25"/>
  <c r="AA182" i="25"/>
  <c r="AA183" i="25"/>
  <c r="Z67" i="25"/>
  <c r="Z175" i="25"/>
  <c r="Z69" i="25"/>
  <c r="Z176" i="25"/>
  <c r="Z177" i="25"/>
  <c r="Z178" i="25"/>
  <c r="Z179" i="25"/>
  <c r="Z180" i="25"/>
  <c r="Z181" i="25"/>
  <c r="Z182" i="25"/>
  <c r="Z183" i="25"/>
  <c r="Y67" i="25"/>
  <c r="Y175" i="25"/>
  <c r="Y69" i="25"/>
  <c r="Y176" i="25"/>
  <c r="Y177" i="25"/>
  <c r="Y178" i="25"/>
  <c r="Y179" i="25"/>
  <c r="Y180" i="25"/>
  <c r="Y181" i="25"/>
  <c r="Y182" i="25"/>
  <c r="Y183" i="25"/>
  <c r="X67" i="25"/>
  <c r="X175" i="25"/>
  <c r="X69" i="25"/>
  <c r="X176" i="25"/>
  <c r="X177" i="25"/>
  <c r="X178" i="25"/>
  <c r="X179" i="25"/>
  <c r="X180" i="25"/>
  <c r="X181" i="25"/>
  <c r="X182" i="25"/>
  <c r="X183" i="25"/>
  <c r="V67" i="25"/>
  <c r="V175" i="25"/>
  <c r="V69" i="25"/>
  <c r="V176" i="25"/>
  <c r="V177" i="25"/>
  <c r="V178" i="25"/>
  <c r="V179" i="25"/>
  <c r="V180" i="25"/>
  <c r="V181" i="25"/>
  <c r="V182" i="25"/>
  <c r="V183" i="25"/>
  <c r="U67" i="25"/>
  <c r="U175" i="25"/>
  <c r="U69" i="25"/>
  <c r="U176" i="25"/>
  <c r="U177" i="25"/>
  <c r="U178" i="25"/>
  <c r="U179" i="25"/>
  <c r="U180" i="25"/>
  <c r="U181" i="25"/>
  <c r="U182" i="25"/>
  <c r="U183" i="25"/>
  <c r="T67" i="25"/>
  <c r="T175" i="25"/>
  <c r="T69" i="25"/>
  <c r="T176" i="25"/>
  <c r="T177" i="25"/>
  <c r="T178" i="25"/>
  <c r="T179" i="25"/>
  <c r="T180" i="25"/>
  <c r="T181" i="25"/>
  <c r="T182" i="25"/>
  <c r="T183" i="25"/>
  <c r="S67" i="25"/>
  <c r="S175" i="25"/>
  <c r="S69" i="25"/>
  <c r="S176" i="25"/>
  <c r="S177" i="25"/>
  <c r="S178" i="25"/>
  <c r="S179" i="25"/>
  <c r="S180" i="25"/>
  <c r="S181" i="25"/>
  <c r="S182" i="25"/>
  <c r="S183" i="25"/>
  <c r="R67" i="25"/>
  <c r="R175" i="25"/>
  <c r="R69" i="25"/>
  <c r="R176" i="25"/>
  <c r="R177" i="25"/>
  <c r="R178" i="25"/>
  <c r="R179" i="25"/>
  <c r="R180" i="25"/>
  <c r="R181" i="25"/>
  <c r="R182" i="25"/>
  <c r="R183" i="25"/>
  <c r="Q67" i="25"/>
  <c r="Q175" i="25"/>
  <c r="Q69" i="25"/>
  <c r="Q176" i="25"/>
  <c r="Q177" i="25"/>
  <c r="Q178" i="25"/>
  <c r="Q179" i="25"/>
  <c r="Q180" i="25"/>
  <c r="Q181" i="25"/>
  <c r="Q182" i="25"/>
  <c r="Q183" i="25"/>
  <c r="P67" i="25"/>
  <c r="P175" i="25"/>
  <c r="P69" i="25"/>
  <c r="P176" i="25"/>
  <c r="P177" i="25"/>
  <c r="P178" i="25"/>
  <c r="P179" i="25"/>
  <c r="P180" i="25"/>
  <c r="P181" i="25"/>
  <c r="P182" i="25"/>
  <c r="P183" i="25"/>
  <c r="O67" i="25"/>
  <c r="O175" i="25"/>
  <c r="O69" i="25"/>
  <c r="O176" i="25"/>
  <c r="O177" i="25"/>
  <c r="O178" i="25"/>
  <c r="O179" i="25"/>
  <c r="O180" i="25"/>
  <c r="O181" i="25"/>
  <c r="O182" i="25"/>
  <c r="O183" i="25"/>
  <c r="N67" i="25"/>
  <c r="N175" i="25"/>
  <c r="N69" i="25"/>
  <c r="N176" i="25"/>
  <c r="N177" i="25"/>
  <c r="N178" i="25"/>
  <c r="N179" i="25"/>
  <c r="N180" i="25"/>
  <c r="N181" i="25"/>
  <c r="N182" i="25"/>
  <c r="N183" i="25"/>
  <c r="L175" i="25"/>
  <c r="L176" i="25"/>
  <c r="L177" i="25"/>
  <c r="L178" i="25"/>
  <c r="L179" i="25"/>
  <c r="L180" i="25"/>
  <c r="L181" i="25"/>
  <c r="L182" i="25"/>
  <c r="L183" i="25"/>
  <c r="J175" i="25"/>
  <c r="J176" i="25"/>
  <c r="J177" i="25"/>
  <c r="J178" i="25"/>
  <c r="J179" i="25"/>
  <c r="J180" i="25"/>
  <c r="J181" i="25"/>
  <c r="J182" i="25"/>
  <c r="J183" i="25"/>
  <c r="A183" i="25"/>
  <c r="C171" i="25"/>
  <c r="D151" i="25"/>
  <c r="D152" i="25"/>
  <c r="D153" i="25"/>
  <c r="D154" i="25"/>
  <c r="D155" i="25"/>
  <c r="D156" i="25"/>
  <c r="D157" i="25"/>
  <c r="D158" i="25"/>
  <c r="D159" i="25"/>
  <c r="C151" i="25"/>
  <c r="C152" i="25"/>
  <c r="C153" i="25"/>
  <c r="C154" i="25"/>
  <c r="C155" i="25"/>
  <c r="C156" i="25"/>
  <c r="C157" i="25"/>
  <c r="C158" i="25"/>
  <c r="C159" i="25"/>
  <c r="D170" i="25"/>
  <c r="D171" i="25"/>
  <c r="E151" i="25"/>
  <c r="E152" i="25"/>
  <c r="E153" i="25"/>
  <c r="E154" i="25"/>
  <c r="E155" i="25"/>
  <c r="E156" i="25"/>
  <c r="E157" i="25"/>
  <c r="E158" i="25"/>
  <c r="E159" i="25"/>
  <c r="E170" i="25"/>
  <c r="E171" i="25"/>
  <c r="F151" i="25"/>
  <c r="F152" i="25"/>
  <c r="F153" i="25"/>
  <c r="F154" i="25"/>
  <c r="F155" i="25"/>
  <c r="F156" i="25"/>
  <c r="F157" i="25"/>
  <c r="F158" i="25"/>
  <c r="F159" i="25"/>
  <c r="F170" i="25"/>
  <c r="F171" i="25"/>
  <c r="G151" i="25"/>
  <c r="G152" i="25"/>
  <c r="G153" i="25"/>
  <c r="G154" i="25"/>
  <c r="G155" i="25"/>
  <c r="G156" i="25"/>
  <c r="G157" i="25"/>
  <c r="G158" i="25"/>
  <c r="G159" i="25"/>
  <c r="G170" i="25"/>
  <c r="G171" i="25"/>
  <c r="H151" i="25"/>
  <c r="H152" i="25"/>
  <c r="H153" i="25"/>
  <c r="H154" i="25"/>
  <c r="H155" i="25"/>
  <c r="H156" i="25"/>
  <c r="H157" i="25"/>
  <c r="H158" i="25"/>
  <c r="H159" i="25"/>
  <c r="H170" i="25"/>
  <c r="H171" i="25"/>
  <c r="I151" i="25"/>
  <c r="I152" i="25"/>
  <c r="I153" i="25"/>
  <c r="I154" i="25"/>
  <c r="I155" i="25"/>
  <c r="I156" i="25"/>
  <c r="I157" i="25"/>
  <c r="I158" i="25"/>
  <c r="I159" i="25"/>
  <c r="I170" i="25"/>
  <c r="I171" i="25"/>
  <c r="K151" i="25"/>
  <c r="K152" i="25"/>
  <c r="K153" i="25"/>
  <c r="K154" i="25"/>
  <c r="K155" i="25"/>
  <c r="K156" i="25"/>
  <c r="K157" i="25"/>
  <c r="K158" i="25"/>
  <c r="K159" i="25"/>
  <c r="J170" i="25"/>
  <c r="J171" i="25"/>
  <c r="M151" i="25"/>
  <c r="M152" i="25"/>
  <c r="M153" i="25"/>
  <c r="M154" i="25"/>
  <c r="M155" i="25"/>
  <c r="M156" i="25"/>
  <c r="M157" i="25"/>
  <c r="M158" i="25"/>
  <c r="M159" i="25"/>
  <c r="K170" i="25"/>
  <c r="K171" i="25"/>
  <c r="M56" i="25"/>
  <c r="N56" i="25"/>
  <c r="N45" i="25"/>
  <c r="O56" i="25"/>
  <c r="O45" i="25"/>
  <c r="P56" i="25"/>
  <c r="P45" i="25"/>
  <c r="Q56" i="25"/>
  <c r="Q45" i="25"/>
  <c r="R56" i="25"/>
  <c r="R45" i="25"/>
  <c r="S56" i="25"/>
  <c r="S45" i="25"/>
  <c r="T56" i="25"/>
  <c r="T45" i="25"/>
  <c r="U56" i="25"/>
  <c r="U45" i="25"/>
  <c r="V56" i="25"/>
  <c r="V45" i="25"/>
  <c r="W56" i="25"/>
  <c r="W45" i="25"/>
  <c r="W151" i="25"/>
  <c r="M58" i="25"/>
  <c r="N58" i="25"/>
  <c r="N47" i="25"/>
  <c r="O58" i="25"/>
  <c r="O47" i="25"/>
  <c r="P58" i="25"/>
  <c r="P47" i="25"/>
  <c r="Q58" i="25"/>
  <c r="Q47" i="25"/>
  <c r="R58" i="25"/>
  <c r="R47" i="25"/>
  <c r="S58" i="25"/>
  <c r="S47" i="25"/>
  <c r="T58" i="25"/>
  <c r="T47" i="25"/>
  <c r="U58" i="25"/>
  <c r="U47" i="25"/>
  <c r="V58" i="25"/>
  <c r="V47" i="25"/>
  <c r="W58" i="25"/>
  <c r="W47" i="25"/>
  <c r="W152" i="25"/>
  <c r="W153" i="25"/>
  <c r="W154" i="25"/>
  <c r="W155" i="25"/>
  <c r="W156" i="25"/>
  <c r="W157" i="25"/>
  <c r="W158" i="25"/>
  <c r="W159" i="25"/>
  <c r="L170" i="25"/>
  <c r="L171" i="25"/>
  <c r="X56" i="25"/>
  <c r="X45" i="25"/>
  <c r="Y56" i="25"/>
  <c r="Y45" i="25"/>
  <c r="Z56" i="25"/>
  <c r="Z45" i="25"/>
  <c r="AA56" i="25"/>
  <c r="AA45" i="25"/>
  <c r="AB56" i="25"/>
  <c r="AB45" i="25"/>
  <c r="AC56" i="25"/>
  <c r="AC45" i="25"/>
  <c r="AD56" i="25"/>
  <c r="AD45" i="25"/>
  <c r="AE56" i="25"/>
  <c r="AE45" i="25"/>
  <c r="AF56" i="25"/>
  <c r="AF45" i="25"/>
  <c r="AG56" i="25"/>
  <c r="AG45" i="25"/>
  <c r="AG151" i="25"/>
  <c r="X58" i="25"/>
  <c r="X47" i="25"/>
  <c r="Y58" i="25"/>
  <c r="Y47" i="25"/>
  <c r="Z58" i="25"/>
  <c r="Z47" i="25"/>
  <c r="AA58" i="25"/>
  <c r="AA47" i="25"/>
  <c r="AB58" i="25"/>
  <c r="AB47" i="25"/>
  <c r="AC58" i="25"/>
  <c r="AC47" i="25"/>
  <c r="AD58" i="25"/>
  <c r="AD47" i="25"/>
  <c r="AE58" i="25"/>
  <c r="AE47" i="25"/>
  <c r="AF58" i="25"/>
  <c r="AF47" i="25"/>
  <c r="AG58" i="25"/>
  <c r="AG47" i="25"/>
  <c r="AG152" i="25"/>
  <c r="AG153" i="25"/>
  <c r="AG154" i="25"/>
  <c r="AG155" i="25"/>
  <c r="AG156" i="25"/>
  <c r="AG157" i="25"/>
  <c r="AG158" i="25"/>
  <c r="AG159" i="25"/>
  <c r="M170" i="25"/>
  <c r="M171" i="25"/>
  <c r="C170" i="25"/>
  <c r="M169" i="25"/>
  <c r="L169" i="25"/>
  <c r="K169" i="25"/>
  <c r="J169" i="25"/>
  <c r="I169" i="25"/>
  <c r="H169" i="25"/>
  <c r="G169" i="25"/>
  <c r="F169" i="25"/>
  <c r="E169" i="25"/>
  <c r="D169" i="25"/>
  <c r="C169" i="25"/>
  <c r="M168" i="25"/>
  <c r="L168" i="25"/>
  <c r="K168" i="25"/>
  <c r="J168" i="25"/>
  <c r="I168" i="25"/>
  <c r="H168" i="25"/>
  <c r="G168" i="25"/>
  <c r="F168" i="25"/>
  <c r="E168" i="25"/>
  <c r="D168" i="25"/>
  <c r="C168" i="25"/>
  <c r="M167" i="25"/>
  <c r="L167" i="25"/>
  <c r="K167" i="25"/>
  <c r="J167" i="25"/>
  <c r="I167" i="25"/>
  <c r="H167" i="25"/>
  <c r="G167" i="25"/>
  <c r="F167" i="25"/>
  <c r="E167" i="25"/>
  <c r="D167" i="25"/>
  <c r="C167" i="25"/>
  <c r="M166" i="25"/>
  <c r="L166" i="25"/>
  <c r="K166" i="25"/>
  <c r="J166" i="25"/>
  <c r="I166" i="25"/>
  <c r="H166" i="25"/>
  <c r="G166" i="25"/>
  <c r="F166" i="25"/>
  <c r="E166" i="25"/>
  <c r="D166" i="25"/>
  <c r="C166" i="25"/>
  <c r="M165" i="25"/>
  <c r="L165" i="25"/>
  <c r="K165" i="25"/>
  <c r="J165" i="25"/>
  <c r="I165" i="25"/>
  <c r="H165" i="25"/>
  <c r="G165" i="25"/>
  <c r="F165" i="25"/>
  <c r="E165" i="25"/>
  <c r="D165" i="25"/>
  <c r="C165" i="25"/>
  <c r="M164" i="25"/>
  <c r="L164" i="25"/>
  <c r="K164" i="25"/>
  <c r="J164" i="25"/>
  <c r="I164" i="25"/>
  <c r="H164" i="25"/>
  <c r="G164" i="25"/>
  <c r="F164" i="25"/>
  <c r="E164" i="25"/>
  <c r="D164" i="25"/>
  <c r="C164" i="25"/>
  <c r="M163" i="25"/>
  <c r="L163" i="25"/>
  <c r="K163" i="25"/>
  <c r="J163" i="25"/>
  <c r="I163" i="25"/>
  <c r="H163" i="25"/>
  <c r="G163" i="25"/>
  <c r="F163" i="25"/>
  <c r="E163" i="25"/>
  <c r="D163" i="25"/>
  <c r="C163" i="25"/>
  <c r="M162" i="25"/>
  <c r="L162" i="25"/>
  <c r="K162" i="25"/>
  <c r="J162" i="25"/>
  <c r="I162" i="25"/>
  <c r="H162" i="25"/>
  <c r="G162" i="25"/>
  <c r="F162" i="25"/>
  <c r="E162" i="25"/>
  <c r="D162" i="25"/>
  <c r="C162" i="25"/>
  <c r="AF151" i="25"/>
  <c r="AF152" i="25"/>
  <c r="AF153" i="25"/>
  <c r="AF154" i="25"/>
  <c r="AF155" i="25"/>
  <c r="AF156" i="25"/>
  <c r="AF157" i="25"/>
  <c r="AF158" i="25"/>
  <c r="AF159" i="25"/>
  <c r="AE151" i="25"/>
  <c r="AE152" i="25"/>
  <c r="AE153" i="25"/>
  <c r="AE154" i="25"/>
  <c r="AE155" i="25"/>
  <c r="AE156" i="25"/>
  <c r="AE157" i="25"/>
  <c r="AE158" i="25"/>
  <c r="AE159" i="25"/>
  <c r="AD151" i="25"/>
  <c r="AD152" i="25"/>
  <c r="AD153" i="25"/>
  <c r="AD154" i="25"/>
  <c r="AD155" i="25"/>
  <c r="AD156" i="25"/>
  <c r="AD157" i="25"/>
  <c r="AD158" i="25"/>
  <c r="AD159" i="25"/>
  <c r="AC151" i="25"/>
  <c r="AC152" i="25"/>
  <c r="AC153" i="25"/>
  <c r="AC154" i="25"/>
  <c r="AC155" i="25"/>
  <c r="AC156" i="25"/>
  <c r="AC157" i="25"/>
  <c r="AC158" i="25"/>
  <c r="AC159" i="25"/>
  <c r="AB151" i="25"/>
  <c r="AB152" i="25"/>
  <c r="AB153" i="25"/>
  <c r="AB154" i="25"/>
  <c r="AB155" i="25"/>
  <c r="AB156" i="25"/>
  <c r="AB157" i="25"/>
  <c r="AB158" i="25"/>
  <c r="AB159" i="25"/>
  <c r="AA151" i="25"/>
  <c r="AA152" i="25"/>
  <c r="AA153" i="25"/>
  <c r="AA154" i="25"/>
  <c r="AA155" i="25"/>
  <c r="AA156" i="25"/>
  <c r="AA157" i="25"/>
  <c r="AA158" i="25"/>
  <c r="AA159" i="25"/>
  <c r="Z151" i="25"/>
  <c r="Z152" i="25"/>
  <c r="Z153" i="25"/>
  <c r="Z154" i="25"/>
  <c r="Z155" i="25"/>
  <c r="Z156" i="25"/>
  <c r="Z157" i="25"/>
  <c r="Z158" i="25"/>
  <c r="Z159" i="25"/>
  <c r="Y151" i="25"/>
  <c r="Y152" i="25"/>
  <c r="Y153" i="25"/>
  <c r="Y154" i="25"/>
  <c r="Y155" i="25"/>
  <c r="Y156" i="25"/>
  <c r="Y157" i="25"/>
  <c r="Y158" i="25"/>
  <c r="Y159" i="25"/>
  <c r="X151" i="25"/>
  <c r="X152" i="25"/>
  <c r="X153" i="25"/>
  <c r="X154" i="25"/>
  <c r="X155" i="25"/>
  <c r="X156" i="25"/>
  <c r="X157" i="25"/>
  <c r="X158" i="25"/>
  <c r="X159" i="25"/>
  <c r="V151" i="25"/>
  <c r="V152" i="25"/>
  <c r="V153" i="25"/>
  <c r="V154" i="25"/>
  <c r="V155" i="25"/>
  <c r="V156" i="25"/>
  <c r="V157" i="25"/>
  <c r="V158" i="25"/>
  <c r="V159" i="25"/>
  <c r="U151" i="25"/>
  <c r="U152" i="25"/>
  <c r="U153" i="25"/>
  <c r="U154" i="25"/>
  <c r="U155" i="25"/>
  <c r="U156" i="25"/>
  <c r="U157" i="25"/>
  <c r="U158" i="25"/>
  <c r="U159" i="25"/>
  <c r="T151" i="25"/>
  <c r="T152" i="25"/>
  <c r="T153" i="25"/>
  <c r="T154" i="25"/>
  <c r="T155" i="25"/>
  <c r="T156" i="25"/>
  <c r="T157" i="25"/>
  <c r="T158" i="25"/>
  <c r="T159" i="25"/>
  <c r="S151" i="25"/>
  <c r="S152" i="25"/>
  <c r="S153" i="25"/>
  <c r="S154" i="25"/>
  <c r="S155" i="25"/>
  <c r="S156" i="25"/>
  <c r="S157" i="25"/>
  <c r="S158" i="25"/>
  <c r="S159" i="25"/>
  <c r="R151" i="25"/>
  <c r="R152" i="25"/>
  <c r="R153" i="25"/>
  <c r="R154" i="25"/>
  <c r="R155" i="25"/>
  <c r="R156" i="25"/>
  <c r="R157" i="25"/>
  <c r="R158" i="25"/>
  <c r="R159" i="25"/>
  <c r="Q151" i="25"/>
  <c r="Q152" i="25"/>
  <c r="Q153" i="25"/>
  <c r="Q154" i="25"/>
  <c r="Q155" i="25"/>
  <c r="Q156" i="25"/>
  <c r="Q157" i="25"/>
  <c r="Q158" i="25"/>
  <c r="Q159" i="25"/>
  <c r="P151" i="25"/>
  <c r="P152" i="25"/>
  <c r="P153" i="25"/>
  <c r="P154" i="25"/>
  <c r="P155" i="25"/>
  <c r="P156" i="25"/>
  <c r="P157" i="25"/>
  <c r="P158" i="25"/>
  <c r="P159" i="25"/>
  <c r="O151" i="25"/>
  <c r="O152" i="25"/>
  <c r="O153" i="25"/>
  <c r="O154" i="25"/>
  <c r="O155" i="25"/>
  <c r="O156" i="25"/>
  <c r="O157" i="25"/>
  <c r="O158" i="25"/>
  <c r="O159" i="25"/>
  <c r="N151" i="25"/>
  <c r="N152" i="25"/>
  <c r="N153" i="25"/>
  <c r="N154" i="25"/>
  <c r="N155" i="25"/>
  <c r="N156" i="25"/>
  <c r="N157" i="25"/>
  <c r="N158" i="25"/>
  <c r="N159" i="25"/>
  <c r="L151" i="25"/>
  <c r="L152" i="25"/>
  <c r="L153" i="25"/>
  <c r="L154" i="25"/>
  <c r="L155" i="25"/>
  <c r="L156" i="25"/>
  <c r="L157" i="25"/>
  <c r="L158" i="25"/>
  <c r="L159" i="25"/>
  <c r="J151" i="25"/>
  <c r="J152" i="25"/>
  <c r="J153" i="25"/>
  <c r="J154" i="25"/>
  <c r="J155" i="25"/>
  <c r="J156" i="25"/>
  <c r="J157" i="25"/>
  <c r="J158" i="25"/>
  <c r="J159" i="25"/>
  <c r="A159" i="25"/>
  <c r="C146" i="25"/>
  <c r="D116" i="25"/>
  <c r="D126" i="25"/>
  <c r="D118" i="25"/>
  <c r="D127" i="25"/>
  <c r="D122" i="25"/>
  <c r="D128" i="25"/>
  <c r="D129" i="25"/>
  <c r="D130" i="25"/>
  <c r="D131" i="25"/>
  <c r="D132" i="25"/>
  <c r="D133" i="25"/>
  <c r="D134" i="25"/>
  <c r="C116" i="25"/>
  <c r="C126" i="25"/>
  <c r="C118" i="25"/>
  <c r="C127" i="25"/>
  <c r="C122" i="25"/>
  <c r="C128" i="25"/>
  <c r="C129" i="25"/>
  <c r="C130" i="25"/>
  <c r="C131" i="25"/>
  <c r="C132" i="25"/>
  <c r="C133" i="25"/>
  <c r="C134" i="25"/>
  <c r="D145" i="25"/>
  <c r="D146" i="25"/>
  <c r="E116" i="25"/>
  <c r="E126" i="25"/>
  <c r="E118" i="25"/>
  <c r="E127" i="25"/>
  <c r="E122" i="25"/>
  <c r="E128" i="25"/>
  <c r="E129" i="25"/>
  <c r="E130" i="25"/>
  <c r="E131" i="25"/>
  <c r="E132" i="25"/>
  <c r="E133" i="25"/>
  <c r="E134" i="25"/>
  <c r="E145" i="25"/>
  <c r="E146" i="25"/>
  <c r="F116" i="25"/>
  <c r="F126" i="25"/>
  <c r="F118" i="25"/>
  <c r="F127" i="25"/>
  <c r="F122" i="25"/>
  <c r="F128" i="25"/>
  <c r="F129" i="25"/>
  <c r="F130" i="25"/>
  <c r="F131" i="25"/>
  <c r="F132" i="25"/>
  <c r="F133" i="25"/>
  <c r="F134" i="25"/>
  <c r="F145" i="25"/>
  <c r="F146" i="25"/>
  <c r="G116" i="25"/>
  <c r="G126" i="25"/>
  <c r="G118" i="25"/>
  <c r="G127" i="25"/>
  <c r="G122" i="25"/>
  <c r="G128" i="25"/>
  <c r="G129" i="25"/>
  <c r="G130" i="25"/>
  <c r="G131" i="25"/>
  <c r="G132" i="25"/>
  <c r="G133" i="25"/>
  <c r="G134" i="25"/>
  <c r="G145" i="25"/>
  <c r="G146" i="25"/>
  <c r="H116" i="25"/>
  <c r="H126" i="25"/>
  <c r="H118" i="25"/>
  <c r="H127" i="25"/>
  <c r="H122" i="25"/>
  <c r="H128" i="25"/>
  <c r="H129" i="25"/>
  <c r="H130" i="25"/>
  <c r="H131" i="25"/>
  <c r="H132" i="25"/>
  <c r="H133" i="25"/>
  <c r="H134" i="25"/>
  <c r="H145" i="25"/>
  <c r="H146" i="25"/>
  <c r="I116" i="25"/>
  <c r="I126" i="25"/>
  <c r="I118" i="25"/>
  <c r="I127" i="25"/>
  <c r="I122" i="25"/>
  <c r="I128" i="25"/>
  <c r="I129" i="25"/>
  <c r="I130" i="25"/>
  <c r="I131" i="25"/>
  <c r="I132" i="25"/>
  <c r="I133" i="25"/>
  <c r="I134" i="25"/>
  <c r="I145" i="25"/>
  <c r="I146" i="25"/>
  <c r="K116" i="25"/>
  <c r="K126" i="25"/>
  <c r="K118" i="25"/>
  <c r="K127" i="25"/>
  <c r="K122" i="25"/>
  <c r="K128" i="25"/>
  <c r="K129" i="25"/>
  <c r="K130" i="25"/>
  <c r="K131" i="25"/>
  <c r="K132" i="25"/>
  <c r="K133" i="25"/>
  <c r="K134" i="25"/>
  <c r="J145" i="25"/>
  <c r="J146" i="25"/>
  <c r="M116" i="25"/>
  <c r="M126" i="25"/>
  <c r="M118" i="25"/>
  <c r="M127" i="25"/>
  <c r="M122" i="25"/>
  <c r="M128" i="25"/>
  <c r="M129" i="25"/>
  <c r="M130" i="25"/>
  <c r="M131" i="25"/>
  <c r="M132" i="25"/>
  <c r="M133" i="25"/>
  <c r="M134" i="25"/>
  <c r="K145" i="25"/>
  <c r="K146" i="25"/>
  <c r="W13" i="25"/>
  <c r="W116" i="25"/>
  <c r="W126" i="25"/>
  <c r="W15" i="25"/>
  <c r="W118" i="25"/>
  <c r="W127" i="25"/>
  <c r="W122" i="25"/>
  <c r="W128" i="25"/>
  <c r="W129" i="25"/>
  <c r="W130" i="25"/>
  <c r="W131" i="25"/>
  <c r="W132" i="25"/>
  <c r="W133" i="25"/>
  <c r="W134" i="25"/>
  <c r="L145" i="25"/>
  <c r="L146" i="25"/>
  <c r="AG13" i="25"/>
  <c r="AG116" i="25"/>
  <c r="AG126" i="25"/>
  <c r="AG15" i="25"/>
  <c r="AG118" i="25"/>
  <c r="AG127" i="25"/>
  <c r="AG122" i="25"/>
  <c r="AG128" i="25"/>
  <c r="AG129" i="25"/>
  <c r="AG130" i="25"/>
  <c r="AG131" i="25"/>
  <c r="AG132" i="25"/>
  <c r="AG133" i="25"/>
  <c r="AG134" i="25"/>
  <c r="M145" i="25"/>
  <c r="M146" i="25"/>
  <c r="C145" i="25"/>
  <c r="M144" i="25"/>
  <c r="L144" i="25"/>
  <c r="K144" i="25"/>
  <c r="J144" i="25"/>
  <c r="I144" i="25"/>
  <c r="H144" i="25"/>
  <c r="G144" i="25"/>
  <c r="F144" i="25"/>
  <c r="E144" i="25"/>
  <c r="D144" i="25"/>
  <c r="C144" i="25"/>
  <c r="M143" i="25"/>
  <c r="L143" i="25"/>
  <c r="K143" i="25"/>
  <c r="J143" i="25"/>
  <c r="I143" i="25"/>
  <c r="H143" i="25"/>
  <c r="G143" i="25"/>
  <c r="F143" i="25"/>
  <c r="E143" i="25"/>
  <c r="D143" i="25"/>
  <c r="C143" i="25"/>
  <c r="M142" i="25"/>
  <c r="L142" i="25"/>
  <c r="K142" i="25"/>
  <c r="J142" i="25"/>
  <c r="I142" i="25"/>
  <c r="H142" i="25"/>
  <c r="G142" i="25"/>
  <c r="F142" i="25"/>
  <c r="E142" i="25"/>
  <c r="D142" i="25"/>
  <c r="C142" i="25"/>
  <c r="M141" i="25"/>
  <c r="L141" i="25"/>
  <c r="K141" i="25"/>
  <c r="J141" i="25"/>
  <c r="I141" i="25"/>
  <c r="H141" i="25"/>
  <c r="G141" i="25"/>
  <c r="F141" i="25"/>
  <c r="E141" i="25"/>
  <c r="D141" i="25"/>
  <c r="C141" i="25"/>
  <c r="M140" i="25"/>
  <c r="L140" i="25"/>
  <c r="K140" i="25"/>
  <c r="J140" i="25"/>
  <c r="I140" i="25"/>
  <c r="H140" i="25"/>
  <c r="G140" i="25"/>
  <c r="F140" i="25"/>
  <c r="E140" i="25"/>
  <c r="D140" i="25"/>
  <c r="C140" i="25"/>
  <c r="M139" i="25"/>
  <c r="L139" i="25"/>
  <c r="K139" i="25"/>
  <c r="J139" i="25"/>
  <c r="I139" i="25"/>
  <c r="H139" i="25"/>
  <c r="G139" i="25"/>
  <c r="F139" i="25"/>
  <c r="E139" i="25"/>
  <c r="D139" i="25"/>
  <c r="C139" i="25"/>
  <c r="M138" i="25"/>
  <c r="L138" i="25"/>
  <c r="K138" i="25"/>
  <c r="J138" i="25"/>
  <c r="I138" i="25"/>
  <c r="H138" i="25"/>
  <c r="G138" i="25"/>
  <c r="F138" i="25"/>
  <c r="E138" i="25"/>
  <c r="D138" i="25"/>
  <c r="C138" i="25"/>
  <c r="M137" i="25"/>
  <c r="L137" i="25"/>
  <c r="K137" i="25"/>
  <c r="J137" i="25"/>
  <c r="I137" i="25"/>
  <c r="H137" i="25"/>
  <c r="G137" i="25"/>
  <c r="F137" i="25"/>
  <c r="E137" i="25"/>
  <c r="D137" i="25"/>
  <c r="C137" i="25"/>
  <c r="AF13" i="25"/>
  <c r="AF116" i="25"/>
  <c r="AF126" i="25"/>
  <c r="AF15" i="25"/>
  <c r="AF118" i="25"/>
  <c r="AF127" i="25"/>
  <c r="AF122" i="25"/>
  <c r="AF128" i="25"/>
  <c r="AF129" i="25"/>
  <c r="AF130" i="25"/>
  <c r="AF131" i="25"/>
  <c r="AF132" i="25"/>
  <c r="AF133" i="25"/>
  <c r="AF134" i="25"/>
  <c r="AE13" i="25"/>
  <c r="AE116" i="25"/>
  <c r="AE126" i="25"/>
  <c r="AE15" i="25"/>
  <c r="AE118" i="25"/>
  <c r="AE127" i="25"/>
  <c r="AE122" i="25"/>
  <c r="AE128" i="25"/>
  <c r="AE129" i="25"/>
  <c r="AE130" i="25"/>
  <c r="AE131" i="25"/>
  <c r="AE132" i="25"/>
  <c r="AE133" i="25"/>
  <c r="AE134" i="25"/>
  <c r="AD13" i="25"/>
  <c r="AD116" i="25"/>
  <c r="AD126" i="25"/>
  <c r="AD15" i="25"/>
  <c r="AD118" i="25"/>
  <c r="AD127" i="25"/>
  <c r="AD122" i="25"/>
  <c r="AD128" i="25"/>
  <c r="AD129" i="25"/>
  <c r="AD130" i="25"/>
  <c r="AD131" i="25"/>
  <c r="AD132" i="25"/>
  <c r="AD133" i="25"/>
  <c r="AD134" i="25"/>
  <c r="AC13" i="25"/>
  <c r="AC116" i="25"/>
  <c r="AC126" i="25"/>
  <c r="AC15" i="25"/>
  <c r="AC118" i="25"/>
  <c r="AC127" i="25"/>
  <c r="AC122" i="25"/>
  <c r="AC128" i="25"/>
  <c r="AC129" i="25"/>
  <c r="AC130" i="25"/>
  <c r="AC131" i="25"/>
  <c r="AC132" i="25"/>
  <c r="AC133" i="25"/>
  <c r="AC134" i="25"/>
  <c r="AB13" i="25"/>
  <c r="AB116" i="25"/>
  <c r="AB126" i="25"/>
  <c r="AB15" i="25"/>
  <c r="AB118" i="25"/>
  <c r="AB127" i="25"/>
  <c r="AB122" i="25"/>
  <c r="AB128" i="25"/>
  <c r="AB129" i="25"/>
  <c r="AB130" i="25"/>
  <c r="AB131" i="25"/>
  <c r="AB132" i="25"/>
  <c r="AB133" i="25"/>
  <c r="AB134" i="25"/>
  <c r="AA13" i="25"/>
  <c r="AA116" i="25"/>
  <c r="AA126" i="25"/>
  <c r="AA15" i="25"/>
  <c r="AA118" i="25"/>
  <c r="AA127" i="25"/>
  <c r="AA122" i="25"/>
  <c r="AA128" i="25"/>
  <c r="AA129" i="25"/>
  <c r="AA130" i="25"/>
  <c r="AA131" i="25"/>
  <c r="AA132" i="25"/>
  <c r="AA133" i="25"/>
  <c r="AA134" i="25"/>
  <c r="Z13" i="25"/>
  <c r="Z116" i="25"/>
  <c r="Z126" i="25"/>
  <c r="Z15" i="25"/>
  <c r="Z118" i="25"/>
  <c r="Z127" i="25"/>
  <c r="Z122" i="25"/>
  <c r="Z128" i="25"/>
  <c r="Z129" i="25"/>
  <c r="Z130" i="25"/>
  <c r="Z131" i="25"/>
  <c r="Z132" i="25"/>
  <c r="Z133" i="25"/>
  <c r="Z134" i="25"/>
  <c r="Y13" i="25"/>
  <c r="Y116" i="25"/>
  <c r="Y126" i="25"/>
  <c r="Y15" i="25"/>
  <c r="Y118" i="25"/>
  <c r="Y127" i="25"/>
  <c r="Y122" i="25"/>
  <c r="Y128" i="25"/>
  <c r="Y129" i="25"/>
  <c r="Y130" i="25"/>
  <c r="Y131" i="25"/>
  <c r="Y132" i="25"/>
  <c r="Y133" i="25"/>
  <c r="Y134" i="25"/>
  <c r="X13" i="25"/>
  <c r="X116" i="25"/>
  <c r="X126" i="25"/>
  <c r="X15" i="25"/>
  <c r="X118" i="25"/>
  <c r="X127" i="25"/>
  <c r="X122" i="25"/>
  <c r="X128" i="25"/>
  <c r="X129" i="25"/>
  <c r="X130" i="25"/>
  <c r="X131" i="25"/>
  <c r="X132" i="25"/>
  <c r="X133" i="25"/>
  <c r="X134" i="25"/>
  <c r="V13" i="25"/>
  <c r="V116" i="25"/>
  <c r="V126" i="25"/>
  <c r="V15" i="25"/>
  <c r="V118" i="25"/>
  <c r="V127" i="25"/>
  <c r="V122" i="25"/>
  <c r="V128" i="25"/>
  <c r="V129" i="25"/>
  <c r="V130" i="25"/>
  <c r="V131" i="25"/>
  <c r="V132" i="25"/>
  <c r="V133" i="25"/>
  <c r="V134" i="25"/>
  <c r="U13" i="25"/>
  <c r="U116" i="25"/>
  <c r="U126" i="25"/>
  <c r="U15" i="25"/>
  <c r="U118" i="25"/>
  <c r="U127" i="25"/>
  <c r="U122" i="25"/>
  <c r="U128" i="25"/>
  <c r="U129" i="25"/>
  <c r="U130" i="25"/>
  <c r="U131" i="25"/>
  <c r="U132" i="25"/>
  <c r="U133" i="25"/>
  <c r="U134" i="25"/>
  <c r="T13" i="25"/>
  <c r="T116" i="25"/>
  <c r="T126" i="25"/>
  <c r="T15" i="25"/>
  <c r="T118" i="25"/>
  <c r="T127" i="25"/>
  <c r="T122" i="25"/>
  <c r="T128" i="25"/>
  <c r="T129" i="25"/>
  <c r="T130" i="25"/>
  <c r="T131" i="25"/>
  <c r="T132" i="25"/>
  <c r="T133" i="25"/>
  <c r="T134" i="25"/>
  <c r="S13" i="25"/>
  <c r="S116" i="25"/>
  <c r="S126" i="25"/>
  <c r="S15" i="25"/>
  <c r="S118" i="25"/>
  <c r="S127" i="25"/>
  <c r="S122" i="25"/>
  <c r="S128" i="25"/>
  <c r="S129" i="25"/>
  <c r="S130" i="25"/>
  <c r="S131" i="25"/>
  <c r="S132" i="25"/>
  <c r="S133" i="25"/>
  <c r="S134" i="25"/>
  <c r="R13" i="25"/>
  <c r="R116" i="25"/>
  <c r="R126" i="25"/>
  <c r="R15" i="25"/>
  <c r="R118" i="25"/>
  <c r="R127" i="25"/>
  <c r="R122" i="25"/>
  <c r="R128" i="25"/>
  <c r="R129" i="25"/>
  <c r="R130" i="25"/>
  <c r="R131" i="25"/>
  <c r="R132" i="25"/>
  <c r="R133" i="25"/>
  <c r="R134" i="25"/>
  <c r="Q13" i="25"/>
  <c r="Q116" i="25"/>
  <c r="Q126" i="25"/>
  <c r="Q15" i="25"/>
  <c r="Q118" i="25"/>
  <c r="Q127" i="25"/>
  <c r="Q122" i="25"/>
  <c r="Q128" i="25"/>
  <c r="Q129" i="25"/>
  <c r="Q130" i="25"/>
  <c r="Q131" i="25"/>
  <c r="Q132" i="25"/>
  <c r="Q133" i="25"/>
  <c r="Q134" i="25"/>
  <c r="P13" i="25"/>
  <c r="P116" i="25"/>
  <c r="P126" i="25"/>
  <c r="P15" i="25"/>
  <c r="P118" i="25"/>
  <c r="P127" i="25"/>
  <c r="P122" i="25"/>
  <c r="P128" i="25"/>
  <c r="P129" i="25"/>
  <c r="P130" i="25"/>
  <c r="P131" i="25"/>
  <c r="P132" i="25"/>
  <c r="P133" i="25"/>
  <c r="P134" i="25"/>
  <c r="O13" i="25"/>
  <c r="O116" i="25"/>
  <c r="O126" i="25"/>
  <c r="O15" i="25"/>
  <c r="O118" i="25"/>
  <c r="O127" i="25"/>
  <c r="O122" i="25"/>
  <c r="O128" i="25"/>
  <c r="O129" i="25"/>
  <c r="O130" i="25"/>
  <c r="O131" i="25"/>
  <c r="O132" i="25"/>
  <c r="O133" i="25"/>
  <c r="O134" i="25"/>
  <c r="N13" i="25"/>
  <c r="N116" i="25"/>
  <c r="N126" i="25"/>
  <c r="N15" i="25"/>
  <c r="N118" i="25"/>
  <c r="N127" i="25"/>
  <c r="N122" i="25"/>
  <c r="N128" i="25"/>
  <c r="N129" i="25"/>
  <c r="N130" i="25"/>
  <c r="N131" i="25"/>
  <c r="N132" i="25"/>
  <c r="N133" i="25"/>
  <c r="N134" i="25"/>
  <c r="L116" i="25"/>
  <c r="L126" i="25"/>
  <c r="L118" i="25"/>
  <c r="L127" i="25"/>
  <c r="L122" i="25"/>
  <c r="L128" i="25"/>
  <c r="L129" i="25"/>
  <c r="L130" i="25"/>
  <c r="L131" i="25"/>
  <c r="L132" i="25"/>
  <c r="L133" i="25"/>
  <c r="L134" i="25"/>
  <c r="J116" i="25"/>
  <c r="J126" i="25"/>
  <c r="J118" i="25"/>
  <c r="J127" i="25"/>
  <c r="J122" i="25"/>
  <c r="J128" i="25"/>
  <c r="J129" i="25"/>
  <c r="J130" i="25"/>
  <c r="J131" i="25"/>
  <c r="J132" i="25"/>
  <c r="J133" i="25"/>
  <c r="J134" i="25"/>
  <c r="A134" i="25"/>
  <c r="AG16" i="25"/>
  <c r="AG119" i="25"/>
  <c r="AG17" i="25"/>
  <c r="AG120" i="25"/>
  <c r="AG18" i="25"/>
  <c r="AG121" i="25"/>
  <c r="AG123" i="25"/>
  <c r="AF16" i="25"/>
  <c r="AF119" i="25"/>
  <c r="AF17" i="25"/>
  <c r="AF120" i="25"/>
  <c r="AF18" i="25"/>
  <c r="AF121" i="25"/>
  <c r="AF123" i="25"/>
  <c r="AE16" i="25"/>
  <c r="AE119" i="25"/>
  <c r="AE17" i="25"/>
  <c r="AE120" i="25"/>
  <c r="AE18" i="25"/>
  <c r="AE121" i="25"/>
  <c r="AE123" i="25"/>
  <c r="AD16" i="25"/>
  <c r="AD119" i="25"/>
  <c r="AD17" i="25"/>
  <c r="AD120" i="25"/>
  <c r="AD18" i="25"/>
  <c r="AD121" i="25"/>
  <c r="AD123" i="25"/>
  <c r="AC16" i="25"/>
  <c r="AC119" i="25"/>
  <c r="AC17" i="25"/>
  <c r="AC120" i="25"/>
  <c r="AC18" i="25"/>
  <c r="AC121" i="25"/>
  <c r="AC123" i="25"/>
  <c r="AB16" i="25"/>
  <c r="AB119" i="25"/>
  <c r="AB17" i="25"/>
  <c r="AB120" i="25"/>
  <c r="AB18" i="25"/>
  <c r="AB121" i="25"/>
  <c r="AB123" i="25"/>
  <c r="AA16" i="25"/>
  <c r="AA119" i="25"/>
  <c r="AA17" i="25"/>
  <c r="AA120" i="25"/>
  <c r="AA18" i="25"/>
  <c r="AA121" i="25"/>
  <c r="AA123" i="25"/>
  <c r="Z16" i="25"/>
  <c r="Z119" i="25"/>
  <c r="Z17" i="25"/>
  <c r="Z120" i="25"/>
  <c r="Z18" i="25"/>
  <c r="Z121" i="25"/>
  <c r="Z123" i="25"/>
  <c r="Y16" i="25"/>
  <c r="Y119" i="25"/>
  <c r="Y17" i="25"/>
  <c r="Y120" i="25"/>
  <c r="Y18" i="25"/>
  <c r="Y121" i="25"/>
  <c r="Y123" i="25"/>
  <c r="X16" i="25"/>
  <c r="X119" i="25"/>
  <c r="X17" i="25"/>
  <c r="X120" i="25"/>
  <c r="X18" i="25"/>
  <c r="X121" i="25"/>
  <c r="X123" i="25"/>
  <c r="W16" i="25"/>
  <c r="W119" i="25"/>
  <c r="W17" i="25"/>
  <c r="W120" i="25"/>
  <c r="W18" i="25"/>
  <c r="W121" i="25"/>
  <c r="W123" i="25"/>
  <c r="V16" i="25"/>
  <c r="V119" i="25"/>
  <c r="V17" i="25"/>
  <c r="V120" i="25"/>
  <c r="V18" i="25"/>
  <c r="V121" i="25"/>
  <c r="V123" i="25"/>
  <c r="U16" i="25"/>
  <c r="U119" i="25"/>
  <c r="U17" i="25"/>
  <c r="U120" i="25"/>
  <c r="U18" i="25"/>
  <c r="U121" i="25"/>
  <c r="U123" i="25"/>
  <c r="T16" i="25"/>
  <c r="T119" i="25"/>
  <c r="T17" i="25"/>
  <c r="T120" i="25"/>
  <c r="T18" i="25"/>
  <c r="T121" i="25"/>
  <c r="T123" i="25"/>
  <c r="S16" i="25"/>
  <c r="S119" i="25"/>
  <c r="S17" i="25"/>
  <c r="S120" i="25"/>
  <c r="S18" i="25"/>
  <c r="S121" i="25"/>
  <c r="S123" i="25"/>
  <c r="R16" i="25"/>
  <c r="R119" i="25"/>
  <c r="R17" i="25"/>
  <c r="R120" i="25"/>
  <c r="R18" i="25"/>
  <c r="R121" i="25"/>
  <c r="R123" i="25"/>
  <c r="Q16" i="25"/>
  <c r="Q119" i="25"/>
  <c r="Q17" i="25"/>
  <c r="Q120" i="25"/>
  <c r="Q18" i="25"/>
  <c r="Q121" i="25"/>
  <c r="Q123" i="25"/>
  <c r="P16" i="25"/>
  <c r="P119" i="25"/>
  <c r="P17" i="25"/>
  <c r="P120" i="25"/>
  <c r="P18" i="25"/>
  <c r="P121" i="25"/>
  <c r="P123" i="25"/>
  <c r="O16" i="25"/>
  <c r="O119" i="25"/>
  <c r="O17" i="25"/>
  <c r="O120" i="25"/>
  <c r="O18" i="25"/>
  <c r="O121" i="25"/>
  <c r="O123" i="25"/>
  <c r="N16" i="25"/>
  <c r="N119" i="25"/>
  <c r="N17" i="25"/>
  <c r="N120" i="25"/>
  <c r="N18" i="25"/>
  <c r="N121" i="25"/>
  <c r="N123" i="25"/>
  <c r="M119" i="25"/>
  <c r="M120" i="25"/>
  <c r="M121" i="25"/>
  <c r="M123" i="25"/>
  <c r="L119" i="25"/>
  <c r="L120" i="25"/>
  <c r="L121" i="25"/>
  <c r="L123" i="25"/>
  <c r="K119" i="25"/>
  <c r="K120" i="25"/>
  <c r="K121" i="25"/>
  <c r="K123" i="25"/>
  <c r="J119" i="25"/>
  <c r="J120" i="25"/>
  <c r="J121" i="25"/>
  <c r="J123" i="25"/>
  <c r="I119" i="25"/>
  <c r="I120" i="25"/>
  <c r="I121" i="25"/>
  <c r="I123" i="25"/>
  <c r="H119" i="25"/>
  <c r="H120" i="25"/>
  <c r="H121" i="25"/>
  <c r="H123" i="25"/>
  <c r="G119" i="25"/>
  <c r="G120" i="25"/>
  <c r="G121" i="25"/>
  <c r="G123" i="25"/>
  <c r="F119" i="25"/>
  <c r="F120" i="25"/>
  <c r="F121" i="25"/>
  <c r="F123" i="25"/>
  <c r="E119" i="25"/>
  <c r="E120" i="25"/>
  <c r="E121" i="25"/>
  <c r="E123" i="25"/>
  <c r="D119" i="25"/>
  <c r="D120" i="25"/>
  <c r="D121" i="25"/>
  <c r="D123" i="25"/>
  <c r="C119" i="25"/>
  <c r="C120" i="25"/>
  <c r="C121" i="25"/>
  <c r="C123" i="25"/>
  <c r="AG14" i="25"/>
  <c r="AG117" i="25"/>
  <c r="AF14" i="25"/>
  <c r="AF117" i="25"/>
  <c r="AE14" i="25"/>
  <c r="AE117" i="25"/>
  <c r="AD14" i="25"/>
  <c r="AD117" i="25"/>
  <c r="AC14" i="25"/>
  <c r="AC117" i="25"/>
  <c r="AB14" i="25"/>
  <c r="AB117" i="25"/>
  <c r="AA14" i="25"/>
  <c r="AA117" i="25"/>
  <c r="Z14" i="25"/>
  <c r="Z117" i="25"/>
  <c r="Y14" i="25"/>
  <c r="Y117" i="25"/>
  <c r="X14" i="25"/>
  <c r="X117" i="25"/>
  <c r="W14" i="25"/>
  <c r="W117" i="25"/>
  <c r="V14" i="25"/>
  <c r="V117" i="25"/>
  <c r="U14" i="25"/>
  <c r="U117" i="25"/>
  <c r="T14" i="25"/>
  <c r="T117" i="25"/>
  <c r="S14" i="25"/>
  <c r="S117" i="25"/>
  <c r="R14" i="25"/>
  <c r="R117" i="25"/>
  <c r="Q14" i="25"/>
  <c r="Q117" i="25"/>
  <c r="P14" i="25"/>
  <c r="P117" i="25"/>
  <c r="O14" i="25"/>
  <c r="O117" i="25"/>
  <c r="N14" i="25"/>
  <c r="N117" i="25"/>
  <c r="M117" i="25"/>
  <c r="L117" i="25"/>
  <c r="K117" i="25"/>
  <c r="J117" i="25"/>
  <c r="I117" i="25"/>
  <c r="H117" i="25"/>
  <c r="G117" i="25"/>
  <c r="F117" i="25"/>
  <c r="E117" i="25"/>
  <c r="D117" i="25"/>
  <c r="C117" i="25"/>
  <c r="AG12" i="25"/>
  <c r="AG115" i="25"/>
  <c r="AF12" i="25"/>
  <c r="AF115" i="25"/>
  <c r="AE12" i="25"/>
  <c r="AE115" i="25"/>
  <c r="AD12" i="25"/>
  <c r="AD115" i="25"/>
  <c r="AC12" i="25"/>
  <c r="AC115" i="25"/>
  <c r="AB12" i="25"/>
  <c r="AB115" i="25"/>
  <c r="AA12" i="25"/>
  <c r="AA115" i="25"/>
  <c r="Z12" i="25"/>
  <c r="Z115" i="25"/>
  <c r="Y12" i="25"/>
  <c r="Y115" i="25"/>
  <c r="X12" i="25"/>
  <c r="X115" i="25"/>
  <c r="W12" i="25"/>
  <c r="W115" i="25"/>
  <c r="V12" i="25"/>
  <c r="V115" i="25"/>
  <c r="U12" i="25"/>
  <c r="U115" i="25"/>
  <c r="T12" i="25"/>
  <c r="T115" i="25"/>
  <c r="S12" i="25"/>
  <c r="S115" i="25"/>
  <c r="R12" i="25"/>
  <c r="R115" i="25"/>
  <c r="Q12" i="25"/>
  <c r="Q115" i="25"/>
  <c r="P12" i="25"/>
  <c r="P115" i="25"/>
  <c r="O12" i="25"/>
  <c r="O115" i="25"/>
  <c r="N12" i="25"/>
  <c r="N115" i="25"/>
  <c r="M115" i="25"/>
  <c r="L115" i="25"/>
  <c r="K115" i="25"/>
  <c r="J115" i="25"/>
  <c r="I115" i="25"/>
  <c r="H115" i="25"/>
  <c r="G115" i="25"/>
  <c r="F115" i="25"/>
  <c r="E115" i="25"/>
  <c r="D115" i="25"/>
  <c r="C115" i="25"/>
  <c r="AG99" i="25"/>
  <c r="AF99" i="25"/>
  <c r="AE99" i="25"/>
  <c r="AD99" i="25"/>
  <c r="AC99" i="25"/>
  <c r="AB99" i="25"/>
  <c r="AA99" i="25"/>
  <c r="Z99" i="25"/>
  <c r="Y99" i="25"/>
  <c r="X99" i="25"/>
  <c r="W99" i="25"/>
  <c r="V99" i="25"/>
  <c r="U99" i="25"/>
  <c r="T99" i="25"/>
  <c r="S99" i="25"/>
  <c r="R99" i="25"/>
  <c r="Q99" i="25"/>
  <c r="P99" i="25"/>
  <c r="O99" i="25"/>
  <c r="N99" i="25"/>
  <c r="AG97" i="25"/>
  <c r="AF97" i="25"/>
  <c r="AE97" i="25"/>
  <c r="AD97" i="25"/>
  <c r="AC97" i="25"/>
  <c r="AB97" i="25"/>
  <c r="AA97" i="25"/>
  <c r="Z97" i="25"/>
  <c r="Y97" i="25"/>
  <c r="X97" i="25"/>
  <c r="W97" i="25"/>
  <c r="V97" i="25"/>
  <c r="U97" i="25"/>
  <c r="T97" i="25"/>
  <c r="S97" i="25"/>
  <c r="R97" i="25"/>
  <c r="Q97" i="25"/>
  <c r="P97" i="25"/>
  <c r="O97" i="25"/>
  <c r="N97" i="25"/>
  <c r="K84" i="25"/>
  <c r="L94" i="25"/>
  <c r="J84" i="25"/>
  <c r="K94" i="25"/>
  <c r="I84" i="25"/>
  <c r="J94" i="25"/>
  <c r="H84" i="25"/>
  <c r="I94" i="25"/>
  <c r="G84" i="25"/>
  <c r="H94" i="25"/>
  <c r="F84" i="25"/>
  <c r="G94" i="25"/>
  <c r="E84" i="25"/>
  <c r="F94" i="25"/>
  <c r="D84" i="25"/>
  <c r="E94" i="25"/>
  <c r="C84" i="25"/>
  <c r="D94" i="25"/>
  <c r="AG72" i="25"/>
  <c r="AG83" i="25"/>
  <c r="AF72" i="25"/>
  <c r="AF83" i="25"/>
  <c r="AG93" i="25"/>
  <c r="AE72" i="25"/>
  <c r="AE83" i="25"/>
  <c r="AF93" i="25"/>
  <c r="AD72" i="25"/>
  <c r="AD83" i="25"/>
  <c r="AE93" i="25"/>
  <c r="AC72" i="25"/>
  <c r="AC83" i="25"/>
  <c r="AD93" i="25"/>
  <c r="AB72" i="25"/>
  <c r="AB83" i="25"/>
  <c r="AC93" i="25"/>
  <c r="AA72" i="25"/>
  <c r="AA83" i="25"/>
  <c r="AB93" i="25"/>
  <c r="Z72" i="25"/>
  <c r="Z83" i="25"/>
  <c r="AA93" i="25"/>
  <c r="Y72" i="25"/>
  <c r="Y83" i="25"/>
  <c r="Z93" i="25"/>
  <c r="X72" i="25"/>
  <c r="X83" i="25"/>
  <c r="Y93" i="25"/>
  <c r="W72" i="25"/>
  <c r="W83" i="25"/>
  <c r="X93" i="25"/>
  <c r="V72" i="25"/>
  <c r="V83" i="25"/>
  <c r="W93" i="25"/>
  <c r="U72" i="25"/>
  <c r="U83" i="25"/>
  <c r="V93" i="25"/>
  <c r="T72" i="25"/>
  <c r="T83" i="25"/>
  <c r="U93" i="25"/>
  <c r="S72" i="25"/>
  <c r="S83" i="25"/>
  <c r="T93" i="25"/>
  <c r="R72" i="25"/>
  <c r="R83" i="25"/>
  <c r="S93" i="25"/>
  <c r="Q72" i="25"/>
  <c r="Q83" i="25"/>
  <c r="R93" i="25"/>
  <c r="P72" i="25"/>
  <c r="P83" i="25"/>
  <c r="Q93" i="25"/>
  <c r="O72" i="25"/>
  <c r="O83" i="25"/>
  <c r="P93" i="25"/>
  <c r="N72" i="25"/>
  <c r="N83" i="25"/>
  <c r="O93" i="25"/>
  <c r="M83" i="25"/>
  <c r="N93" i="25"/>
  <c r="L83" i="25"/>
  <c r="M93" i="25"/>
  <c r="K83" i="25"/>
  <c r="L93" i="25"/>
  <c r="J83" i="25"/>
  <c r="K93" i="25"/>
  <c r="I83" i="25"/>
  <c r="J93" i="25"/>
  <c r="H83" i="25"/>
  <c r="I93" i="25"/>
  <c r="G83" i="25"/>
  <c r="H93" i="25"/>
  <c r="F83" i="25"/>
  <c r="G93" i="25"/>
  <c r="E83" i="25"/>
  <c r="F93" i="25"/>
  <c r="D83" i="25"/>
  <c r="E93" i="25"/>
  <c r="C83" i="25"/>
  <c r="D93" i="25"/>
  <c r="AG71" i="25"/>
  <c r="AG82" i="25"/>
  <c r="AF71" i="25"/>
  <c r="AF82" i="25"/>
  <c r="AG92" i="25"/>
  <c r="AE71" i="25"/>
  <c r="AE82" i="25"/>
  <c r="AF92" i="25"/>
  <c r="AD71" i="25"/>
  <c r="AD82" i="25"/>
  <c r="AE92" i="25"/>
  <c r="AC71" i="25"/>
  <c r="AC82" i="25"/>
  <c r="AD92" i="25"/>
  <c r="AB71" i="25"/>
  <c r="AB82" i="25"/>
  <c r="AC92" i="25"/>
  <c r="AA71" i="25"/>
  <c r="AA82" i="25"/>
  <c r="AB92" i="25"/>
  <c r="Z71" i="25"/>
  <c r="Z82" i="25"/>
  <c r="AA92" i="25"/>
  <c r="Y71" i="25"/>
  <c r="Y82" i="25"/>
  <c r="Z92" i="25"/>
  <c r="X71" i="25"/>
  <c r="X82" i="25"/>
  <c r="Y92" i="25"/>
  <c r="W71" i="25"/>
  <c r="W82" i="25"/>
  <c r="X92" i="25"/>
  <c r="V71" i="25"/>
  <c r="V82" i="25"/>
  <c r="W92" i="25"/>
  <c r="U71" i="25"/>
  <c r="U82" i="25"/>
  <c r="V92" i="25"/>
  <c r="T71" i="25"/>
  <c r="T82" i="25"/>
  <c r="U92" i="25"/>
  <c r="S71" i="25"/>
  <c r="S82" i="25"/>
  <c r="T92" i="25"/>
  <c r="R71" i="25"/>
  <c r="R82" i="25"/>
  <c r="S92" i="25"/>
  <c r="Q71" i="25"/>
  <c r="Q82" i="25"/>
  <c r="R92" i="25"/>
  <c r="P71" i="25"/>
  <c r="P82" i="25"/>
  <c r="Q92" i="25"/>
  <c r="O71" i="25"/>
  <c r="O82" i="25"/>
  <c r="P92" i="25"/>
  <c r="N71" i="25"/>
  <c r="N82" i="25"/>
  <c r="O92" i="25"/>
  <c r="M82" i="25"/>
  <c r="N92" i="25"/>
  <c r="L82" i="25"/>
  <c r="M92" i="25"/>
  <c r="K82" i="25"/>
  <c r="L92" i="25"/>
  <c r="J82" i="25"/>
  <c r="K92" i="25"/>
  <c r="I82" i="25"/>
  <c r="J92" i="25"/>
  <c r="H82" i="25"/>
  <c r="I92" i="25"/>
  <c r="G82" i="25"/>
  <c r="H92" i="25"/>
  <c r="F82" i="25"/>
  <c r="G92" i="25"/>
  <c r="E82" i="25"/>
  <c r="F92" i="25"/>
  <c r="D82" i="25"/>
  <c r="E92" i="25"/>
  <c r="C82" i="25"/>
  <c r="D92" i="25"/>
  <c r="AG70" i="25"/>
  <c r="AG81" i="25"/>
  <c r="AF70" i="25"/>
  <c r="AF81" i="25"/>
  <c r="AG91" i="25"/>
  <c r="AE70" i="25"/>
  <c r="AE81" i="25"/>
  <c r="AF91" i="25"/>
  <c r="AD70" i="25"/>
  <c r="AD81" i="25"/>
  <c r="AE91" i="25"/>
  <c r="AC70" i="25"/>
  <c r="AC81" i="25"/>
  <c r="AD91" i="25"/>
  <c r="AB70" i="25"/>
  <c r="AB81" i="25"/>
  <c r="AC91" i="25"/>
  <c r="AA70" i="25"/>
  <c r="AA81" i="25"/>
  <c r="AB91" i="25"/>
  <c r="Z70" i="25"/>
  <c r="Z81" i="25"/>
  <c r="AA91" i="25"/>
  <c r="Y70" i="25"/>
  <c r="Y81" i="25"/>
  <c r="Z91" i="25"/>
  <c r="X70" i="25"/>
  <c r="X81" i="25"/>
  <c r="Y91" i="25"/>
  <c r="W70" i="25"/>
  <c r="W81" i="25"/>
  <c r="X91" i="25"/>
  <c r="V70" i="25"/>
  <c r="V81" i="25"/>
  <c r="W91" i="25"/>
  <c r="U70" i="25"/>
  <c r="U81" i="25"/>
  <c r="V91" i="25"/>
  <c r="T70" i="25"/>
  <c r="T81" i="25"/>
  <c r="U91" i="25"/>
  <c r="S70" i="25"/>
  <c r="S81" i="25"/>
  <c r="T91" i="25"/>
  <c r="R70" i="25"/>
  <c r="R81" i="25"/>
  <c r="S91" i="25"/>
  <c r="Q70" i="25"/>
  <c r="Q81" i="25"/>
  <c r="R91" i="25"/>
  <c r="P70" i="25"/>
  <c r="P81" i="25"/>
  <c r="Q91" i="25"/>
  <c r="O70" i="25"/>
  <c r="O81" i="25"/>
  <c r="P91" i="25"/>
  <c r="N70" i="25"/>
  <c r="N81" i="25"/>
  <c r="O91" i="25"/>
  <c r="M81" i="25"/>
  <c r="N91" i="25"/>
  <c r="L81" i="25"/>
  <c r="M91" i="25"/>
  <c r="K81" i="25"/>
  <c r="L91" i="25"/>
  <c r="J81" i="25"/>
  <c r="K91" i="25"/>
  <c r="I81" i="25"/>
  <c r="J91" i="25"/>
  <c r="H81" i="25"/>
  <c r="I91" i="25"/>
  <c r="G81" i="25"/>
  <c r="H91" i="25"/>
  <c r="F81" i="25"/>
  <c r="G91" i="25"/>
  <c r="E81" i="25"/>
  <c r="F91" i="25"/>
  <c r="D81" i="25"/>
  <c r="E91" i="25"/>
  <c r="C81" i="25"/>
  <c r="D91" i="25"/>
  <c r="AG80" i="25"/>
  <c r="AF80" i="25"/>
  <c r="AG90" i="25"/>
  <c r="AE80" i="25"/>
  <c r="AF90" i="25"/>
  <c r="AD80" i="25"/>
  <c r="AE90" i="25"/>
  <c r="AC80" i="25"/>
  <c r="AD90" i="25"/>
  <c r="AB80" i="25"/>
  <c r="AC90" i="25"/>
  <c r="AA80" i="25"/>
  <c r="AB90" i="25"/>
  <c r="Z80" i="25"/>
  <c r="AA90" i="25"/>
  <c r="Y80" i="25"/>
  <c r="Z90" i="25"/>
  <c r="X80" i="25"/>
  <c r="Y90" i="25"/>
  <c r="W80" i="25"/>
  <c r="X90" i="25"/>
  <c r="V80" i="25"/>
  <c r="W90" i="25"/>
  <c r="U80" i="25"/>
  <c r="V90" i="25"/>
  <c r="T80" i="25"/>
  <c r="U90" i="25"/>
  <c r="S80" i="25"/>
  <c r="T90" i="25"/>
  <c r="R80" i="25"/>
  <c r="S90" i="25"/>
  <c r="Q80" i="25"/>
  <c r="R90" i="25"/>
  <c r="P80" i="25"/>
  <c r="Q90" i="25"/>
  <c r="O80" i="25"/>
  <c r="P90" i="25"/>
  <c r="N80" i="25"/>
  <c r="O90" i="25"/>
  <c r="M80" i="25"/>
  <c r="N90" i="25"/>
  <c r="L80" i="25"/>
  <c r="M90" i="25"/>
  <c r="K80" i="25"/>
  <c r="L90" i="25"/>
  <c r="J80" i="25"/>
  <c r="K90" i="25"/>
  <c r="I80" i="25"/>
  <c r="J90" i="25"/>
  <c r="H80" i="25"/>
  <c r="I90" i="25"/>
  <c r="G80" i="25"/>
  <c r="H90" i="25"/>
  <c r="F80" i="25"/>
  <c r="G90" i="25"/>
  <c r="E80" i="25"/>
  <c r="F90" i="25"/>
  <c r="D80" i="25"/>
  <c r="E90" i="25"/>
  <c r="C80" i="25"/>
  <c r="D90" i="25"/>
  <c r="AG68" i="25"/>
  <c r="AG79" i="25"/>
  <c r="AF68" i="25"/>
  <c r="AF79" i="25"/>
  <c r="AG89" i="25"/>
  <c r="AE68" i="25"/>
  <c r="AE79" i="25"/>
  <c r="AF89" i="25"/>
  <c r="AD68" i="25"/>
  <c r="AD79" i="25"/>
  <c r="AE89" i="25"/>
  <c r="AC68" i="25"/>
  <c r="AC79" i="25"/>
  <c r="AD89" i="25"/>
  <c r="AB68" i="25"/>
  <c r="AB79" i="25"/>
  <c r="AC89" i="25"/>
  <c r="AA68" i="25"/>
  <c r="AA79" i="25"/>
  <c r="AB89" i="25"/>
  <c r="Z68" i="25"/>
  <c r="Z79" i="25"/>
  <c r="AA89" i="25"/>
  <c r="Y68" i="25"/>
  <c r="Y79" i="25"/>
  <c r="Z89" i="25"/>
  <c r="X68" i="25"/>
  <c r="X79" i="25"/>
  <c r="Y89" i="25"/>
  <c r="W68" i="25"/>
  <c r="W79" i="25"/>
  <c r="X89" i="25"/>
  <c r="V68" i="25"/>
  <c r="V79" i="25"/>
  <c r="W89" i="25"/>
  <c r="U68" i="25"/>
  <c r="U79" i="25"/>
  <c r="V89" i="25"/>
  <c r="T68" i="25"/>
  <c r="T79" i="25"/>
  <c r="U89" i="25"/>
  <c r="S68" i="25"/>
  <c r="S79" i="25"/>
  <c r="T89" i="25"/>
  <c r="R68" i="25"/>
  <c r="R79" i="25"/>
  <c r="S89" i="25"/>
  <c r="Q68" i="25"/>
  <c r="Q79" i="25"/>
  <c r="R89" i="25"/>
  <c r="P68" i="25"/>
  <c r="P79" i="25"/>
  <c r="Q89" i="25"/>
  <c r="O68" i="25"/>
  <c r="O79" i="25"/>
  <c r="P89" i="25"/>
  <c r="N68" i="25"/>
  <c r="N79" i="25"/>
  <c r="O89" i="25"/>
  <c r="M79" i="25"/>
  <c r="N89" i="25"/>
  <c r="L79" i="25"/>
  <c r="M89" i="25"/>
  <c r="K79" i="25"/>
  <c r="L89" i="25"/>
  <c r="J79" i="25"/>
  <c r="K89" i="25"/>
  <c r="I79" i="25"/>
  <c r="J89" i="25"/>
  <c r="H79" i="25"/>
  <c r="I89" i="25"/>
  <c r="G79" i="25"/>
  <c r="H89" i="25"/>
  <c r="F79" i="25"/>
  <c r="G89" i="25"/>
  <c r="E79" i="25"/>
  <c r="F89" i="25"/>
  <c r="D79" i="25"/>
  <c r="E89" i="25"/>
  <c r="C79" i="25"/>
  <c r="D89" i="25"/>
  <c r="AG78" i="25"/>
  <c r="AF78" i="25"/>
  <c r="AG88" i="25"/>
  <c r="AE78" i="25"/>
  <c r="AF88" i="25"/>
  <c r="AD78" i="25"/>
  <c r="AE88" i="25"/>
  <c r="AC78" i="25"/>
  <c r="AD88" i="25"/>
  <c r="AB78" i="25"/>
  <c r="AC88" i="25"/>
  <c r="AA78" i="25"/>
  <c r="AB88" i="25"/>
  <c r="Z78" i="25"/>
  <c r="AA88" i="25"/>
  <c r="Y78" i="25"/>
  <c r="Z88" i="25"/>
  <c r="X78" i="25"/>
  <c r="Y88" i="25"/>
  <c r="W78" i="25"/>
  <c r="X88" i="25"/>
  <c r="V78" i="25"/>
  <c r="W88" i="25"/>
  <c r="U78" i="25"/>
  <c r="V88" i="25"/>
  <c r="T78" i="25"/>
  <c r="U88" i="25"/>
  <c r="S78" i="25"/>
  <c r="T88" i="25"/>
  <c r="R78" i="25"/>
  <c r="S88" i="25"/>
  <c r="Q78" i="25"/>
  <c r="R88" i="25"/>
  <c r="P78" i="25"/>
  <c r="Q88" i="25"/>
  <c r="O78" i="25"/>
  <c r="P88" i="25"/>
  <c r="N78" i="25"/>
  <c r="O88" i="25"/>
  <c r="M78" i="25"/>
  <c r="N88" i="25"/>
  <c r="L78" i="25"/>
  <c r="M88" i="25"/>
  <c r="K78" i="25"/>
  <c r="L88" i="25"/>
  <c r="J78" i="25"/>
  <c r="K88" i="25"/>
  <c r="I78" i="25"/>
  <c r="J88" i="25"/>
  <c r="H78" i="25"/>
  <c r="I88" i="25"/>
  <c r="G78" i="25"/>
  <c r="H88" i="25"/>
  <c r="F78" i="25"/>
  <c r="G88" i="25"/>
  <c r="E78" i="25"/>
  <c r="F88" i="25"/>
  <c r="D78" i="25"/>
  <c r="E88" i="25"/>
  <c r="C78" i="25"/>
  <c r="D88" i="25"/>
  <c r="AG66" i="25"/>
  <c r="AG77" i="25"/>
  <c r="AF66" i="25"/>
  <c r="AF77" i="25"/>
  <c r="AG87" i="25"/>
  <c r="AE66" i="25"/>
  <c r="AE77" i="25"/>
  <c r="AF87" i="25"/>
  <c r="AD66" i="25"/>
  <c r="AD77" i="25"/>
  <c r="AE87" i="25"/>
  <c r="AC66" i="25"/>
  <c r="AC77" i="25"/>
  <c r="AD87" i="25"/>
  <c r="AB66" i="25"/>
  <c r="AB77" i="25"/>
  <c r="AC87" i="25"/>
  <c r="AA66" i="25"/>
  <c r="AA77" i="25"/>
  <c r="AB87" i="25"/>
  <c r="Z66" i="25"/>
  <c r="Z77" i="25"/>
  <c r="AA87" i="25"/>
  <c r="Y66" i="25"/>
  <c r="Y77" i="25"/>
  <c r="Z87" i="25"/>
  <c r="X66" i="25"/>
  <c r="X77" i="25"/>
  <c r="Y87" i="25"/>
  <c r="W66" i="25"/>
  <c r="W77" i="25"/>
  <c r="X87" i="25"/>
  <c r="V66" i="25"/>
  <c r="V77" i="25"/>
  <c r="W87" i="25"/>
  <c r="U66" i="25"/>
  <c r="U77" i="25"/>
  <c r="V87" i="25"/>
  <c r="T66" i="25"/>
  <c r="T77" i="25"/>
  <c r="U87" i="25"/>
  <c r="S66" i="25"/>
  <c r="S77" i="25"/>
  <c r="T87" i="25"/>
  <c r="R66" i="25"/>
  <c r="R77" i="25"/>
  <c r="S87" i="25"/>
  <c r="Q66" i="25"/>
  <c r="Q77" i="25"/>
  <c r="R87" i="25"/>
  <c r="P66" i="25"/>
  <c r="P77" i="25"/>
  <c r="Q87" i="25"/>
  <c r="O66" i="25"/>
  <c r="O77" i="25"/>
  <c r="P87" i="25"/>
  <c r="N66" i="25"/>
  <c r="N77" i="25"/>
  <c r="O87" i="25"/>
  <c r="M77" i="25"/>
  <c r="N87" i="25"/>
  <c r="L77" i="25"/>
  <c r="M87" i="25"/>
  <c r="K77" i="25"/>
  <c r="L87" i="25"/>
  <c r="J77" i="25"/>
  <c r="K87" i="25"/>
  <c r="I77" i="25"/>
  <c r="J87" i="25"/>
  <c r="H77" i="25"/>
  <c r="I87" i="25"/>
  <c r="G77" i="25"/>
  <c r="H87" i="25"/>
  <c r="F77" i="25"/>
  <c r="G87" i="25"/>
  <c r="E77" i="25"/>
  <c r="F87" i="25"/>
  <c r="D77" i="25"/>
  <c r="E87" i="25"/>
  <c r="C77" i="25"/>
  <c r="D87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K74" i="25"/>
  <c r="J74" i="25"/>
  <c r="I74" i="25"/>
  <c r="H74" i="25"/>
  <c r="G74" i="25"/>
  <c r="F74" i="25"/>
  <c r="E74" i="25"/>
  <c r="D74" i="25"/>
  <c r="C74" i="25"/>
  <c r="L62" i="25"/>
  <c r="K62" i="25"/>
  <c r="J62" i="25"/>
  <c r="I62" i="25"/>
  <c r="H62" i="25"/>
  <c r="G62" i="25"/>
  <c r="F62" i="25"/>
  <c r="E62" i="25"/>
  <c r="D62" i="25"/>
  <c r="AG61" i="25"/>
  <c r="AF61" i="25"/>
  <c r="AE61" i="25"/>
  <c r="AD61" i="25"/>
  <c r="AC61" i="25"/>
  <c r="AB61" i="25"/>
  <c r="AA61" i="25"/>
  <c r="Z61" i="25"/>
  <c r="Y61" i="25"/>
  <c r="X61" i="25"/>
  <c r="M61" i="25"/>
  <c r="W61" i="25"/>
  <c r="V61" i="25"/>
  <c r="U61" i="25"/>
  <c r="T61" i="25"/>
  <c r="S61" i="25"/>
  <c r="R61" i="25"/>
  <c r="Q61" i="25"/>
  <c r="P61" i="25"/>
  <c r="O61" i="25"/>
  <c r="N61" i="25"/>
  <c r="L61" i="25"/>
  <c r="K61" i="25"/>
  <c r="J61" i="25"/>
  <c r="I61" i="25"/>
  <c r="H61" i="25"/>
  <c r="G61" i="25"/>
  <c r="F61" i="25"/>
  <c r="E61" i="25"/>
  <c r="D61" i="25"/>
  <c r="AG60" i="25"/>
  <c r="AF60" i="25"/>
  <c r="AE60" i="25"/>
  <c r="AD60" i="25"/>
  <c r="AC60" i="25"/>
  <c r="AB60" i="25"/>
  <c r="AA60" i="25"/>
  <c r="Z60" i="25"/>
  <c r="Y60" i="25"/>
  <c r="X60" i="25"/>
  <c r="M60" i="25"/>
  <c r="W60" i="25"/>
  <c r="V60" i="25"/>
  <c r="U60" i="25"/>
  <c r="T60" i="25"/>
  <c r="S60" i="25"/>
  <c r="R60" i="25"/>
  <c r="Q60" i="25"/>
  <c r="P60" i="25"/>
  <c r="O60" i="25"/>
  <c r="N60" i="25"/>
  <c r="L60" i="25"/>
  <c r="K60" i="25"/>
  <c r="J60" i="25"/>
  <c r="I60" i="25"/>
  <c r="H60" i="25"/>
  <c r="G60" i="25"/>
  <c r="F60" i="25"/>
  <c r="E60" i="25"/>
  <c r="D60" i="25"/>
  <c r="AG59" i="25"/>
  <c r="AF59" i="25"/>
  <c r="AE59" i="25"/>
  <c r="AD59" i="25"/>
  <c r="AC59" i="25"/>
  <c r="AB59" i="25"/>
  <c r="AA59" i="25"/>
  <c r="Z59" i="25"/>
  <c r="Y59" i="25"/>
  <c r="X59" i="25"/>
  <c r="M59" i="25"/>
  <c r="W59" i="25"/>
  <c r="V59" i="25"/>
  <c r="U59" i="25"/>
  <c r="T59" i="25"/>
  <c r="S59" i="25"/>
  <c r="R59" i="25"/>
  <c r="Q59" i="25"/>
  <c r="P59" i="25"/>
  <c r="O59" i="25"/>
  <c r="N59" i="25"/>
  <c r="L59" i="25"/>
  <c r="K59" i="25"/>
  <c r="J59" i="25"/>
  <c r="I59" i="25"/>
  <c r="H59" i="25"/>
  <c r="G59" i="25"/>
  <c r="F59" i="25"/>
  <c r="E59" i="25"/>
  <c r="D59" i="25"/>
  <c r="L58" i="25"/>
  <c r="K58" i="25"/>
  <c r="J58" i="25"/>
  <c r="I58" i="25"/>
  <c r="H58" i="25"/>
  <c r="G58" i="25"/>
  <c r="F58" i="25"/>
  <c r="E58" i="25"/>
  <c r="D58" i="25"/>
  <c r="AG57" i="25"/>
  <c r="AF57" i="25"/>
  <c r="AE57" i="25"/>
  <c r="AD57" i="25"/>
  <c r="AC57" i="25"/>
  <c r="AB57" i="25"/>
  <c r="AA57" i="25"/>
  <c r="Z57" i="25"/>
  <c r="Y57" i="25"/>
  <c r="X57" i="25"/>
  <c r="M57" i="25"/>
  <c r="W57" i="25"/>
  <c r="V57" i="25"/>
  <c r="U57" i="25"/>
  <c r="T57" i="25"/>
  <c r="S57" i="25"/>
  <c r="R57" i="25"/>
  <c r="Q57" i="25"/>
  <c r="P57" i="25"/>
  <c r="O57" i="25"/>
  <c r="N57" i="25"/>
  <c r="L57" i="25"/>
  <c r="K57" i="25"/>
  <c r="J57" i="25"/>
  <c r="I57" i="25"/>
  <c r="H57" i="25"/>
  <c r="G57" i="25"/>
  <c r="F57" i="25"/>
  <c r="E57" i="25"/>
  <c r="D57" i="25"/>
  <c r="L56" i="25"/>
  <c r="K56" i="25"/>
  <c r="J56" i="25"/>
  <c r="I56" i="25"/>
  <c r="H56" i="25"/>
  <c r="G56" i="25"/>
  <c r="F56" i="25"/>
  <c r="E56" i="25"/>
  <c r="D56" i="25"/>
  <c r="AG55" i="25"/>
  <c r="AF55" i="25"/>
  <c r="AE55" i="25"/>
  <c r="AD55" i="25"/>
  <c r="AC55" i="25"/>
  <c r="AB55" i="25"/>
  <c r="AA55" i="25"/>
  <c r="Z55" i="25"/>
  <c r="Y55" i="25"/>
  <c r="X55" i="25"/>
  <c r="M55" i="25"/>
  <c r="W55" i="25"/>
  <c r="V55" i="25"/>
  <c r="U55" i="25"/>
  <c r="T55" i="25"/>
  <c r="S55" i="25"/>
  <c r="R55" i="25"/>
  <c r="Q55" i="25"/>
  <c r="P55" i="25"/>
  <c r="O55" i="25"/>
  <c r="N55" i="25"/>
  <c r="L55" i="25"/>
  <c r="K55" i="25"/>
  <c r="J55" i="25"/>
  <c r="I55" i="25"/>
  <c r="H55" i="25"/>
  <c r="G55" i="25"/>
  <c r="F55" i="25"/>
  <c r="E55" i="25"/>
  <c r="D55" i="25"/>
  <c r="N48" i="25"/>
  <c r="O48" i="25"/>
  <c r="P48" i="25"/>
  <c r="Q48" i="25"/>
  <c r="R48" i="25"/>
  <c r="S48" i="25"/>
  <c r="T48" i="25"/>
  <c r="U48" i="25"/>
  <c r="V48" i="25"/>
  <c r="W48" i="25"/>
  <c r="X48" i="25"/>
  <c r="Y48" i="25"/>
  <c r="Z48" i="25"/>
  <c r="AA48" i="25"/>
  <c r="AB48" i="25"/>
  <c r="AC48" i="25"/>
  <c r="AD48" i="25"/>
  <c r="AE48" i="25"/>
  <c r="AF48" i="25"/>
  <c r="AG48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N50" i="25"/>
  <c r="O50" i="25"/>
  <c r="P50" i="25"/>
  <c r="Q50" i="25"/>
  <c r="R50" i="25"/>
  <c r="S50" i="25"/>
  <c r="T50" i="25"/>
  <c r="U50" i="25"/>
  <c r="V50" i="25"/>
  <c r="W50" i="25"/>
  <c r="X50" i="25"/>
  <c r="Y50" i="25"/>
  <c r="Z50" i="25"/>
  <c r="AA50" i="25"/>
  <c r="AB50" i="25"/>
  <c r="AC50" i="25"/>
  <c r="AD50" i="25"/>
  <c r="AE50" i="25"/>
  <c r="AF50" i="25"/>
  <c r="AG50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N46" i="25"/>
  <c r="O46" i="25"/>
  <c r="P46" i="25"/>
  <c r="Q46" i="25"/>
  <c r="R46" i="25"/>
  <c r="S46" i="25"/>
  <c r="T46" i="25"/>
  <c r="U46" i="25"/>
  <c r="V46" i="25"/>
  <c r="W46" i="25"/>
  <c r="X46" i="25"/>
  <c r="Y46" i="25"/>
  <c r="Z46" i="25"/>
  <c r="AA46" i="25"/>
  <c r="AB46" i="25"/>
  <c r="AC46" i="25"/>
  <c r="AD46" i="25"/>
  <c r="AE46" i="25"/>
  <c r="AF46" i="25"/>
  <c r="AG46" i="25"/>
  <c r="N44" i="25"/>
  <c r="O44" i="25"/>
  <c r="P44" i="25"/>
  <c r="Q44" i="25"/>
  <c r="R44" i="25"/>
  <c r="S44" i="25"/>
  <c r="T44" i="25"/>
  <c r="U44" i="25"/>
  <c r="V44" i="25"/>
  <c r="W44" i="25"/>
  <c r="X44" i="25"/>
  <c r="Y44" i="25"/>
  <c r="Z44" i="25"/>
  <c r="AA44" i="25"/>
  <c r="AB44" i="25"/>
  <c r="AC44" i="25"/>
  <c r="AD44" i="25"/>
  <c r="AE44" i="25"/>
  <c r="AF44" i="25"/>
  <c r="AG44" i="25"/>
  <c r="K30" i="25"/>
  <c r="L40" i="25"/>
  <c r="J30" i="25"/>
  <c r="K40" i="25"/>
  <c r="I30" i="25"/>
  <c r="J40" i="25"/>
  <c r="H30" i="25"/>
  <c r="I40" i="25"/>
  <c r="G30" i="25"/>
  <c r="H40" i="25"/>
  <c r="F30" i="25"/>
  <c r="G40" i="25"/>
  <c r="E30" i="25"/>
  <c r="F40" i="25"/>
  <c r="D30" i="25"/>
  <c r="E40" i="25"/>
  <c r="C30" i="25"/>
  <c r="D40" i="25"/>
  <c r="AG29" i="25"/>
  <c r="AF29" i="25"/>
  <c r="AG39" i="25"/>
  <c r="AE29" i="25"/>
  <c r="AF39" i="25"/>
  <c r="AD29" i="25"/>
  <c r="AE39" i="25"/>
  <c r="AC29" i="25"/>
  <c r="AD39" i="25"/>
  <c r="AB29" i="25"/>
  <c r="AC39" i="25"/>
  <c r="AA29" i="25"/>
  <c r="AB39" i="25"/>
  <c r="Z29" i="25"/>
  <c r="AA39" i="25"/>
  <c r="Y29" i="25"/>
  <c r="Z39" i="25"/>
  <c r="X29" i="25"/>
  <c r="Y39" i="25"/>
  <c r="W29" i="25"/>
  <c r="X39" i="25"/>
  <c r="V29" i="25"/>
  <c r="W39" i="25"/>
  <c r="U29" i="25"/>
  <c r="V39" i="25"/>
  <c r="T29" i="25"/>
  <c r="U39" i="25"/>
  <c r="S29" i="25"/>
  <c r="T39" i="25"/>
  <c r="R29" i="25"/>
  <c r="S39" i="25"/>
  <c r="Q29" i="25"/>
  <c r="R39" i="25"/>
  <c r="P29" i="25"/>
  <c r="Q39" i="25"/>
  <c r="O29" i="25"/>
  <c r="P39" i="25"/>
  <c r="N29" i="25"/>
  <c r="O39" i="25"/>
  <c r="M29" i="25"/>
  <c r="N39" i="25"/>
  <c r="L29" i="25"/>
  <c r="M39" i="25"/>
  <c r="K29" i="25"/>
  <c r="L39" i="25"/>
  <c r="J29" i="25"/>
  <c r="K39" i="25"/>
  <c r="I29" i="25"/>
  <c r="J39" i="25"/>
  <c r="H29" i="25"/>
  <c r="I39" i="25"/>
  <c r="G29" i="25"/>
  <c r="H39" i="25"/>
  <c r="F29" i="25"/>
  <c r="G39" i="25"/>
  <c r="E29" i="25"/>
  <c r="F39" i="25"/>
  <c r="D29" i="25"/>
  <c r="E39" i="25"/>
  <c r="C29" i="25"/>
  <c r="D39" i="25"/>
  <c r="AG28" i="25"/>
  <c r="AF28" i="25"/>
  <c r="AG38" i="25"/>
  <c r="AE28" i="25"/>
  <c r="AF38" i="25"/>
  <c r="AD28" i="25"/>
  <c r="AE38" i="25"/>
  <c r="AC28" i="25"/>
  <c r="AD38" i="25"/>
  <c r="AB28" i="25"/>
  <c r="AC38" i="25"/>
  <c r="AA28" i="25"/>
  <c r="AB38" i="25"/>
  <c r="Z28" i="25"/>
  <c r="AA38" i="25"/>
  <c r="Y28" i="25"/>
  <c r="Z38" i="25"/>
  <c r="X28" i="25"/>
  <c r="Y38" i="25"/>
  <c r="W28" i="25"/>
  <c r="X38" i="25"/>
  <c r="V28" i="25"/>
  <c r="W38" i="25"/>
  <c r="U28" i="25"/>
  <c r="V38" i="25"/>
  <c r="T28" i="25"/>
  <c r="U38" i="25"/>
  <c r="S28" i="25"/>
  <c r="T38" i="25"/>
  <c r="R28" i="25"/>
  <c r="S38" i="25"/>
  <c r="Q28" i="25"/>
  <c r="R38" i="25"/>
  <c r="P28" i="25"/>
  <c r="Q38" i="25"/>
  <c r="O28" i="25"/>
  <c r="P38" i="25"/>
  <c r="N28" i="25"/>
  <c r="O38" i="25"/>
  <c r="M28" i="25"/>
  <c r="N38" i="25"/>
  <c r="L28" i="25"/>
  <c r="M38" i="25"/>
  <c r="K28" i="25"/>
  <c r="L38" i="25"/>
  <c r="J28" i="25"/>
  <c r="K38" i="25"/>
  <c r="I28" i="25"/>
  <c r="J38" i="25"/>
  <c r="H28" i="25"/>
  <c r="I38" i="25"/>
  <c r="G28" i="25"/>
  <c r="H38" i="25"/>
  <c r="F28" i="25"/>
  <c r="G38" i="25"/>
  <c r="E28" i="25"/>
  <c r="F38" i="25"/>
  <c r="D28" i="25"/>
  <c r="E38" i="25"/>
  <c r="C28" i="25"/>
  <c r="D38" i="25"/>
  <c r="AG27" i="25"/>
  <c r="AF27" i="25"/>
  <c r="AG37" i="25"/>
  <c r="AE27" i="25"/>
  <c r="AF37" i="25"/>
  <c r="AD27" i="25"/>
  <c r="AE37" i="25"/>
  <c r="AC27" i="25"/>
  <c r="AD37" i="25"/>
  <c r="AB27" i="25"/>
  <c r="AC37" i="25"/>
  <c r="AA27" i="25"/>
  <c r="AB37" i="25"/>
  <c r="Z27" i="25"/>
  <c r="AA37" i="25"/>
  <c r="Y27" i="25"/>
  <c r="Z37" i="25"/>
  <c r="X27" i="25"/>
  <c r="Y37" i="25"/>
  <c r="W27" i="25"/>
  <c r="X37" i="25"/>
  <c r="V27" i="25"/>
  <c r="W37" i="25"/>
  <c r="U27" i="25"/>
  <c r="V37" i="25"/>
  <c r="T27" i="25"/>
  <c r="U37" i="25"/>
  <c r="S27" i="25"/>
  <c r="T37" i="25"/>
  <c r="R27" i="25"/>
  <c r="S37" i="25"/>
  <c r="Q27" i="25"/>
  <c r="R37" i="25"/>
  <c r="P27" i="25"/>
  <c r="Q37" i="25"/>
  <c r="O27" i="25"/>
  <c r="P37" i="25"/>
  <c r="N27" i="25"/>
  <c r="O37" i="25"/>
  <c r="M27" i="25"/>
  <c r="N37" i="25"/>
  <c r="L27" i="25"/>
  <c r="M37" i="25"/>
  <c r="K27" i="25"/>
  <c r="L37" i="25"/>
  <c r="J27" i="25"/>
  <c r="K37" i="25"/>
  <c r="I27" i="25"/>
  <c r="J37" i="25"/>
  <c r="H27" i="25"/>
  <c r="I37" i="25"/>
  <c r="G27" i="25"/>
  <c r="H37" i="25"/>
  <c r="F27" i="25"/>
  <c r="G37" i="25"/>
  <c r="E27" i="25"/>
  <c r="F37" i="25"/>
  <c r="D27" i="25"/>
  <c r="E37" i="25"/>
  <c r="C27" i="25"/>
  <c r="D37" i="25"/>
  <c r="AG26" i="25"/>
  <c r="AF26" i="25"/>
  <c r="AG36" i="25"/>
  <c r="AE26" i="25"/>
  <c r="AF36" i="25"/>
  <c r="AD26" i="25"/>
  <c r="AE36" i="25"/>
  <c r="AC26" i="25"/>
  <c r="AD36" i="25"/>
  <c r="AB26" i="25"/>
  <c r="AC36" i="25"/>
  <c r="AA26" i="25"/>
  <c r="AB36" i="25"/>
  <c r="Z26" i="25"/>
  <c r="AA36" i="25"/>
  <c r="Y26" i="25"/>
  <c r="Z36" i="25"/>
  <c r="X26" i="25"/>
  <c r="Y36" i="25"/>
  <c r="W26" i="25"/>
  <c r="X36" i="25"/>
  <c r="V26" i="25"/>
  <c r="W36" i="25"/>
  <c r="U26" i="25"/>
  <c r="V36" i="25"/>
  <c r="T26" i="25"/>
  <c r="U36" i="25"/>
  <c r="S26" i="25"/>
  <c r="T36" i="25"/>
  <c r="R26" i="25"/>
  <c r="S36" i="25"/>
  <c r="Q26" i="25"/>
  <c r="R36" i="25"/>
  <c r="P26" i="25"/>
  <c r="Q36" i="25"/>
  <c r="O26" i="25"/>
  <c r="P36" i="25"/>
  <c r="N26" i="25"/>
  <c r="O36" i="25"/>
  <c r="M26" i="25"/>
  <c r="N36" i="25"/>
  <c r="L26" i="25"/>
  <c r="M36" i="25"/>
  <c r="K26" i="25"/>
  <c r="L36" i="25"/>
  <c r="J26" i="25"/>
  <c r="K36" i="25"/>
  <c r="I26" i="25"/>
  <c r="J36" i="25"/>
  <c r="H26" i="25"/>
  <c r="I36" i="25"/>
  <c r="G26" i="25"/>
  <c r="H36" i="25"/>
  <c r="F26" i="25"/>
  <c r="G36" i="25"/>
  <c r="E26" i="25"/>
  <c r="F36" i="25"/>
  <c r="D26" i="25"/>
  <c r="E36" i="25"/>
  <c r="C26" i="25"/>
  <c r="D36" i="25"/>
  <c r="AG25" i="25"/>
  <c r="AF25" i="25"/>
  <c r="AG35" i="25"/>
  <c r="AE25" i="25"/>
  <c r="AF35" i="25"/>
  <c r="AD25" i="25"/>
  <c r="AE35" i="25"/>
  <c r="AC25" i="25"/>
  <c r="AD35" i="25"/>
  <c r="AB25" i="25"/>
  <c r="AC35" i="25"/>
  <c r="AA25" i="25"/>
  <c r="AB35" i="25"/>
  <c r="Z25" i="25"/>
  <c r="AA35" i="25"/>
  <c r="Y25" i="25"/>
  <c r="Z35" i="25"/>
  <c r="X25" i="25"/>
  <c r="Y35" i="25"/>
  <c r="W25" i="25"/>
  <c r="X35" i="25"/>
  <c r="V25" i="25"/>
  <c r="W35" i="25"/>
  <c r="U25" i="25"/>
  <c r="V35" i="25"/>
  <c r="T25" i="25"/>
  <c r="U35" i="25"/>
  <c r="S25" i="25"/>
  <c r="T35" i="25"/>
  <c r="R25" i="25"/>
  <c r="S35" i="25"/>
  <c r="Q25" i="25"/>
  <c r="R35" i="25"/>
  <c r="P25" i="25"/>
  <c r="Q35" i="25"/>
  <c r="O25" i="25"/>
  <c r="P35" i="25"/>
  <c r="N25" i="25"/>
  <c r="O35" i="25"/>
  <c r="M25" i="25"/>
  <c r="N35" i="25"/>
  <c r="L25" i="25"/>
  <c r="M35" i="25"/>
  <c r="K25" i="25"/>
  <c r="L35" i="25"/>
  <c r="J25" i="25"/>
  <c r="K35" i="25"/>
  <c r="I25" i="25"/>
  <c r="J35" i="25"/>
  <c r="H25" i="25"/>
  <c r="I35" i="25"/>
  <c r="G25" i="25"/>
  <c r="H35" i="25"/>
  <c r="F25" i="25"/>
  <c r="G35" i="25"/>
  <c r="E25" i="25"/>
  <c r="F35" i="25"/>
  <c r="D25" i="25"/>
  <c r="E35" i="25"/>
  <c r="C25" i="25"/>
  <c r="D35" i="25"/>
  <c r="AG24" i="25"/>
  <c r="AF24" i="25"/>
  <c r="AG34" i="25"/>
  <c r="AE24" i="25"/>
  <c r="AF34" i="25"/>
  <c r="AD24" i="25"/>
  <c r="AE34" i="25"/>
  <c r="AC24" i="25"/>
  <c r="AD34" i="25"/>
  <c r="AB24" i="25"/>
  <c r="AC34" i="25"/>
  <c r="AA24" i="25"/>
  <c r="AB34" i="25"/>
  <c r="Z24" i="25"/>
  <c r="AA34" i="25"/>
  <c r="Y24" i="25"/>
  <c r="Z34" i="25"/>
  <c r="X24" i="25"/>
  <c r="Y34" i="25"/>
  <c r="W24" i="25"/>
  <c r="X34" i="25"/>
  <c r="V24" i="25"/>
  <c r="W34" i="25"/>
  <c r="U24" i="25"/>
  <c r="V34" i="25"/>
  <c r="T24" i="25"/>
  <c r="U34" i="25"/>
  <c r="S24" i="25"/>
  <c r="T34" i="25"/>
  <c r="R24" i="25"/>
  <c r="S34" i="25"/>
  <c r="Q24" i="25"/>
  <c r="R34" i="25"/>
  <c r="P24" i="25"/>
  <c r="Q34" i="25"/>
  <c r="O24" i="25"/>
  <c r="P34" i="25"/>
  <c r="N24" i="25"/>
  <c r="O34" i="25"/>
  <c r="M24" i="25"/>
  <c r="N34" i="25"/>
  <c r="L24" i="25"/>
  <c r="M34" i="25"/>
  <c r="K24" i="25"/>
  <c r="L34" i="25"/>
  <c r="J24" i="25"/>
  <c r="K34" i="25"/>
  <c r="I24" i="25"/>
  <c r="J34" i="25"/>
  <c r="H24" i="25"/>
  <c r="I34" i="25"/>
  <c r="G24" i="25"/>
  <c r="H34" i="25"/>
  <c r="F24" i="25"/>
  <c r="G34" i="25"/>
  <c r="E24" i="25"/>
  <c r="F34" i="25"/>
  <c r="D24" i="25"/>
  <c r="E34" i="25"/>
  <c r="C24" i="25"/>
  <c r="D34" i="25"/>
  <c r="AG23" i="25"/>
  <c r="AF23" i="25"/>
  <c r="AG33" i="25"/>
  <c r="AE23" i="25"/>
  <c r="AF33" i="25"/>
  <c r="AD23" i="25"/>
  <c r="AE33" i="25"/>
  <c r="AC23" i="25"/>
  <c r="AD33" i="25"/>
  <c r="AB23" i="25"/>
  <c r="AC33" i="25"/>
  <c r="AA23" i="25"/>
  <c r="AB33" i="25"/>
  <c r="Z23" i="25"/>
  <c r="AA33" i="25"/>
  <c r="Y23" i="25"/>
  <c r="Z33" i="25"/>
  <c r="X23" i="25"/>
  <c r="Y33" i="25"/>
  <c r="W23" i="25"/>
  <c r="X33" i="25"/>
  <c r="V23" i="25"/>
  <c r="W33" i="25"/>
  <c r="U23" i="25"/>
  <c r="V33" i="25"/>
  <c r="T23" i="25"/>
  <c r="U33" i="25"/>
  <c r="S23" i="25"/>
  <c r="T33" i="25"/>
  <c r="R23" i="25"/>
  <c r="S33" i="25"/>
  <c r="Q23" i="25"/>
  <c r="R33" i="25"/>
  <c r="P23" i="25"/>
  <c r="Q33" i="25"/>
  <c r="O23" i="25"/>
  <c r="P33" i="25"/>
  <c r="N23" i="25"/>
  <c r="O33" i="25"/>
  <c r="M23" i="25"/>
  <c r="N33" i="25"/>
  <c r="L23" i="25"/>
  <c r="M33" i="25"/>
  <c r="K23" i="25"/>
  <c r="L33" i="25"/>
  <c r="J23" i="25"/>
  <c r="K33" i="25"/>
  <c r="I23" i="25"/>
  <c r="J33" i="25"/>
  <c r="H23" i="25"/>
  <c r="I33" i="25"/>
  <c r="G23" i="25"/>
  <c r="H33" i="25"/>
  <c r="F23" i="25"/>
  <c r="G33" i="25"/>
  <c r="E23" i="25"/>
  <c r="F33" i="25"/>
  <c r="D23" i="25"/>
  <c r="E33" i="25"/>
  <c r="C23" i="25"/>
  <c r="D33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M4" i="25"/>
  <c r="C293" i="24"/>
  <c r="C292" i="24"/>
  <c r="C291" i="24"/>
  <c r="C290" i="24"/>
  <c r="C289" i="24"/>
  <c r="C288" i="24"/>
  <c r="C287" i="24"/>
  <c r="C286" i="24"/>
  <c r="L270" i="24"/>
  <c r="C280" i="24"/>
  <c r="M280" i="24"/>
  <c r="L280" i="24"/>
  <c r="J270" i="24"/>
  <c r="K280" i="24"/>
  <c r="H270" i="24"/>
  <c r="H280" i="24"/>
  <c r="J280" i="24"/>
  <c r="I280" i="24"/>
  <c r="G270" i="24"/>
  <c r="G280" i="24"/>
  <c r="F270" i="24"/>
  <c r="F280" i="24"/>
  <c r="E270" i="24"/>
  <c r="E280" i="24"/>
  <c r="D270" i="24"/>
  <c r="D280" i="24"/>
  <c r="L269" i="24"/>
  <c r="C279" i="24"/>
  <c r="M279" i="24"/>
  <c r="L279" i="24"/>
  <c r="J269" i="24"/>
  <c r="K279" i="24"/>
  <c r="H269" i="24"/>
  <c r="H279" i="24"/>
  <c r="J279" i="24"/>
  <c r="I279" i="24"/>
  <c r="G269" i="24"/>
  <c r="G279" i="24"/>
  <c r="F269" i="24"/>
  <c r="F279" i="24"/>
  <c r="E269" i="24"/>
  <c r="E279" i="24"/>
  <c r="D269" i="24"/>
  <c r="D279" i="24"/>
  <c r="L268" i="24"/>
  <c r="C278" i="24"/>
  <c r="M278" i="24"/>
  <c r="L278" i="24"/>
  <c r="J268" i="24"/>
  <c r="K278" i="24"/>
  <c r="H268" i="24"/>
  <c r="H278" i="24"/>
  <c r="J278" i="24"/>
  <c r="I278" i="24"/>
  <c r="G268" i="24"/>
  <c r="G278" i="24"/>
  <c r="F268" i="24"/>
  <c r="F278" i="24"/>
  <c r="E268" i="24"/>
  <c r="E278" i="24"/>
  <c r="D268" i="24"/>
  <c r="D278" i="24"/>
  <c r="L267" i="24"/>
  <c r="C277" i="24"/>
  <c r="M277" i="24"/>
  <c r="L277" i="24"/>
  <c r="J267" i="24"/>
  <c r="K277" i="24"/>
  <c r="H267" i="24"/>
  <c r="H277" i="24"/>
  <c r="J277" i="24"/>
  <c r="I277" i="24"/>
  <c r="G267" i="24"/>
  <c r="G277" i="24"/>
  <c r="F267" i="24"/>
  <c r="F277" i="24"/>
  <c r="E267" i="24"/>
  <c r="E277" i="24"/>
  <c r="D267" i="24"/>
  <c r="D277" i="24"/>
  <c r="L266" i="24"/>
  <c r="C276" i="24"/>
  <c r="M276" i="24"/>
  <c r="L276" i="24"/>
  <c r="J266" i="24"/>
  <c r="K276" i="24"/>
  <c r="H266" i="24"/>
  <c r="H276" i="24"/>
  <c r="J276" i="24"/>
  <c r="I276" i="24"/>
  <c r="G266" i="24"/>
  <c r="G276" i="24"/>
  <c r="F266" i="24"/>
  <c r="F276" i="24"/>
  <c r="E266" i="24"/>
  <c r="E276" i="24"/>
  <c r="D266" i="24"/>
  <c r="D276" i="24"/>
  <c r="L265" i="24"/>
  <c r="C275" i="24"/>
  <c r="M275" i="24"/>
  <c r="L275" i="24"/>
  <c r="J265" i="24"/>
  <c r="K275" i="24"/>
  <c r="H265" i="24"/>
  <c r="H275" i="24"/>
  <c r="J275" i="24"/>
  <c r="I275" i="24"/>
  <c r="G265" i="24"/>
  <c r="G275" i="24"/>
  <c r="F265" i="24"/>
  <c r="F275" i="24"/>
  <c r="E265" i="24"/>
  <c r="E275" i="24"/>
  <c r="D265" i="24"/>
  <c r="D275" i="24"/>
  <c r="L264" i="24"/>
  <c r="C274" i="24"/>
  <c r="M274" i="24"/>
  <c r="L274" i="24"/>
  <c r="J264" i="24"/>
  <c r="K274" i="24"/>
  <c r="H264" i="24"/>
  <c r="H274" i="24"/>
  <c r="J274" i="24"/>
  <c r="I274" i="24"/>
  <c r="G264" i="24"/>
  <c r="G274" i="24"/>
  <c r="F264" i="24"/>
  <c r="F274" i="24"/>
  <c r="E264" i="24"/>
  <c r="E274" i="24"/>
  <c r="D264" i="24"/>
  <c r="D274" i="24"/>
  <c r="L263" i="24"/>
  <c r="C273" i="24"/>
  <c r="M273" i="24"/>
  <c r="L273" i="24"/>
  <c r="J263" i="24"/>
  <c r="K273" i="24"/>
  <c r="H263" i="24"/>
  <c r="H273" i="24"/>
  <c r="J273" i="24"/>
  <c r="I273" i="24"/>
  <c r="G263" i="24"/>
  <c r="G273" i="24"/>
  <c r="F263" i="24"/>
  <c r="F273" i="24"/>
  <c r="E263" i="24"/>
  <c r="E273" i="24"/>
  <c r="D263" i="24"/>
  <c r="D273" i="24"/>
  <c r="K270" i="24"/>
  <c r="I270" i="24"/>
  <c r="C270" i="24"/>
  <c r="K269" i="24"/>
  <c r="I269" i="24"/>
  <c r="C269" i="24"/>
  <c r="K268" i="24"/>
  <c r="I268" i="24"/>
  <c r="C268" i="24"/>
  <c r="K267" i="24"/>
  <c r="I267" i="24"/>
  <c r="C267" i="24"/>
  <c r="K266" i="24"/>
  <c r="I266" i="24"/>
  <c r="C266" i="24"/>
  <c r="K265" i="24"/>
  <c r="I265" i="24"/>
  <c r="C265" i="24"/>
  <c r="K264" i="24"/>
  <c r="I264" i="24"/>
  <c r="C264" i="24"/>
  <c r="K263" i="24"/>
  <c r="I263" i="24"/>
  <c r="C263" i="24"/>
  <c r="C262" i="24" a="1"/>
  <c r="C262" i="24"/>
  <c r="D262" i="24"/>
  <c r="E262" i="24"/>
  <c r="F262" i="24"/>
  <c r="G262" i="24"/>
  <c r="H262" i="24"/>
  <c r="I262" i="24"/>
  <c r="J262" i="24"/>
  <c r="K262" i="24"/>
  <c r="L262" i="24"/>
  <c r="C251" i="24" a="1"/>
  <c r="C251" i="24"/>
  <c r="D251" i="24"/>
  <c r="E251" i="24"/>
  <c r="F251" i="24"/>
  <c r="G251" i="24"/>
  <c r="H251" i="24"/>
  <c r="I251" i="24"/>
  <c r="J251" i="24"/>
  <c r="K251" i="24"/>
  <c r="L251" i="24"/>
  <c r="C246" i="24"/>
  <c r="N220" i="24"/>
  <c r="O220" i="24"/>
  <c r="P220" i="24"/>
  <c r="Q220" i="24"/>
  <c r="R220" i="24"/>
  <c r="S220" i="24"/>
  <c r="T220" i="24"/>
  <c r="U220" i="24"/>
  <c r="V220" i="24"/>
  <c r="W220" i="24"/>
  <c r="X220" i="24"/>
  <c r="Y220" i="24"/>
  <c r="Z220" i="24"/>
  <c r="AA220" i="24"/>
  <c r="AB220" i="24"/>
  <c r="AC220" i="24"/>
  <c r="AD220" i="24"/>
  <c r="AE220" i="24"/>
  <c r="AF220" i="24"/>
  <c r="AG220" i="24"/>
  <c r="AG226" i="24"/>
  <c r="N223" i="24"/>
  <c r="O223" i="24"/>
  <c r="P223" i="24"/>
  <c r="Q223" i="24"/>
  <c r="R223" i="24"/>
  <c r="S223" i="24"/>
  <c r="T223" i="24"/>
  <c r="U223" i="24"/>
  <c r="V223" i="24"/>
  <c r="W223" i="24"/>
  <c r="X223" i="24"/>
  <c r="Y223" i="24"/>
  <c r="Z223" i="24"/>
  <c r="AA223" i="24"/>
  <c r="AB223" i="24"/>
  <c r="AC223" i="24"/>
  <c r="AD223" i="24"/>
  <c r="AE223" i="24"/>
  <c r="AF223" i="24"/>
  <c r="AG223" i="24"/>
  <c r="N222" i="24"/>
  <c r="O222" i="24"/>
  <c r="P222" i="24"/>
  <c r="Q222" i="24"/>
  <c r="R222" i="24"/>
  <c r="S222" i="24"/>
  <c r="T222" i="24"/>
  <c r="U222" i="24"/>
  <c r="V222" i="24"/>
  <c r="W222" i="24"/>
  <c r="X222" i="24"/>
  <c r="Y222" i="24"/>
  <c r="Z222" i="24"/>
  <c r="AA222" i="24"/>
  <c r="AB222" i="24"/>
  <c r="AC222" i="24"/>
  <c r="AD222" i="24"/>
  <c r="AE222" i="24"/>
  <c r="AF222" i="24"/>
  <c r="AG222" i="24"/>
  <c r="AG228" i="24"/>
  <c r="AG227" i="24"/>
  <c r="AG229" i="24"/>
  <c r="AG230" i="24"/>
  <c r="AG231" i="24"/>
  <c r="AG232" i="24"/>
  <c r="AG233" i="24"/>
  <c r="AG234" i="24"/>
  <c r="C226" i="24"/>
  <c r="C228" i="24"/>
  <c r="C227" i="24"/>
  <c r="C229" i="24"/>
  <c r="C230" i="24"/>
  <c r="C231" i="24"/>
  <c r="C232" i="24"/>
  <c r="C233" i="24"/>
  <c r="C234" i="24"/>
  <c r="M245" i="24"/>
  <c r="M246" i="24"/>
  <c r="W226" i="24"/>
  <c r="W228" i="24"/>
  <c r="W227" i="24"/>
  <c r="W229" i="24"/>
  <c r="W230" i="24"/>
  <c r="W231" i="24"/>
  <c r="W232" i="24"/>
  <c r="W233" i="24"/>
  <c r="W234" i="24"/>
  <c r="L245" i="24"/>
  <c r="L246" i="24"/>
  <c r="M226" i="24"/>
  <c r="M228" i="24"/>
  <c r="M227" i="24"/>
  <c r="M229" i="24"/>
  <c r="M230" i="24"/>
  <c r="M231" i="24"/>
  <c r="M232" i="24"/>
  <c r="M233" i="24"/>
  <c r="M234" i="24"/>
  <c r="K245" i="24"/>
  <c r="K246" i="24"/>
  <c r="K226" i="24"/>
  <c r="K228" i="24"/>
  <c r="K227" i="24"/>
  <c r="K229" i="24"/>
  <c r="K230" i="24"/>
  <c r="K231" i="24"/>
  <c r="K232" i="24"/>
  <c r="K233" i="24"/>
  <c r="K234" i="24"/>
  <c r="J245" i="24"/>
  <c r="J246" i="24"/>
  <c r="I226" i="24"/>
  <c r="I228" i="24"/>
  <c r="I227" i="24"/>
  <c r="I229" i="24"/>
  <c r="I230" i="24"/>
  <c r="I231" i="24"/>
  <c r="I232" i="24"/>
  <c r="I233" i="24"/>
  <c r="I234" i="24"/>
  <c r="I245" i="24"/>
  <c r="I246" i="24"/>
  <c r="H226" i="24"/>
  <c r="H228" i="24"/>
  <c r="H227" i="24"/>
  <c r="H229" i="24"/>
  <c r="H230" i="24"/>
  <c r="H231" i="24"/>
  <c r="H232" i="24"/>
  <c r="H233" i="24"/>
  <c r="H234" i="24"/>
  <c r="H245" i="24"/>
  <c r="H246" i="24"/>
  <c r="G226" i="24"/>
  <c r="G228" i="24"/>
  <c r="G227" i="24"/>
  <c r="G229" i="24"/>
  <c r="G230" i="24"/>
  <c r="G231" i="24"/>
  <c r="G232" i="24"/>
  <c r="G233" i="24"/>
  <c r="G234" i="24"/>
  <c r="G245" i="24"/>
  <c r="G246" i="24"/>
  <c r="F226" i="24"/>
  <c r="F228" i="24"/>
  <c r="F227" i="24"/>
  <c r="F229" i="24"/>
  <c r="F230" i="24"/>
  <c r="F231" i="24"/>
  <c r="F232" i="24"/>
  <c r="F233" i="24"/>
  <c r="F234" i="24"/>
  <c r="F245" i="24"/>
  <c r="F246" i="24"/>
  <c r="E226" i="24"/>
  <c r="E228" i="24"/>
  <c r="E227" i="24"/>
  <c r="E229" i="24"/>
  <c r="E230" i="24"/>
  <c r="E231" i="24"/>
  <c r="E232" i="24"/>
  <c r="E233" i="24"/>
  <c r="E234" i="24"/>
  <c r="E245" i="24"/>
  <c r="E246" i="24"/>
  <c r="D226" i="24"/>
  <c r="D228" i="24"/>
  <c r="D227" i="24"/>
  <c r="D229" i="24"/>
  <c r="D230" i="24"/>
  <c r="D231" i="24"/>
  <c r="D232" i="24"/>
  <c r="D233" i="24"/>
  <c r="D234" i="24"/>
  <c r="D245" i="24"/>
  <c r="D246" i="24"/>
  <c r="C245" i="24"/>
  <c r="M244" i="24"/>
  <c r="L244" i="24"/>
  <c r="K244" i="24"/>
  <c r="J244" i="24"/>
  <c r="I244" i="24"/>
  <c r="H244" i="24"/>
  <c r="G244" i="24"/>
  <c r="F244" i="24"/>
  <c r="E244" i="24"/>
  <c r="D244" i="24"/>
  <c r="C244" i="24"/>
  <c r="M243" i="24"/>
  <c r="L243" i="24"/>
  <c r="K243" i="24"/>
  <c r="J243" i="24"/>
  <c r="I243" i="24"/>
  <c r="H243" i="24"/>
  <c r="G243" i="24"/>
  <c r="F243" i="24"/>
  <c r="E243" i="24"/>
  <c r="D243" i="24"/>
  <c r="C243" i="24"/>
  <c r="M242" i="24"/>
  <c r="L242" i="24"/>
  <c r="K242" i="24"/>
  <c r="J242" i="24"/>
  <c r="I242" i="24"/>
  <c r="H242" i="24"/>
  <c r="G242" i="24"/>
  <c r="F242" i="24"/>
  <c r="E242" i="24"/>
  <c r="D242" i="24"/>
  <c r="C242" i="24"/>
  <c r="M241" i="24"/>
  <c r="L241" i="24"/>
  <c r="K241" i="24"/>
  <c r="J241" i="24"/>
  <c r="I241" i="24"/>
  <c r="H241" i="24"/>
  <c r="G241" i="24"/>
  <c r="F241" i="24"/>
  <c r="E241" i="24"/>
  <c r="D241" i="24"/>
  <c r="C241" i="24"/>
  <c r="M240" i="24"/>
  <c r="L240" i="24"/>
  <c r="K240" i="24"/>
  <c r="J240" i="24"/>
  <c r="I240" i="24"/>
  <c r="H240" i="24"/>
  <c r="G240" i="24"/>
  <c r="F240" i="24"/>
  <c r="E240" i="24"/>
  <c r="D240" i="24"/>
  <c r="C240" i="24"/>
  <c r="M239" i="24"/>
  <c r="L239" i="24"/>
  <c r="K239" i="24"/>
  <c r="J239" i="24"/>
  <c r="I239" i="24"/>
  <c r="H239" i="24"/>
  <c r="G239" i="24"/>
  <c r="F239" i="24"/>
  <c r="E239" i="24"/>
  <c r="D239" i="24"/>
  <c r="C239" i="24"/>
  <c r="M238" i="24"/>
  <c r="L238" i="24"/>
  <c r="K238" i="24"/>
  <c r="J238" i="24"/>
  <c r="I238" i="24"/>
  <c r="H238" i="24"/>
  <c r="G238" i="24"/>
  <c r="F238" i="24"/>
  <c r="E238" i="24"/>
  <c r="D238" i="24"/>
  <c r="C238" i="24"/>
  <c r="M237" i="24"/>
  <c r="L237" i="24"/>
  <c r="K237" i="24"/>
  <c r="J237" i="24"/>
  <c r="I237" i="24"/>
  <c r="H237" i="24"/>
  <c r="G237" i="24"/>
  <c r="F237" i="24"/>
  <c r="E237" i="24"/>
  <c r="D237" i="24"/>
  <c r="C237" i="24"/>
  <c r="AF226" i="24"/>
  <c r="AF228" i="24"/>
  <c r="AF227" i="24"/>
  <c r="AF229" i="24"/>
  <c r="AF230" i="24"/>
  <c r="AF231" i="24"/>
  <c r="AF232" i="24"/>
  <c r="AF233" i="24"/>
  <c r="AF234" i="24"/>
  <c r="AE226" i="24"/>
  <c r="AE228" i="24"/>
  <c r="AE227" i="24"/>
  <c r="AE229" i="24"/>
  <c r="AE230" i="24"/>
  <c r="AE231" i="24"/>
  <c r="AE232" i="24"/>
  <c r="AE233" i="24"/>
  <c r="AE234" i="24"/>
  <c r="AD226" i="24"/>
  <c r="AD228" i="24"/>
  <c r="AD227" i="24"/>
  <c r="AD229" i="24"/>
  <c r="AD230" i="24"/>
  <c r="AD231" i="24"/>
  <c r="AD232" i="24"/>
  <c r="AD233" i="24"/>
  <c r="AD234" i="24"/>
  <c r="AC226" i="24"/>
  <c r="AC228" i="24"/>
  <c r="AC227" i="24"/>
  <c r="AC229" i="24"/>
  <c r="AC230" i="24"/>
  <c r="AC231" i="24"/>
  <c r="AC232" i="24"/>
  <c r="AC233" i="24"/>
  <c r="AC234" i="24"/>
  <c r="AB226" i="24"/>
  <c r="AB228" i="24"/>
  <c r="AB227" i="24"/>
  <c r="AB229" i="24"/>
  <c r="AB230" i="24"/>
  <c r="AB231" i="24"/>
  <c r="AB232" i="24"/>
  <c r="AB233" i="24"/>
  <c r="AB234" i="24"/>
  <c r="AA226" i="24"/>
  <c r="AA228" i="24"/>
  <c r="AA227" i="24"/>
  <c r="AA229" i="24"/>
  <c r="AA230" i="24"/>
  <c r="AA231" i="24"/>
  <c r="AA232" i="24"/>
  <c r="AA233" i="24"/>
  <c r="AA234" i="24"/>
  <c r="Z226" i="24"/>
  <c r="Z228" i="24"/>
  <c r="Z227" i="24"/>
  <c r="Z229" i="24"/>
  <c r="Z230" i="24"/>
  <c r="Z231" i="24"/>
  <c r="Z232" i="24"/>
  <c r="Z233" i="24"/>
  <c r="Z234" i="24"/>
  <c r="Y226" i="24"/>
  <c r="Y228" i="24"/>
  <c r="Y227" i="24"/>
  <c r="Y229" i="24"/>
  <c r="Y230" i="24"/>
  <c r="Y231" i="24"/>
  <c r="Y232" i="24"/>
  <c r="Y233" i="24"/>
  <c r="Y234" i="24"/>
  <c r="X226" i="24"/>
  <c r="X228" i="24"/>
  <c r="X227" i="24"/>
  <c r="X229" i="24"/>
  <c r="X230" i="24"/>
  <c r="X231" i="24"/>
  <c r="X232" i="24"/>
  <c r="X233" i="24"/>
  <c r="X234" i="24"/>
  <c r="V226" i="24"/>
  <c r="V228" i="24"/>
  <c r="V227" i="24"/>
  <c r="V229" i="24"/>
  <c r="V230" i="24"/>
  <c r="V231" i="24"/>
  <c r="V232" i="24"/>
  <c r="V233" i="24"/>
  <c r="V234" i="24"/>
  <c r="U226" i="24"/>
  <c r="U228" i="24"/>
  <c r="U227" i="24"/>
  <c r="U229" i="24"/>
  <c r="U230" i="24"/>
  <c r="U231" i="24"/>
  <c r="U232" i="24"/>
  <c r="U233" i="24"/>
  <c r="U234" i="24"/>
  <c r="T226" i="24"/>
  <c r="T228" i="24"/>
  <c r="T227" i="24"/>
  <c r="T229" i="24"/>
  <c r="T230" i="24"/>
  <c r="T231" i="24"/>
  <c r="T232" i="24"/>
  <c r="T233" i="24"/>
  <c r="T234" i="24"/>
  <c r="S226" i="24"/>
  <c r="S228" i="24"/>
  <c r="S227" i="24"/>
  <c r="S229" i="24"/>
  <c r="S230" i="24"/>
  <c r="S231" i="24"/>
  <c r="S232" i="24"/>
  <c r="S233" i="24"/>
  <c r="S234" i="24"/>
  <c r="R226" i="24"/>
  <c r="R228" i="24"/>
  <c r="R227" i="24"/>
  <c r="R229" i="24"/>
  <c r="R230" i="24"/>
  <c r="R231" i="24"/>
  <c r="R232" i="24"/>
  <c r="R233" i="24"/>
  <c r="R234" i="24"/>
  <c r="Q226" i="24"/>
  <c r="Q228" i="24"/>
  <c r="Q227" i="24"/>
  <c r="Q229" i="24"/>
  <c r="Q230" i="24"/>
  <c r="Q231" i="24"/>
  <c r="Q232" i="24"/>
  <c r="Q233" i="24"/>
  <c r="Q234" i="24"/>
  <c r="P226" i="24"/>
  <c r="P228" i="24"/>
  <c r="P227" i="24"/>
  <c r="P229" i="24"/>
  <c r="P230" i="24"/>
  <c r="P231" i="24"/>
  <c r="P232" i="24"/>
  <c r="P233" i="24"/>
  <c r="P234" i="24"/>
  <c r="O226" i="24"/>
  <c r="O228" i="24"/>
  <c r="O227" i="24"/>
  <c r="O229" i="24"/>
  <c r="O230" i="24"/>
  <c r="O231" i="24"/>
  <c r="O232" i="24"/>
  <c r="O233" i="24"/>
  <c r="O234" i="24"/>
  <c r="N226" i="24"/>
  <c r="N228" i="24"/>
  <c r="N227" i="24"/>
  <c r="N229" i="24"/>
  <c r="N230" i="24"/>
  <c r="N231" i="24"/>
  <c r="N232" i="24"/>
  <c r="N233" i="24"/>
  <c r="N234" i="24"/>
  <c r="L226" i="24"/>
  <c r="L228" i="24"/>
  <c r="L227" i="24"/>
  <c r="L229" i="24"/>
  <c r="L230" i="24"/>
  <c r="L231" i="24"/>
  <c r="L232" i="24"/>
  <c r="L233" i="24"/>
  <c r="L234" i="24"/>
  <c r="J226" i="24"/>
  <c r="J228" i="24"/>
  <c r="J227" i="24"/>
  <c r="J229" i="24"/>
  <c r="J230" i="24"/>
  <c r="J231" i="24"/>
  <c r="J232" i="24"/>
  <c r="J233" i="24"/>
  <c r="J234" i="24"/>
  <c r="A234" i="24"/>
  <c r="N221" i="24"/>
  <c r="O221" i="24"/>
  <c r="P221" i="24"/>
  <c r="Q221" i="24"/>
  <c r="R221" i="24"/>
  <c r="S221" i="24"/>
  <c r="T221" i="24"/>
  <c r="U221" i="24"/>
  <c r="V221" i="24"/>
  <c r="W221" i="24"/>
  <c r="X221" i="24"/>
  <c r="Y221" i="24"/>
  <c r="Z221" i="24"/>
  <c r="AA221" i="24"/>
  <c r="AB221" i="24"/>
  <c r="AC221" i="24"/>
  <c r="AD221" i="24"/>
  <c r="AE221" i="24"/>
  <c r="AF221" i="24"/>
  <c r="AG221" i="24"/>
  <c r="N219" i="24"/>
  <c r="O219" i="24"/>
  <c r="P219" i="24"/>
  <c r="Q219" i="24"/>
  <c r="R219" i="24"/>
  <c r="S219" i="24"/>
  <c r="T219" i="24"/>
  <c r="U219" i="24"/>
  <c r="V219" i="24"/>
  <c r="W219" i="24"/>
  <c r="X219" i="24"/>
  <c r="Y219" i="24"/>
  <c r="Z219" i="24"/>
  <c r="AA219" i="24"/>
  <c r="AB219" i="24"/>
  <c r="AC219" i="24"/>
  <c r="AD219" i="24"/>
  <c r="AE219" i="24"/>
  <c r="AF219" i="24"/>
  <c r="AG219" i="24"/>
  <c r="M212" i="24"/>
  <c r="L212" i="24"/>
  <c r="K212" i="24"/>
  <c r="J212" i="24"/>
  <c r="I212" i="24"/>
  <c r="H212" i="24"/>
  <c r="G212" i="24"/>
  <c r="F212" i="24"/>
  <c r="E212" i="24"/>
  <c r="D212" i="24"/>
  <c r="C212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M211" i="24"/>
  <c r="L211" i="24"/>
  <c r="K211" i="24"/>
  <c r="J211" i="24"/>
  <c r="I211" i="24"/>
  <c r="H211" i="24"/>
  <c r="G211" i="24"/>
  <c r="F211" i="24"/>
  <c r="E211" i="24"/>
  <c r="D211" i="24"/>
  <c r="C211" i="24"/>
  <c r="M84" i="24"/>
  <c r="L84" i="24"/>
  <c r="M94" i="24"/>
  <c r="N94" i="24"/>
  <c r="N84" i="24"/>
  <c r="O94" i="24"/>
  <c r="O84" i="24"/>
  <c r="P94" i="24"/>
  <c r="P84" i="24"/>
  <c r="Q94" i="24"/>
  <c r="Q84" i="24"/>
  <c r="R94" i="24"/>
  <c r="R84" i="24"/>
  <c r="S94" i="24"/>
  <c r="S84" i="24"/>
  <c r="T94" i="24"/>
  <c r="T84" i="24"/>
  <c r="U94" i="24"/>
  <c r="U84" i="24"/>
  <c r="V94" i="24"/>
  <c r="V84" i="24"/>
  <c r="W94" i="24"/>
  <c r="W84" i="24"/>
  <c r="X94" i="24"/>
  <c r="X84" i="24"/>
  <c r="Y94" i="24"/>
  <c r="Y84" i="24"/>
  <c r="Z94" i="24"/>
  <c r="Z84" i="24"/>
  <c r="AA94" i="24"/>
  <c r="AA84" i="24"/>
  <c r="AB94" i="24"/>
  <c r="AB84" i="24"/>
  <c r="AC94" i="24"/>
  <c r="AC84" i="24"/>
  <c r="AD94" i="24"/>
  <c r="AD84" i="24"/>
  <c r="AE94" i="24"/>
  <c r="AE84" i="24"/>
  <c r="AF94" i="24"/>
  <c r="AF84" i="24"/>
  <c r="AG94" i="24"/>
  <c r="AG84" i="24"/>
  <c r="M30" i="24"/>
  <c r="L30" i="24"/>
  <c r="M40" i="24"/>
  <c r="N40" i="24"/>
  <c r="N30" i="24"/>
  <c r="O40" i="24"/>
  <c r="O30" i="24"/>
  <c r="P40" i="24"/>
  <c r="P30" i="24"/>
  <c r="Q40" i="24"/>
  <c r="Q30" i="24"/>
  <c r="R40" i="24"/>
  <c r="R30" i="24"/>
  <c r="S40" i="24"/>
  <c r="S30" i="24"/>
  <c r="T40" i="24"/>
  <c r="T30" i="24"/>
  <c r="U40" i="24"/>
  <c r="U30" i="24"/>
  <c r="V40" i="24"/>
  <c r="V30" i="24"/>
  <c r="W40" i="24"/>
  <c r="W30" i="24"/>
  <c r="X40" i="24"/>
  <c r="X30" i="24"/>
  <c r="Y40" i="24"/>
  <c r="Y30" i="24"/>
  <c r="Z40" i="24"/>
  <c r="Z30" i="24"/>
  <c r="AA40" i="24"/>
  <c r="AA30" i="24"/>
  <c r="AB40" i="24"/>
  <c r="AB30" i="24"/>
  <c r="AC40" i="24"/>
  <c r="AC30" i="24"/>
  <c r="AD40" i="24"/>
  <c r="AD30" i="24"/>
  <c r="AE40" i="24"/>
  <c r="AE30" i="24"/>
  <c r="AF40" i="24"/>
  <c r="AF30" i="24"/>
  <c r="AG40" i="24"/>
  <c r="AG30" i="24"/>
  <c r="M62" i="24"/>
  <c r="N62" i="24"/>
  <c r="N51" i="24"/>
  <c r="O62" i="24"/>
  <c r="O51" i="24"/>
  <c r="P62" i="24"/>
  <c r="P51" i="24"/>
  <c r="Q62" i="24"/>
  <c r="Q51" i="24"/>
  <c r="R62" i="24"/>
  <c r="R51" i="24"/>
  <c r="S62" i="24"/>
  <c r="S51" i="24"/>
  <c r="T62" i="24"/>
  <c r="T51" i="24"/>
  <c r="U62" i="24"/>
  <c r="U51" i="24"/>
  <c r="V62" i="24"/>
  <c r="V51" i="24"/>
  <c r="W62" i="24"/>
  <c r="W51" i="24"/>
  <c r="X62" i="24"/>
  <c r="X51" i="24"/>
  <c r="Y62" i="24"/>
  <c r="Y51" i="24"/>
  <c r="Z62" i="24"/>
  <c r="Z51" i="24"/>
  <c r="AA62" i="24"/>
  <c r="AA51" i="24"/>
  <c r="AB62" i="24"/>
  <c r="AB51" i="24"/>
  <c r="AC62" i="24"/>
  <c r="AC51" i="24"/>
  <c r="AD62" i="24"/>
  <c r="AD51" i="24"/>
  <c r="AE62" i="24"/>
  <c r="AE51" i="24"/>
  <c r="AF62" i="24"/>
  <c r="AF51" i="24"/>
  <c r="AG62" i="24"/>
  <c r="AG51" i="24"/>
  <c r="AG19" i="24"/>
  <c r="AG73" i="24"/>
  <c r="AG67" i="24"/>
  <c r="AG175" i="24"/>
  <c r="AG69" i="24"/>
  <c r="AG176" i="24"/>
  <c r="AG177" i="24"/>
  <c r="AG178" i="24"/>
  <c r="AG179" i="24"/>
  <c r="AG180" i="24"/>
  <c r="AG181" i="24"/>
  <c r="AG182" i="24"/>
  <c r="AG183" i="24"/>
  <c r="AG98" i="24"/>
  <c r="AG187" i="24"/>
  <c r="AG100" i="24"/>
  <c r="AG188" i="24"/>
  <c r="AG101" i="24"/>
  <c r="AG189" i="24"/>
  <c r="AG190" i="24"/>
  <c r="AG191" i="24"/>
  <c r="AG192" i="24"/>
  <c r="AG193" i="24"/>
  <c r="AG194" i="24"/>
  <c r="AG195" i="24"/>
  <c r="C175" i="24"/>
  <c r="C176" i="24"/>
  <c r="C177" i="24"/>
  <c r="C178" i="24"/>
  <c r="C179" i="24"/>
  <c r="C180" i="24"/>
  <c r="C181" i="24"/>
  <c r="C182" i="24"/>
  <c r="C183" i="24"/>
  <c r="C187" i="24"/>
  <c r="C188" i="24"/>
  <c r="C189" i="24"/>
  <c r="C190" i="24"/>
  <c r="C191" i="24"/>
  <c r="C192" i="24"/>
  <c r="C193" i="24"/>
  <c r="C194" i="24"/>
  <c r="C195" i="24"/>
  <c r="M207" i="24"/>
  <c r="W19" i="24"/>
  <c r="W73" i="24"/>
  <c r="W67" i="24"/>
  <c r="W175" i="24"/>
  <c r="W69" i="24"/>
  <c r="W176" i="24"/>
  <c r="W177" i="24"/>
  <c r="W178" i="24"/>
  <c r="W179" i="24"/>
  <c r="W180" i="24"/>
  <c r="W181" i="24"/>
  <c r="W182" i="24"/>
  <c r="W183" i="24"/>
  <c r="W98" i="24"/>
  <c r="W187" i="24"/>
  <c r="W100" i="24"/>
  <c r="W188" i="24"/>
  <c r="W101" i="24"/>
  <c r="W189" i="24"/>
  <c r="W190" i="24"/>
  <c r="W191" i="24"/>
  <c r="W192" i="24"/>
  <c r="W193" i="24"/>
  <c r="W194" i="24"/>
  <c r="W195" i="24"/>
  <c r="L207" i="24"/>
  <c r="M175" i="24"/>
  <c r="M176" i="24"/>
  <c r="M177" i="24"/>
  <c r="M178" i="24"/>
  <c r="M179" i="24"/>
  <c r="M180" i="24"/>
  <c r="M181" i="24"/>
  <c r="M182" i="24"/>
  <c r="M183" i="24"/>
  <c r="M187" i="24"/>
  <c r="M188" i="24"/>
  <c r="M189" i="24"/>
  <c r="M190" i="24"/>
  <c r="M191" i="24"/>
  <c r="M192" i="24"/>
  <c r="M193" i="24"/>
  <c r="M194" i="24"/>
  <c r="M195" i="24"/>
  <c r="K207" i="24"/>
  <c r="K175" i="24"/>
  <c r="K176" i="24"/>
  <c r="K177" i="24"/>
  <c r="K178" i="24"/>
  <c r="K179" i="24"/>
  <c r="K180" i="24"/>
  <c r="K181" i="24"/>
  <c r="K182" i="24"/>
  <c r="K183" i="24"/>
  <c r="K187" i="24"/>
  <c r="K188" i="24"/>
  <c r="K189" i="24"/>
  <c r="K190" i="24"/>
  <c r="K191" i="24"/>
  <c r="K192" i="24"/>
  <c r="K193" i="24"/>
  <c r="K194" i="24"/>
  <c r="K195" i="24"/>
  <c r="J207" i="24"/>
  <c r="I175" i="24"/>
  <c r="I176" i="24"/>
  <c r="I177" i="24"/>
  <c r="I178" i="24"/>
  <c r="I179" i="24"/>
  <c r="I180" i="24"/>
  <c r="I181" i="24"/>
  <c r="I182" i="24"/>
  <c r="I183" i="24"/>
  <c r="I187" i="24"/>
  <c r="I188" i="24"/>
  <c r="I189" i="24"/>
  <c r="I190" i="24"/>
  <c r="I191" i="24"/>
  <c r="I192" i="24"/>
  <c r="I193" i="24"/>
  <c r="I194" i="24"/>
  <c r="I195" i="24"/>
  <c r="I207" i="24"/>
  <c r="H175" i="24"/>
  <c r="H176" i="24"/>
  <c r="H177" i="24"/>
  <c r="H178" i="24"/>
  <c r="H179" i="24"/>
  <c r="H180" i="24"/>
  <c r="H181" i="24"/>
  <c r="H182" i="24"/>
  <c r="H183" i="24"/>
  <c r="H187" i="24"/>
  <c r="H188" i="24"/>
  <c r="H189" i="24"/>
  <c r="H190" i="24"/>
  <c r="H191" i="24"/>
  <c r="H192" i="24"/>
  <c r="H193" i="24"/>
  <c r="H194" i="24"/>
  <c r="H195" i="24"/>
  <c r="H207" i="24"/>
  <c r="G175" i="24"/>
  <c r="G176" i="24"/>
  <c r="G177" i="24"/>
  <c r="G178" i="24"/>
  <c r="G179" i="24"/>
  <c r="G180" i="24"/>
  <c r="G181" i="24"/>
  <c r="G182" i="24"/>
  <c r="G183" i="24"/>
  <c r="G187" i="24"/>
  <c r="G188" i="24"/>
  <c r="G189" i="24"/>
  <c r="G190" i="24"/>
  <c r="G191" i="24"/>
  <c r="G192" i="24"/>
  <c r="G193" i="24"/>
  <c r="G194" i="24"/>
  <c r="G195" i="24"/>
  <c r="G207" i="24"/>
  <c r="F175" i="24"/>
  <c r="F176" i="24"/>
  <c r="F177" i="24"/>
  <c r="F178" i="24"/>
  <c r="F179" i="24"/>
  <c r="F180" i="24"/>
  <c r="F181" i="24"/>
  <c r="F182" i="24"/>
  <c r="F183" i="24"/>
  <c r="F187" i="24"/>
  <c r="F188" i="24"/>
  <c r="F189" i="24"/>
  <c r="F190" i="24"/>
  <c r="F191" i="24"/>
  <c r="F192" i="24"/>
  <c r="F193" i="24"/>
  <c r="F194" i="24"/>
  <c r="F195" i="24"/>
  <c r="F207" i="24"/>
  <c r="E175" i="24"/>
  <c r="E176" i="24"/>
  <c r="E177" i="24"/>
  <c r="E178" i="24"/>
  <c r="E179" i="24"/>
  <c r="E180" i="24"/>
  <c r="E181" i="24"/>
  <c r="E182" i="24"/>
  <c r="E183" i="24"/>
  <c r="E187" i="24"/>
  <c r="E188" i="24"/>
  <c r="E189" i="24"/>
  <c r="E190" i="24"/>
  <c r="E191" i="24"/>
  <c r="E192" i="24"/>
  <c r="E193" i="24"/>
  <c r="E194" i="24"/>
  <c r="E195" i="24"/>
  <c r="E207" i="24"/>
  <c r="D175" i="24"/>
  <c r="D176" i="24"/>
  <c r="D177" i="24"/>
  <c r="D178" i="24"/>
  <c r="D179" i="24"/>
  <c r="D180" i="24"/>
  <c r="D181" i="24"/>
  <c r="D182" i="24"/>
  <c r="D183" i="24"/>
  <c r="D187" i="24"/>
  <c r="D188" i="24"/>
  <c r="D189" i="24"/>
  <c r="D190" i="24"/>
  <c r="D191" i="24"/>
  <c r="D192" i="24"/>
  <c r="D193" i="24"/>
  <c r="D194" i="24"/>
  <c r="D195" i="24"/>
  <c r="D207" i="24"/>
  <c r="C199" i="24"/>
  <c r="C200" i="24"/>
  <c r="C201" i="24"/>
  <c r="C202" i="24"/>
  <c r="C203" i="24"/>
  <c r="C204" i="24"/>
  <c r="C205" i="24"/>
  <c r="C206" i="24"/>
  <c r="C207" i="24"/>
  <c r="M206" i="24"/>
  <c r="L206" i="24"/>
  <c r="K206" i="24"/>
  <c r="J206" i="24"/>
  <c r="I206" i="24"/>
  <c r="H206" i="24"/>
  <c r="G206" i="24"/>
  <c r="F206" i="24"/>
  <c r="E206" i="24"/>
  <c r="D206" i="24"/>
  <c r="M205" i="24"/>
  <c r="L205" i="24"/>
  <c r="K205" i="24"/>
  <c r="J205" i="24"/>
  <c r="I205" i="24"/>
  <c r="H205" i="24"/>
  <c r="G205" i="24"/>
  <c r="F205" i="24"/>
  <c r="E205" i="24"/>
  <c r="D205" i="24"/>
  <c r="M204" i="24"/>
  <c r="L204" i="24"/>
  <c r="K204" i="24"/>
  <c r="J204" i="24"/>
  <c r="I204" i="24"/>
  <c r="H204" i="24"/>
  <c r="G204" i="24"/>
  <c r="F204" i="24"/>
  <c r="E204" i="24"/>
  <c r="D204" i="24"/>
  <c r="M203" i="24"/>
  <c r="L203" i="24"/>
  <c r="K203" i="24"/>
  <c r="J203" i="24"/>
  <c r="I203" i="24"/>
  <c r="H203" i="24"/>
  <c r="G203" i="24"/>
  <c r="F203" i="24"/>
  <c r="E203" i="24"/>
  <c r="D203" i="24"/>
  <c r="M202" i="24"/>
  <c r="L202" i="24"/>
  <c r="K202" i="24"/>
  <c r="J202" i="24"/>
  <c r="I202" i="24"/>
  <c r="H202" i="24"/>
  <c r="G202" i="24"/>
  <c r="F202" i="24"/>
  <c r="E202" i="24"/>
  <c r="D202" i="24"/>
  <c r="M201" i="24"/>
  <c r="L201" i="24"/>
  <c r="K201" i="24"/>
  <c r="J201" i="24"/>
  <c r="I201" i="24"/>
  <c r="H201" i="24"/>
  <c r="G201" i="24"/>
  <c r="F201" i="24"/>
  <c r="E201" i="24"/>
  <c r="D201" i="24"/>
  <c r="M200" i="24"/>
  <c r="L200" i="24"/>
  <c r="K200" i="24"/>
  <c r="J200" i="24"/>
  <c r="I200" i="24"/>
  <c r="H200" i="24"/>
  <c r="G200" i="24"/>
  <c r="F200" i="24"/>
  <c r="E200" i="24"/>
  <c r="D200" i="24"/>
  <c r="M199" i="24"/>
  <c r="L199" i="24"/>
  <c r="K199" i="24"/>
  <c r="J199" i="24"/>
  <c r="I199" i="24"/>
  <c r="H199" i="24"/>
  <c r="G199" i="24"/>
  <c r="F199" i="24"/>
  <c r="E199" i="24"/>
  <c r="D199" i="24"/>
  <c r="V101" i="24"/>
  <c r="V196" i="24"/>
  <c r="U101" i="24"/>
  <c r="U196" i="24"/>
  <c r="T101" i="24"/>
  <c r="T196" i="24"/>
  <c r="S101" i="24"/>
  <c r="S196" i="24"/>
  <c r="R101" i="24"/>
  <c r="R196" i="24"/>
  <c r="Q101" i="24"/>
  <c r="Q196" i="24"/>
  <c r="P101" i="24"/>
  <c r="P196" i="24"/>
  <c r="O101" i="24"/>
  <c r="O196" i="24"/>
  <c r="N101" i="24"/>
  <c r="N196" i="24"/>
  <c r="M196" i="24"/>
  <c r="L196" i="24"/>
  <c r="K196" i="24"/>
  <c r="J196" i="24"/>
  <c r="I196" i="24"/>
  <c r="H196" i="24"/>
  <c r="G196" i="24"/>
  <c r="F196" i="24"/>
  <c r="E196" i="24"/>
  <c r="D196" i="24"/>
  <c r="C196" i="24"/>
  <c r="AF98" i="24"/>
  <c r="AF187" i="24"/>
  <c r="AF100" i="24"/>
  <c r="AF188" i="24"/>
  <c r="AF101" i="24"/>
  <c r="AF189" i="24"/>
  <c r="AF190" i="24"/>
  <c r="AF191" i="24"/>
  <c r="AF192" i="24"/>
  <c r="AF193" i="24"/>
  <c r="AF194" i="24"/>
  <c r="AF195" i="24"/>
  <c r="AE98" i="24"/>
  <c r="AE187" i="24"/>
  <c r="AE100" i="24"/>
  <c r="AE188" i="24"/>
  <c r="AE101" i="24"/>
  <c r="AE189" i="24"/>
  <c r="AE190" i="24"/>
  <c r="AE191" i="24"/>
  <c r="AE192" i="24"/>
  <c r="AE193" i="24"/>
  <c r="AE194" i="24"/>
  <c r="AE195" i="24"/>
  <c r="AD98" i="24"/>
  <c r="AD187" i="24"/>
  <c r="AD100" i="24"/>
  <c r="AD188" i="24"/>
  <c r="AD101" i="24"/>
  <c r="AD189" i="24"/>
  <c r="AD190" i="24"/>
  <c r="AD191" i="24"/>
  <c r="AD192" i="24"/>
  <c r="AD193" i="24"/>
  <c r="AD194" i="24"/>
  <c r="AD195" i="24"/>
  <c r="AC98" i="24"/>
  <c r="AC187" i="24"/>
  <c r="AC100" i="24"/>
  <c r="AC188" i="24"/>
  <c r="AC101" i="24"/>
  <c r="AC189" i="24"/>
  <c r="AC190" i="24"/>
  <c r="AC191" i="24"/>
  <c r="AC192" i="24"/>
  <c r="AC193" i="24"/>
  <c r="AC194" i="24"/>
  <c r="AC195" i="24"/>
  <c r="AB98" i="24"/>
  <c r="AB187" i="24"/>
  <c r="AB100" i="24"/>
  <c r="AB188" i="24"/>
  <c r="AB101" i="24"/>
  <c r="AB189" i="24"/>
  <c r="AB190" i="24"/>
  <c r="AB191" i="24"/>
  <c r="AB192" i="24"/>
  <c r="AB193" i="24"/>
  <c r="AB194" i="24"/>
  <c r="AB195" i="24"/>
  <c r="AA98" i="24"/>
  <c r="AA187" i="24"/>
  <c r="AA100" i="24"/>
  <c r="AA188" i="24"/>
  <c r="AA101" i="24"/>
  <c r="AA189" i="24"/>
  <c r="AA190" i="24"/>
  <c r="AA191" i="24"/>
  <c r="AA192" i="24"/>
  <c r="AA193" i="24"/>
  <c r="AA194" i="24"/>
  <c r="AA195" i="24"/>
  <c r="Z98" i="24"/>
  <c r="Z187" i="24"/>
  <c r="Z100" i="24"/>
  <c r="Z188" i="24"/>
  <c r="Z101" i="24"/>
  <c r="Z189" i="24"/>
  <c r="Z190" i="24"/>
  <c r="Z191" i="24"/>
  <c r="Z192" i="24"/>
  <c r="Z193" i="24"/>
  <c r="Z194" i="24"/>
  <c r="Z195" i="24"/>
  <c r="Y98" i="24"/>
  <c r="Y187" i="24"/>
  <c r="Y100" i="24"/>
  <c r="Y188" i="24"/>
  <c r="Y101" i="24"/>
  <c r="Y189" i="24"/>
  <c r="Y190" i="24"/>
  <c r="Y191" i="24"/>
  <c r="Y192" i="24"/>
  <c r="Y193" i="24"/>
  <c r="Y194" i="24"/>
  <c r="Y195" i="24"/>
  <c r="X98" i="24"/>
  <c r="X187" i="24"/>
  <c r="X100" i="24"/>
  <c r="X188" i="24"/>
  <c r="X101" i="24"/>
  <c r="X189" i="24"/>
  <c r="X190" i="24"/>
  <c r="X191" i="24"/>
  <c r="X192" i="24"/>
  <c r="X193" i="24"/>
  <c r="X194" i="24"/>
  <c r="X195" i="24"/>
  <c r="V98" i="24"/>
  <c r="V187" i="24"/>
  <c r="V100" i="24"/>
  <c r="V188" i="24"/>
  <c r="V189" i="24"/>
  <c r="V190" i="24"/>
  <c r="V191" i="24"/>
  <c r="V192" i="24"/>
  <c r="V193" i="24"/>
  <c r="V194" i="24"/>
  <c r="V195" i="24"/>
  <c r="U98" i="24"/>
  <c r="U187" i="24"/>
  <c r="U100" i="24"/>
  <c r="U188" i="24"/>
  <c r="U189" i="24"/>
  <c r="U190" i="24"/>
  <c r="U191" i="24"/>
  <c r="U192" i="24"/>
  <c r="U193" i="24"/>
  <c r="U194" i="24"/>
  <c r="U195" i="24"/>
  <c r="T98" i="24"/>
  <c r="T187" i="24"/>
  <c r="T100" i="24"/>
  <c r="T188" i="24"/>
  <c r="T189" i="24"/>
  <c r="T190" i="24"/>
  <c r="T191" i="24"/>
  <c r="T192" i="24"/>
  <c r="T193" i="24"/>
  <c r="T194" i="24"/>
  <c r="T195" i="24"/>
  <c r="S98" i="24"/>
  <c r="S187" i="24"/>
  <c r="S100" i="24"/>
  <c r="S188" i="24"/>
  <c r="S189" i="24"/>
  <c r="S190" i="24"/>
  <c r="S191" i="24"/>
  <c r="S192" i="24"/>
  <c r="S193" i="24"/>
  <c r="S194" i="24"/>
  <c r="S195" i="24"/>
  <c r="R98" i="24"/>
  <c r="R187" i="24"/>
  <c r="R100" i="24"/>
  <c r="R188" i="24"/>
  <c r="R189" i="24"/>
  <c r="R190" i="24"/>
  <c r="R191" i="24"/>
  <c r="R192" i="24"/>
  <c r="R193" i="24"/>
  <c r="R194" i="24"/>
  <c r="R195" i="24"/>
  <c r="Q98" i="24"/>
  <c r="Q187" i="24"/>
  <c r="Q100" i="24"/>
  <c r="Q188" i="24"/>
  <c r="Q189" i="24"/>
  <c r="Q190" i="24"/>
  <c r="Q191" i="24"/>
  <c r="Q192" i="24"/>
  <c r="Q193" i="24"/>
  <c r="Q194" i="24"/>
  <c r="Q195" i="24"/>
  <c r="P98" i="24"/>
  <c r="P187" i="24"/>
  <c r="P100" i="24"/>
  <c r="P188" i="24"/>
  <c r="P189" i="24"/>
  <c r="P190" i="24"/>
  <c r="P191" i="24"/>
  <c r="P192" i="24"/>
  <c r="P193" i="24"/>
  <c r="P194" i="24"/>
  <c r="P195" i="24"/>
  <c r="O98" i="24"/>
  <c r="O187" i="24"/>
  <c r="O100" i="24"/>
  <c r="O188" i="24"/>
  <c r="O189" i="24"/>
  <c r="O190" i="24"/>
  <c r="O191" i="24"/>
  <c r="O192" i="24"/>
  <c r="O193" i="24"/>
  <c r="O194" i="24"/>
  <c r="O195" i="24"/>
  <c r="N98" i="24"/>
  <c r="N187" i="24"/>
  <c r="N100" i="24"/>
  <c r="N188" i="24"/>
  <c r="N189" i="24"/>
  <c r="N190" i="24"/>
  <c r="N191" i="24"/>
  <c r="N192" i="24"/>
  <c r="N193" i="24"/>
  <c r="N194" i="24"/>
  <c r="N195" i="24"/>
  <c r="L187" i="24"/>
  <c r="L188" i="24"/>
  <c r="L189" i="24"/>
  <c r="L190" i="24"/>
  <c r="L191" i="24"/>
  <c r="L192" i="24"/>
  <c r="L193" i="24"/>
  <c r="L194" i="24"/>
  <c r="L195" i="24"/>
  <c r="J187" i="24"/>
  <c r="J188" i="24"/>
  <c r="J189" i="24"/>
  <c r="J190" i="24"/>
  <c r="J191" i="24"/>
  <c r="J192" i="24"/>
  <c r="J193" i="24"/>
  <c r="J194" i="24"/>
  <c r="J195" i="24"/>
  <c r="A195" i="24"/>
  <c r="AG184" i="24"/>
  <c r="AF19" i="24"/>
  <c r="AF73" i="24"/>
  <c r="AF184" i="24"/>
  <c r="AE19" i="24"/>
  <c r="AE73" i="24"/>
  <c r="AE184" i="24"/>
  <c r="AD19" i="24"/>
  <c r="AD73" i="24"/>
  <c r="AD184" i="24"/>
  <c r="AC19" i="24"/>
  <c r="AC73" i="24"/>
  <c r="AC184" i="24"/>
  <c r="AB19" i="24"/>
  <c r="AB73" i="24"/>
  <c r="AB184" i="24"/>
  <c r="AA19" i="24"/>
  <c r="AA73" i="24"/>
  <c r="AA184" i="24"/>
  <c r="Z19" i="24"/>
  <c r="Z73" i="24"/>
  <c r="Z184" i="24"/>
  <c r="Y19" i="24"/>
  <c r="Y73" i="24"/>
  <c r="Y184" i="24"/>
  <c r="X19" i="24"/>
  <c r="X73" i="24"/>
  <c r="X184" i="24"/>
  <c r="W184" i="24"/>
  <c r="V19" i="24"/>
  <c r="V73" i="24"/>
  <c r="V184" i="24"/>
  <c r="U19" i="24"/>
  <c r="U73" i="24"/>
  <c r="U184" i="24"/>
  <c r="T19" i="24"/>
  <c r="T73" i="24"/>
  <c r="T184" i="24"/>
  <c r="S19" i="24"/>
  <c r="S73" i="24"/>
  <c r="S184" i="24"/>
  <c r="R19" i="24"/>
  <c r="R73" i="24"/>
  <c r="R184" i="24"/>
  <c r="Q19" i="24"/>
  <c r="Q73" i="24"/>
  <c r="Q184" i="24"/>
  <c r="P19" i="24"/>
  <c r="P73" i="24"/>
  <c r="P184" i="24"/>
  <c r="O19" i="24"/>
  <c r="O73" i="24"/>
  <c r="O184" i="24"/>
  <c r="N19" i="24"/>
  <c r="N73" i="24"/>
  <c r="N184" i="24"/>
  <c r="M184" i="24"/>
  <c r="L184" i="24"/>
  <c r="K184" i="24"/>
  <c r="J184" i="24"/>
  <c r="I184" i="24"/>
  <c r="H184" i="24"/>
  <c r="G184" i="24"/>
  <c r="F184" i="24"/>
  <c r="E184" i="24"/>
  <c r="D184" i="24"/>
  <c r="C184" i="24"/>
  <c r="AF67" i="24"/>
  <c r="AF175" i="24"/>
  <c r="AF69" i="24"/>
  <c r="AF176" i="24"/>
  <c r="AF177" i="24"/>
  <c r="AF178" i="24"/>
  <c r="AF179" i="24"/>
  <c r="AF180" i="24"/>
  <c r="AF181" i="24"/>
  <c r="AF182" i="24"/>
  <c r="AF183" i="24"/>
  <c r="AE67" i="24"/>
  <c r="AE175" i="24"/>
  <c r="AE69" i="24"/>
  <c r="AE176" i="24"/>
  <c r="AE177" i="24"/>
  <c r="AE178" i="24"/>
  <c r="AE179" i="24"/>
  <c r="AE180" i="24"/>
  <c r="AE181" i="24"/>
  <c r="AE182" i="24"/>
  <c r="AE183" i="24"/>
  <c r="AD67" i="24"/>
  <c r="AD175" i="24"/>
  <c r="AD69" i="24"/>
  <c r="AD176" i="24"/>
  <c r="AD177" i="24"/>
  <c r="AD178" i="24"/>
  <c r="AD179" i="24"/>
  <c r="AD180" i="24"/>
  <c r="AD181" i="24"/>
  <c r="AD182" i="24"/>
  <c r="AD183" i="24"/>
  <c r="AC67" i="24"/>
  <c r="AC175" i="24"/>
  <c r="AC69" i="24"/>
  <c r="AC176" i="24"/>
  <c r="AC177" i="24"/>
  <c r="AC178" i="24"/>
  <c r="AC179" i="24"/>
  <c r="AC180" i="24"/>
  <c r="AC181" i="24"/>
  <c r="AC182" i="24"/>
  <c r="AC183" i="24"/>
  <c r="AB67" i="24"/>
  <c r="AB175" i="24"/>
  <c r="AB69" i="24"/>
  <c r="AB176" i="24"/>
  <c r="AB177" i="24"/>
  <c r="AB178" i="24"/>
  <c r="AB179" i="24"/>
  <c r="AB180" i="24"/>
  <c r="AB181" i="24"/>
  <c r="AB182" i="24"/>
  <c r="AB183" i="24"/>
  <c r="AA67" i="24"/>
  <c r="AA175" i="24"/>
  <c r="AA69" i="24"/>
  <c r="AA176" i="24"/>
  <c r="AA177" i="24"/>
  <c r="AA178" i="24"/>
  <c r="AA179" i="24"/>
  <c r="AA180" i="24"/>
  <c r="AA181" i="24"/>
  <c r="AA182" i="24"/>
  <c r="AA183" i="24"/>
  <c r="Z67" i="24"/>
  <c r="Z175" i="24"/>
  <c r="Z69" i="24"/>
  <c r="Z176" i="24"/>
  <c r="Z177" i="24"/>
  <c r="Z178" i="24"/>
  <c r="Z179" i="24"/>
  <c r="Z180" i="24"/>
  <c r="Z181" i="24"/>
  <c r="Z182" i="24"/>
  <c r="Z183" i="24"/>
  <c r="Y67" i="24"/>
  <c r="Y175" i="24"/>
  <c r="Y69" i="24"/>
  <c r="Y176" i="24"/>
  <c r="Y177" i="24"/>
  <c r="Y178" i="24"/>
  <c r="Y179" i="24"/>
  <c r="Y180" i="24"/>
  <c r="Y181" i="24"/>
  <c r="Y182" i="24"/>
  <c r="Y183" i="24"/>
  <c r="X67" i="24"/>
  <c r="X175" i="24"/>
  <c r="X69" i="24"/>
  <c r="X176" i="24"/>
  <c r="X177" i="24"/>
  <c r="X178" i="24"/>
  <c r="X179" i="24"/>
  <c r="X180" i="24"/>
  <c r="X181" i="24"/>
  <c r="X182" i="24"/>
  <c r="X183" i="24"/>
  <c r="V67" i="24"/>
  <c r="V175" i="24"/>
  <c r="V69" i="24"/>
  <c r="V176" i="24"/>
  <c r="V177" i="24"/>
  <c r="V178" i="24"/>
  <c r="V179" i="24"/>
  <c r="V180" i="24"/>
  <c r="V181" i="24"/>
  <c r="V182" i="24"/>
  <c r="V183" i="24"/>
  <c r="U67" i="24"/>
  <c r="U175" i="24"/>
  <c r="U69" i="24"/>
  <c r="U176" i="24"/>
  <c r="U177" i="24"/>
  <c r="U178" i="24"/>
  <c r="U179" i="24"/>
  <c r="U180" i="24"/>
  <c r="U181" i="24"/>
  <c r="U182" i="24"/>
  <c r="U183" i="24"/>
  <c r="T67" i="24"/>
  <c r="T175" i="24"/>
  <c r="T69" i="24"/>
  <c r="T176" i="24"/>
  <c r="T177" i="24"/>
  <c r="T178" i="24"/>
  <c r="T179" i="24"/>
  <c r="T180" i="24"/>
  <c r="T181" i="24"/>
  <c r="T182" i="24"/>
  <c r="T183" i="24"/>
  <c r="S67" i="24"/>
  <c r="S175" i="24"/>
  <c r="S69" i="24"/>
  <c r="S176" i="24"/>
  <c r="S177" i="24"/>
  <c r="S178" i="24"/>
  <c r="S179" i="24"/>
  <c r="S180" i="24"/>
  <c r="S181" i="24"/>
  <c r="S182" i="24"/>
  <c r="S183" i="24"/>
  <c r="R67" i="24"/>
  <c r="R175" i="24"/>
  <c r="R69" i="24"/>
  <c r="R176" i="24"/>
  <c r="R177" i="24"/>
  <c r="R178" i="24"/>
  <c r="R179" i="24"/>
  <c r="R180" i="24"/>
  <c r="R181" i="24"/>
  <c r="R182" i="24"/>
  <c r="R183" i="24"/>
  <c r="Q67" i="24"/>
  <c r="Q175" i="24"/>
  <c r="Q69" i="24"/>
  <c r="Q176" i="24"/>
  <c r="Q177" i="24"/>
  <c r="Q178" i="24"/>
  <c r="Q179" i="24"/>
  <c r="Q180" i="24"/>
  <c r="Q181" i="24"/>
  <c r="Q182" i="24"/>
  <c r="Q183" i="24"/>
  <c r="P67" i="24"/>
  <c r="P175" i="24"/>
  <c r="P69" i="24"/>
  <c r="P176" i="24"/>
  <c r="P177" i="24"/>
  <c r="P178" i="24"/>
  <c r="P179" i="24"/>
  <c r="P180" i="24"/>
  <c r="P181" i="24"/>
  <c r="P182" i="24"/>
  <c r="P183" i="24"/>
  <c r="O67" i="24"/>
  <c r="O175" i="24"/>
  <c r="O69" i="24"/>
  <c r="O176" i="24"/>
  <c r="O177" i="24"/>
  <c r="O178" i="24"/>
  <c r="O179" i="24"/>
  <c r="O180" i="24"/>
  <c r="O181" i="24"/>
  <c r="O182" i="24"/>
  <c r="O183" i="24"/>
  <c r="N67" i="24"/>
  <c r="N175" i="24"/>
  <c r="N69" i="24"/>
  <c r="N176" i="24"/>
  <c r="N177" i="24"/>
  <c r="N178" i="24"/>
  <c r="N179" i="24"/>
  <c r="N180" i="24"/>
  <c r="N181" i="24"/>
  <c r="N182" i="24"/>
  <c r="N183" i="24"/>
  <c r="L175" i="24"/>
  <c r="L176" i="24"/>
  <c r="L177" i="24"/>
  <c r="L178" i="24"/>
  <c r="L179" i="24"/>
  <c r="L180" i="24"/>
  <c r="L181" i="24"/>
  <c r="L182" i="24"/>
  <c r="L183" i="24"/>
  <c r="J175" i="24"/>
  <c r="J176" i="24"/>
  <c r="J177" i="24"/>
  <c r="J178" i="24"/>
  <c r="J179" i="24"/>
  <c r="J180" i="24"/>
  <c r="J181" i="24"/>
  <c r="J182" i="24"/>
  <c r="J183" i="24"/>
  <c r="A183" i="24"/>
  <c r="C171" i="24"/>
  <c r="D151" i="24"/>
  <c r="D152" i="24"/>
  <c r="D153" i="24"/>
  <c r="D154" i="24"/>
  <c r="D155" i="24"/>
  <c r="D156" i="24"/>
  <c r="D157" i="24"/>
  <c r="D158" i="24"/>
  <c r="D159" i="24"/>
  <c r="C151" i="24"/>
  <c r="C152" i="24"/>
  <c r="C153" i="24"/>
  <c r="C154" i="24"/>
  <c r="C155" i="24"/>
  <c r="C156" i="24"/>
  <c r="C157" i="24"/>
  <c r="C158" i="24"/>
  <c r="C159" i="24"/>
  <c r="D170" i="24"/>
  <c r="D171" i="24"/>
  <c r="E151" i="24"/>
  <c r="E152" i="24"/>
  <c r="E153" i="24"/>
  <c r="E154" i="24"/>
  <c r="E155" i="24"/>
  <c r="E156" i="24"/>
  <c r="E157" i="24"/>
  <c r="E158" i="24"/>
  <c r="E159" i="24"/>
  <c r="E170" i="24"/>
  <c r="E171" i="24"/>
  <c r="F151" i="24"/>
  <c r="F152" i="24"/>
  <c r="F153" i="24"/>
  <c r="F154" i="24"/>
  <c r="F155" i="24"/>
  <c r="F156" i="24"/>
  <c r="F157" i="24"/>
  <c r="F158" i="24"/>
  <c r="F159" i="24"/>
  <c r="F170" i="24"/>
  <c r="F171" i="24"/>
  <c r="G151" i="24"/>
  <c r="G152" i="24"/>
  <c r="G153" i="24"/>
  <c r="G154" i="24"/>
  <c r="G155" i="24"/>
  <c r="G156" i="24"/>
  <c r="G157" i="24"/>
  <c r="G158" i="24"/>
  <c r="G159" i="24"/>
  <c r="G170" i="24"/>
  <c r="G171" i="24"/>
  <c r="H151" i="24"/>
  <c r="H152" i="24"/>
  <c r="H153" i="24"/>
  <c r="H154" i="24"/>
  <c r="H155" i="24"/>
  <c r="H156" i="24"/>
  <c r="H157" i="24"/>
  <c r="H158" i="24"/>
  <c r="H159" i="24"/>
  <c r="H170" i="24"/>
  <c r="H171" i="24"/>
  <c r="I151" i="24"/>
  <c r="I152" i="24"/>
  <c r="I153" i="24"/>
  <c r="I154" i="24"/>
  <c r="I155" i="24"/>
  <c r="I156" i="24"/>
  <c r="I157" i="24"/>
  <c r="I158" i="24"/>
  <c r="I159" i="24"/>
  <c r="I170" i="24"/>
  <c r="I171" i="24"/>
  <c r="K151" i="24"/>
  <c r="K152" i="24"/>
  <c r="K153" i="24"/>
  <c r="K154" i="24"/>
  <c r="K155" i="24"/>
  <c r="K156" i="24"/>
  <c r="K157" i="24"/>
  <c r="K158" i="24"/>
  <c r="K159" i="24"/>
  <c r="J170" i="24"/>
  <c r="J171" i="24"/>
  <c r="M151" i="24"/>
  <c r="M152" i="24"/>
  <c r="M153" i="24"/>
  <c r="M154" i="24"/>
  <c r="M155" i="24"/>
  <c r="M156" i="24"/>
  <c r="M157" i="24"/>
  <c r="M158" i="24"/>
  <c r="M159" i="24"/>
  <c r="K170" i="24"/>
  <c r="K171" i="24"/>
  <c r="M56" i="24"/>
  <c r="N56" i="24"/>
  <c r="N45" i="24"/>
  <c r="O56" i="24"/>
  <c r="O45" i="24"/>
  <c r="P56" i="24"/>
  <c r="P45" i="24"/>
  <c r="Q56" i="24"/>
  <c r="Q45" i="24"/>
  <c r="R56" i="24"/>
  <c r="R45" i="24"/>
  <c r="S56" i="24"/>
  <c r="S45" i="24"/>
  <c r="T56" i="24"/>
  <c r="T45" i="24"/>
  <c r="U56" i="24"/>
  <c r="U45" i="24"/>
  <c r="V56" i="24"/>
  <c r="V45" i="24"/>
  <c r="W56" i="24"/>
  <c r="W45" i="24"/>
  <c r="W151" i="24"/>
  <c r="M58" i="24"/>
  <c r="N58" i="24"/>
  <c r="N47" i="24"/>
  <c r="O58" i="24"/>
  <c r="O47" i="24"/>
  <c r="P58" i="24"/>
  <c r="P47" i="24"/>
  <c r="Q58" i="24"/>
  <c r="Q47" i="24"/>
  <c r="R58" i="24"/>
  <c r="R47" i="24"/>
  <c r="S58" i="24"/>
  <c r="S47" i="24"/>
  <c r="T58" i="24"/>
  <c r="T47" i="24"/>
  <c r="U58" i="24"/>
  <c r="U47" i="24"/>
  <c r="V58" i="24"/>
  <c r="V47" i="24"/>
  <c r="W58" i="24"/>
  <c r="W47" i="24"/>
  <c r="W152" i="24"/>
  <c r="W153" i="24"/>
  <c r="W154" i="24"/>
  <c r="W155" i="24"/>
  <c r="W156" i="24"/>
  <c r="W157" i="24"/>
  <c r="W158" i="24"/>
  <c r="W159" i="24"/>
  <c r="L170" i="24"/>
  <c r="L171" i="24"/>
  <c r="X56" i="24"/>
  <c r="X45" i="24"/>
  <c r="Y56" i="24"/>
  <c r="Y45" i="24"/>
  <c r="Z56" i="24"/>
  <c r="Z45" i="24"/>
  <c r="AA56" i="24"/>
  <c r="AA45" i="24"/>
  <c r="AB56" i="24"/>
  <c r="AB45" i="24"/>
  <c r="AC56" i="24"/>
  <c r="AC45" i="24"/>
  <c r="AD56" i="24"/>
  <c r="AD45" i="24"/>
  <c r="AE56" i="24"/>
  <c r="AE45" i="24"/>
  <c r="AF56" i="24"/>
  <c r="AF45" i="24"/>
  <c r="AG56" i="24"/>
  <c r="AG45" i="24"/>
  <c r="AG151" i="24"/>
  <c r="X58" i="24"/>
  <c r="X47" i="24"/>
  <c r="Y58" i="24"/>
  <c r="Y47" i="24"/>
  <c r="Z58" i="24"/>
  <c r="Z47" i="24"/>
  <c r="AA58" i="24"/>
  <c r="AA47" i="24"/>
  <c r="AB58" i="24"/>
  <c r="AB47" i="24"/>
  <c r="AC58" i="24"/>
  <c r="AC47" i="24"/>
  <c r="AD58" i="24"/>
  <c r="AD47" i="24"/>
  <c r="AE58" i="24"/>
  <c r="AE47" i="24"/>
  <c r="AF58" i="24"/>
  <c r="AF47" i="24"/>
  <c r="AG58" i="24"/>
  <c r="AG47" i="24"/>
  <c r="AG152" i="24"/>
  <c r="AG153" i="24"/>
  <c r="AG154" i="24"/>
  <c r="AG155" i="24"/>
  <c r="AG156" i="24"/>
  <c r="AG157" i="24"/>
  <c r="AG158" i="24"/>
  <c r="AG159" i="24"/>
  <c r="M170" i="24"/>
  <c r="M171" i="24"/>
  <c r="C170" i="24"/>
  <c r="M169" i="24"/>
  <c r="L169" i="24"/>
  <c r="K169" i="24"/>
  <c r="J169" i="24"/>
  <c r="I169" i="24"/>
  <c r="H169" i="24"/>
  <c r="G169" i="24"/>
  <c r="F169" i="24"/>
  <c r="E169" i="24"/>
  <c r="D169" i="24"/>
  <c r="C169" i="24"/>
  <c r="M168" i="24"/>
  <c r="L168" i="24"/>
  <c r="K168" i="24"/>
  <c r="J168" i="24"/>
  <c r="I168" i="24"/>
  <c r="H168" i="24"/>
  <c r="G168" i="24"/>
  <c r="F168" i="24"/>
  <c r="E168" i="24"/>
  <c r="D168" i="24"/>
  <c r="C168" i="24"/>
  <c r="M167" i="24"/>
  <c r="L167" i="24"/>
  <c r="K167" i="24"/>
  <c r="J167" i="24"/>
  <c r="I167" i="24"/>
  <c r="H167" i="24"/>
  <c r="G167" i="24"/>
  <c r="F167" i="24"/>
  <c r="E167" i="24"/>
  <c r="D167" i="24"/>
  <c r="C167" i="24"/>
  <c r="M166" i="24"/>
  <c r="L166" i="24"/>
  <c r="K166" i="24"/>
  <c r="J166" i="24"/>
  <c r="I166" i="24"/>
  <c r="H166" i="24"/>
  <c r="G166" i="24"/>
  <c r="F166" i="24"/>
  <c r="E166" i="24"/>
  <c r="D166" i="24"/>
  <c r="C166" i="24"/>
  <c r="M165" i="24"/>
  <c r="L165" i="24"/>
  <c r="K165" i="24"/>
  <c r="J165" i="24"/>
  <c r="I165" i="24"/>
  <c r="H165" i="24"/>
  <c r="G165" i="24"/>
  <c r="F165" i="24"/>
  <c r="E165" i="24"/>
  <c r="D165" i="24"/>
  <c r="C165" i="24"/>
  <c r="M164" i="24"/>
  <c r="L164" i="24"/>
  <c r="K164" i="24"/>
  <c r="J164" i="24"/>
  <c r="I164" i="24"/>
  <c r="H164" i="24"/>
  <c r="G164" i="24"/>
  <c r="F164" i="24"/>
  <c r="E164" i="24"/>
  <c r="D164" i="24"/>
  <c r="C164" i="24"/>
  <c r="M163" i="24"/>
  <c r="L163" i="24"/>
  <c r="K163" i="24"/>
  <c r="J163" i="24"/>
  <c r="I163" i="24"/>
  <c r="H163" i="24"/>
  <c r="G163" i="24"/>
  <c r="F163" i="24"/>
  <c r="E163" i="24"/>
  <c r="D163" i="24"/>
  <c r="C163" i="24"/>
  <c r="M162" i="24"/>
  <c r="L162" i="24"/>
  <c r="K162" i="24"/>
  <c r="J162" i="24"/>
  <c r="I162" i="24"/>
  <c r="H162" i="24"/>
  <c r="G162" i="24"/>
  <c r="F162" i="24"/>
  <c r="E162" i="24"/>
  <c r="D162" i="24"/>
  <c r="C162" i="24"/>
  <c r="AF151" i="24"/>
  <c r="AF152" i="24"/>
  <c r="AF153" i="24"/>
  <c r="AF154" i="24"/>
  <c r="AF155" i="24"/>
  <c r="AF156" i="24"/>
  <c r="AF157" i="24"/>
  <c r="AF158" i="24"/>
  <c r="AF159" i="24"/>
  <c r="AE151" i="24"/>
  <c r="AE152" i="24"/>
  <c r="AE153" i="24"/>
  <c r="AE154" i="24"/>
  <c r="AE155" i="24"/>
  <c r="AE156" i="24"/>
  <c r="AE157" i="24"/>
  <c r="AE158" i="24"/>
  <c r="AE159" i="24"/>
  <c r="AD151" i="24"/>
  <c r="AD152" i="24"/>
  <c r="AD153" i="24"/>
  <c r="AD154" i="24"/>
  <c r="AD155" i="24"/>
  <c r="AD156" i="24"/>
  <c r="AD157" i="24"/>
  <c r="AD158" i="24"/>
  <c r="AD159" i="24"/>
  <c r="AC151" i="24"/>
  <c r="AC152" i="24"/>
  <c r="AC153" i="24"/>
  <c r="AC154" i="24"/>
  <c r="AC155" i="24"/>
  <c r="AC156" i="24"/>
  <c r="AC157" i="24"/>
  <c r="AC158" i="24"/>
  <c r="AC159" i="24"/>
  <c r="AB151" i="24"/>
  <c r="AB152" i="24"/>
  <c r="AB153" i="24"/>
  <c r="AB154" i="24"/>
  <c r="AB155" i="24"/>
  <c r="AB156" i="24"/>
  <c r="AB157" i="24"/>
  <c r="AB158" i="24"/>
  <c r="AB159" i="24"/>
  <c r="AA151" i="24"/>
  <c r="AA152" i="24"/>
  <c r="AA153" i="24"/>
  <c r="AA154" i="24"/>
  <c r="AA155" i="24"/>
  <c r="AA156" i="24"/>
  <c r="AA157" i="24"/>
  <c r="AA158" i="24"/>
  <c r="AA159" i="24"/>
  <c r="Z151" i="24"/>
  <c r="Z152" i="24"/>
  <c r="Z153" i="24"/>
  <c r="Z154" i="24"/>
  <c r="Z155" i="24"/>
  <c r="Z156" i="24"/>
  <c r="Z157" i="24"/>
  <c r="Z158" i="24"/>
  <c r="Z159" i="24"/>
  <c r="Y151" i="24"/>
  <c r="Y152" i="24"/>
  <c r="Y153" i="24"/>
  <c r="Y154" i="24"/>
  <c r="Y155" i="24"/>
  <c r="Y156" i="24"/>
  <c r="Y157" i="24"/>
  <c r="Y158" i="24"/>
  <c r="Y159" i="24"/>
  <c r="X151" i="24"/>
  <c r="X152" i="24"/>
  <c r="X153" i="24"/>
  <c r="X154" i="24"/>
  <c r="X155" i="24"/>
  <c r="X156" i="24"/>
  <c r="X157" i="24"/>
  <c r="X158" i="24"/>
  <c r="X159" i="24"/>
  <c r="V151" i="24"/>
  <c r="V152" i="24"/>
  <c r="V153" i="24"/>
  <c r="V154" i="24"/>
  <c r="V155" i="24"/>
  <c r="V156" i="24"/>
  <c r="V157" i="24"/>
  <c r="V158" i="24"/>
  <c r="V159" i="24"/>
  <c r="U151" i="24"/>
  <c r="U152" i="24"/>
  <c r="U153" i="24"/>
  <c r="U154" i="24"/>
  <c r="U155" i="24"/>
  <c r="U156" i="24"/>
  <c r="U157" i="24"/>
  <c r="U158" i="24"/>
  <c r="U159" i="24"/>
  <c r="T151" i="24"/>
  <c r="T152" i="24"/>
  <c r="T153" i="24"/>
  <c r="T154" i="24"/>
  <c r="T155" i="24"/>
  <c r="T156" i="24"/>
  <c r="T157" i="24"/>
  <c r="T158" i="24"/>
  <c r="T159" i="24"/>
  <c r="S151" i="24"/>
  <c r="S152" i="24"/>
  <c r="S153" i="24"/>
  <c r="S154" i="24"/>
  <c r="S155" i="24"/>
  <c r="S156" i="24"/>
  <c r="S157" i="24"/>
  <c r="S158" i="24"/>
  <c r="S159" i="24"/>
  <c r="R151" i="24"/>
  <c r="R152" i="24"/>
  <c r="R153" i="24"/>
  <c r="R154" i="24"/>
  <c r="R155" i="24"/>
  <c r="R156" i="24"/>
  <c r="R157" i="24"/>
  <c r="R158" i="24"/>
  <c r="R159" i="24"/>
  <c r="Q151" i="24"/>
  <c r="Q152" i="24"/>
  <c r="Q153" i="24"/>
  <c r="Q154" i="24"/>
  <c r="Q155" i="24"/>
  <c r="Q156" i="24"/>
  <c r="Q157" i="24"/>
  <c r="Q158" i="24"/>
  <c r="Q159" i="24"/>
  <c r="P151" i="24"/>
  <c r="P152" i="24"/>
  <c r="P153" i="24"/>
  <c r="P154" i="24"/>
  <c r="P155" i="24"/>
  <c r="P156" i="24"/>
  <c r="P157" i="24"/>
  <c r="P158" i="24"/>
  <c r="P159" i="24"/>
  <c r="O151" i="24"/>
  <c r="O152" i="24"/>
  <c r="O153" i="24"/>
  <c r="O154" i="24"/>
  <c r="O155" i="24"/>
  <c r="O156" i="24"/>
  <c r="O157" i="24"/>
  <c r="O158" i="24"/>
  <c r="O159" i="24"/>
  <c r="N151" i="24"/>
  <c r="N152" i="24"/>
  <c r="N153" i="24"/>
  <c r="N154" i="24"/>
  <c r="N155" i="24"/>
  <c r="N156" i="24"/>
  <c r="N157" i="24"/>
  <c r="N158" i="24"/>
  <c r="N159" i="24"/>
  <c r="L151" i="24"/>
  <c r="L152" i="24"/>
  <c r="L153" i="24"/>
  <c r="L154" i="24"/>
  <c r="L155" i="24"/>
  <c r="L156" i="24"/>
  <c r="L157" i="24"/>
  <c r="L158" i="24"/>
  <c r="L159" i="24"/>
  <c r="J151" i="24"/>
  <c r="J152" i="24"/>
  <c r="J153" i="24"/>
  <c r="J154" i="24"/>
  <c r="J155" i="24"/>
  <c r="J156" i="24"/>
  <c r="J157" i="24"/>
  <c r="J158" i="24"/>
  <c r="J159" i="24"/>
  <c r="A159" i="24"/>
  <c r="C146" i="24"/>
  <c r="D116" i="24"/>
  <c r="D126" i="24"/>
  <c r="D118" i="24"/>
  <c r="D127" i="24"/>
  <c r="D122" i="24"/>
  <c r="D128" i="24"/>
  <c r="D129" i="24"/>
  <c r="D130" i="24"/>
  <c r="D131" i="24"/>
  <c r="D132" i="24"/>
  <c r="D133" i="24"/>
  <c r="D134" i="24"/>
  <c r="C116" i="24"/>
  <c r="C126" i="24"/>
  <c r="C118" i="24"/>
  <c r="C127" i="24"/>
  <c r="C122" i="24"/>
  <c r="C128" i="24"/>
  <c r="C129" i="24"/>
  <c r="C130" i="24"/>
  <c r="C131" i="24"/>
  <c r="C132" i="24"/>
  <c r="C133" i="24"/>
  <c r="C134" i="24"/>
  <c r="D145" i="24"/>
  <c r="D146" i="24"/>
  <c r="E116" i="24"/>
  <c r="E126" i="24"/>
  <c r="E118" i="24"/>
  <c r="E127" i="24"/>
  <c r="E122" i="24"/>
  <c r="E128" i="24"/>
  <c r="E129" i="24"/>
  <c r="E130" i="24"/>
  <c r="E131" i="24"/>
  <c r="E132" i="24"/>
  <c r="E133" i="24"/>
  <c r="E134" i="24"/>
  <c r="E145" i="24"/>
  <c r="E146" i="24"/>
  <c r="F116" i="24"/>
  <c r="F126" i="24"/>
  <c r="F118" i="24"/>
  <c r="F127" i="24"/>
  <c r="F122" i="24"/>
  <c r="F128" i="24"/>
  <c r="F129" i="24"/>
  <c r="F130" i="24"/>
  <c r="F131" i="24"/>
  <c r="F132" i="24"/>
  <c r="F133" i="24"/>
  <c r="F134" i="24"/>
  <c r="F145" i="24"/>
  <c r="F146" i="24"/>
  <c r="G116" i="24"/>
  <c r="G126" i="24"/>
  <c r="G118" i="24"/>
  <c r="G127" i="24"/>
  <c r="G122" i="24"/>
  <c r="G128" i="24"/>
  <c r="G129" i="24"/>
  <c r="G130" i="24"/>
  <c r="G131" i="24"/>
  <c r="G132" i="24"/>
  <c r="G133" i="24"/>
  <c r="G134" i="24"/>
  <c r="G145" i="24"/>
  <c r="G146" i="24"/>
  <c r="H116" i="24"/>
  <c r="H126" i="24"/>
  <c r="H118" i="24"/>
  <c r="H127" i="24"/>
  <c r="H122" i="24"/>
  <c r="H128" i="24"/>
  <c r="H129" i="24"/>
  <c r="H130" i="24"/>
  <c r="H131" i="24"/>
  <c r="H132" i="24"/>
  <c r="H133" i="24"/>
  <c r="H134" i="24"/>
  <c r="H145" i="24"/>
  <c r="H146" i="24"/>
  <c r="I116" i="24"/>
  <c r="I126" i="24"/>
  <c r="I118" i="24"/>
  <c r="I127" i="24"/>
  <c r="I122" i="24"/>
  <c r="I128" i="24"/>
  <c r="I129" i="24"/>
  <c r="I130" i="24"/>
  <c r="I131" i="24"/>
  <c r="I132" i="24"/>
  <c r="I133" i="24"/>
  <c r="I134" i="24"/>
  <c r="I145" i="24"/>
  <c r="I146" i="24"/>
  <c r="K116" i="24"/>
  <c r="K126" i="24"/>
  <c r="K118" i="24"/>
  <c r="K127" i="24"/>
  <c r="K122" i="24"/>
  <c r="K128" i="24"/>
  <c r="K129" i="24"/>
  <c r="K130" i="24"/>
  <c r="K131" i="24"/>
  <c r="K132" i="24"/>
  <c r="K133" i="24"/>
  <c r="K134" i="24"/>
  <c r="J145" i="24"/>
  <c r="J146" i="24"/>
  <c r="M116" i="24"/>
  <c r="M126" i="24"/>
  <c r="M118" i="24"/>
  <c r="M127" i="24"/>
  <c r="M122" i="24"/>
  <c r="M128" i="24"/>
  <c r="M129" i="24"/>
  <c r="M130" i="24"/>
  <c r="M131" i="24"/>
  <c r="M132" i="24"/>
  <c r="M133" i="24"/>
  <c r="M134" i="24"/>
  <c r="K145" i="24"/>
  <c r="K146" i="24"/>
  <c r="W13" i="24"/>
  <c r="W116" i="24"/>
  <c r="W126" i="24"/>
  <c r="W15" i="24"/>
  <c r="W118" i="24"/>
  <c r="W127" i="24"/>
  <c r="W122" i="24"/>
  <c r="W128" i="24"/>
  <c r="W129" i="24"/>
  <c r="W130" i="24"/>
  <c r="W131" i="24"/>
  <c r="W132" i="24"/>
  <c r="W133" i="24"/>
  <c r="W134" i="24"/>
  <c r="L145" i="24"/>
  <c r="L146" i="24"/>
  <c r="AG13" i="24"/>
  <c r="AG116" i="24"/>
  <c r="AG126" i="24"/>
  <c r="AG15" i="24"/>
  <c r="AG118" i="24"/>
  <c r="AG127" i="24"/>
  <c r="AG122" i="24"/>
  <c r="AG128" i="24"/>
  <c r="AG129" i="24"/>
  <c r="AG130" i="24"/>
  <c r="AG131" i="24"/>
  <c r="AG132" i="24"/>
  <c r="AG133" i="24"/>
  <c r="AG134" i="24"/>
  <c r="M145" i="24"/>
  <c r="M146" i="24"/>
  <c r="C145" i="24"/>
  <c r="M144" i="24"/>
  <c r="L144" i="24"/>
  <c r="K144" i="24"/>
  <c r="J144" i="24"/>
  <c r="I144" i="24"/>
  <c r="H144" i="24"/>
  <c r="G144" i="24"/>
  <c r="F144" i="24"/>
  <c r="E144" i="24"/>
  <c r="D144" i="24"/>
  <c r="C144" i="24"/>
  <c r="M143" i="24"/>
  <c r="L143" i="24"/>
  <c r="K143" i="24"/>
  <c r="J143" i="24"/>
  <c r="I143" i="24"/>
  <c r="H143" i="24"/>
  <c r="G143" i="24"/>
  <c r="F143" i="24"/>
  <c r="E143" i="24"/>
  <c r="D143" i="24"/>
  <c r="C143" i="24"/>
  <c r="M142" i="24"/>
  <c r="L142" i="24"/>
  <c r="K142" i="24"/>
  <c r="J142" i="24"/>
  <c r="I142" i="24"/>
  <c r="H142" i="24"/>
  <c r="G142" i="24"/>
  <c r="F142" i="24"/>
  <c r="E142" i="24"/>
  <c r="D142" i="24"/>
  <c r="C142" i="24"/>
  <c r="M141" i="24"/>
  <c r="L141" i="24"/>
  <c r="K141" i="24"/>
  <c r="J141" i="24"/>
  <c r="I141" i="24"/>
  <c r="H141" i="24"/>
  <c r="G141" i="24"/>
  <c r="F141" i="24"/>
  <c r="E141" i="24"/>
  <c r="D141" i="24"/>
  <c r="C141" i="24"/>
  <c r="M140" i="24"/>
  <c r="L140" i="24"/>
  <c r="K140" i="24"/>
  <c r="J140" i="24"/>
  <c r="I140" i="24"/>
  <c r="H140" i="24"/>
  <c r="G140" i="24"/>
  <c r="F140" i="24"/>
  <c r="E140" i="24"/>
  <c r="D140" i="24"/>
  <c r="C140" i="24"/>
  <c r="M139" i="24"/>
  <c r="L139" i="24"/>
  <c r="K139" i="24"/>
  <c r="J139" i="24"/>
  <c r="I139" i="24"/>
  <c r="H139" i="24"/>
  <c r="G139" i="24"/>
  <c r="F139" i="24"/>
  <c r="E139" i="24"/>
  <c r="D139" i="24"/>
  <c r="C139" i="24"/>
  <c r="M138" i="24"/>
  <c r="L138" i="24"/>
  <c r="K138" i="24"/>
  <c r="J138" i="24"/>
  <c r="I138" i="24"/>
  <c r="H138" i="24"/>
  <c r="G138" i="24"/>
  <c r="F138" i="24"/>
  <c r="E138" i="24"/>
  <c r="D138" i="24"/>
  <c r="C138" i="24"/>
  <c r="M137" i="24"/>
  <c r="L137" i="24"/>
  <c r="K137" i="24"/>
  <c r="J137" i="24"/>
  <c r="I137" i="24"/>
  <c r="H137" i="24"/>
  <c r="G137" i="24"/>
  <c r="F137" i="24"/>
  <c r="E137" i="24"/>
  <c r="D137" i="24"/>
  <c r="C137" i="24"/>
  <c r="AF13" i="24"/>
  <c r="AF116" i="24"/>
  <c r="AF126" i="24"/>
  <c r="AF15" i="24"/>
  <c r="AF118" i="24"/>
  <c r="AF127" i="24"/>
  <c r="AF122" i="24"/>
  <c r="AF128" i="24"/>
  <c r="AF129" i="24"/>
  <c r="AF130" i="24"/>
  <c r="AF131" i="24"/>
  <c r="AF132" i="24"/>
  <c r="AF133" i="24"/>
  <c r="AF134" i="24"/>
  <c r="AE13" i="24"/>
  <c r="AE116" i="24"/>
  <c r="AE126" i="24"/>
  <c r="AE15" i="24"/>
  <c r="AE118" i="24"/>
  <c r="AE127" i="24"/>
  <c r="AE122" i="24"/>
  <c r="AE128" i="24"/>
  <c r="AE129" i="24"/>
  <c r="AE130" i="24"/>
  <c r="AE131" i="24"/>
  <c r="AE132" i="24"/>
  <c r="AE133" i="24"/>
  <c r="AE134" i="24"/>
  <c r="AD13" i="24"/>
  <c r="AD116" i="24"/>
  <c r="AD126" i="24"/>
  <c r="AD15" i="24"/>
  <c r="AD118" i="24"/>
  <c r="AD127" i="24"/>
  <c r="AD122" i="24"/>
  <c r="AD128" i="24"/>
  <c r="AD129" i="24"/>
  <c r="AD130" i="24"/>
  <c r="AD131" i="24"/>
  <c r="AD132" i="24"/>
  <c r="AD133" i="24"/>
  <c r="AD134" i="24"/>
  <c r="AC13" i="24"/>
  <c r="AC116" i="24"/>
  <c r="AC126" i="24"/>
  <c r="AC15" i="24"/>
  <c r="AC118" i="24"/>
  <c r="AC127" i="24"/>
  <c r="AC122" i="24"/>
  <c r="AC128" i="24"/>
  <c r="AC129" i="24"/>
  <c r="AC130" i="24"/>
  <c r="AC131" i="24"/>
  <c r="AC132" i="24"/>
  <c r="AC133" i="24"/>
  <c r="AC134" i="24"/>
  <c r="AB13" i="24"/>
  <c r="AB116" i="24"/>
  <c r="AB126" i="24"/>
  <c r="AB15" i="24"/>
  <c r="AB118" i="24"/>
  <c r="AB127" i="24"/>
  <c r="AB122" i="24"/>
  <c r="AB128" i="24"/>
  <c r="AB129" i="24"/>
  <c r="AB130" i="24"/>
  <c r="AB131" i="24"/>
  <c r="AB132" i="24"/>
  <c r="AB133" i="24"/>
  <c r="AB134" i="24"/>
  <c r="AA13" i="24"/>
  <c r="AA116" i="24"/>
  <c r="AA126" i="24"/>
  <c r="AA15" i="24"/>
  <c r="AA118" i="24"/>
  <c r="AA127" i="24"/>
  <c r="AA122" i="24"/>
  <c r="AA128" i="24"/>
  <c r="AA129" i="24"/>
  <c r="AA130" i="24"/>
  <c r="AA131" i="24"/>
  <c r="AA132" i="24"/>
  <c r="AA133" i="24"/>
  <c r="AA134" i="24"/>
  <c r="Z13" i="24"/>
  <c r="Z116" i="24"/>
  <c r="Z126" i="24"/>
  <c r="Z15" i="24"/>
  <c r="Z118" i="24"/>
  <c r="Z127" i="24"/>
  <c r="Z122" i="24"/>
  <c r="Z128" i="24"/>
  <c r="Z129" i="24"/>
  <c r="Z130" i="24"/>
  <c r="Z131" i="24"/>
  <c r="Z132" i="24"/>
  <c r="Z133" i="24"/>
  <c r="Z134" i="24"/>
  <c r="Y13" i="24"/>
  <c r="Y116" i="24"/>
  <c r="Y126" i="24"/>
  <c r="Y15" i="24"/>
  <c r="Y118" i="24"/>
  <c r="Y127" i="24"/>
  <c r="Y122" i="24"/>
  <c r="Y128" i="24"/>
  <c r="Y129" i="24"/>
  <c r="Y130" i="24"/>
  <c r="Y131" i="24"/>
  <c r="Y132" i="24"/>
  <c r="Y133" i="24"/>
  <c r="Y134" i="24"/>
  <c r="X13" i="24"/>
  <c r="X116" i="24"/>
  <c r="X126" i="24"/>
  <c r="X15" i="24"/>
  <c r="X118" i="24"/>
  <c r="X127" i="24"/>
  <c r="X122" i="24"/>
  <c r="X128" i="24"/>
  <c r="X129" i="24"/>
  <c r="X130" i="24"/>
  <c r="X131" i="24"/>
  <c r="X132" i="24"/>
  <c r="X133" i="24"/>
  <c r="X134" i="24"/>
  <c r="V13" i="24"/>
  <c r="V116" i="24"/>
  <c r="V126" i="24"/>
  <c r="V15" i="24"/>
  <c r="V118" i="24"/>
  <c r="V127" i="24"/>
  <c r="V122" i="24"/>
  <c r="V128" i="24"/>
  <c r="V129" i="24"/>
  <c r="V130" i="24"/>
  <c r="V131" i="24"/>
  <c r="V132" i="24"/>
  <c r="V133" i="24"/>
  <c r="V134" i="24"/>
  <c r="U13" i="24"/>
  <c r="U116" i="24"/>
  <c r="U126" i="24"/>
  <c r="U15" i="24"/>
  <c r="U118" i="24"/>
  <c r="U127" i="24"/>
  <c r="U122" i="24"/>
  <c r="U128" i="24"/>
  <c r="U129" i="24"/>
  <c r="U130" i="24"/>
  <c r="U131" i="24"/>
  <c r="U132" i="24"/>
  <c r="U133" i="24"/>
  <c r="U134" i="24"/>
  <c r="T13" i="24"/>
  <c r="T116" i="24"/>
  <c r="T126" i="24"/>
  <c r="T15" i="24"/>
  <c r="T118" i="24"/>
  <c r="T127" i="24"/>
  <c r="T122" i="24"/>
  <c r="T128" i="24"/>
  <c r="T129" i="24"/>
  <c r="T130" i="24"/>
  <c r="T131" i="24"/>
  <c r="T132" i="24"/>
  <c r="T133" i="24"/>
  <c r="T134" i="24"/>
  <c r="S13" i="24"/>
  <c r="S116" i="24"/>
  <c r="S126" i="24"/>
  <c r="S15" i="24"/>
  <c r="S118" i="24"/>
  <c r="S127" i="24"/>
  <c r="S122" i="24"/>
  <c r="S128" i="24"/>
  <c r="S129" i="24"/>
  <c r="S130" i="24"/>
  <c r="S131" i="24"/>
  <c r="S132" i="24"/>
  <c r="S133" i="24"/>
  <c r="S134" i="24"/>
  <c r="R13" i="24"/>
  <c r="R116" i="24"/>
  <c r="R126" i="24"/>
  <c r="R15" i="24"/>
  <c r="R118" i="24"/>
  <c r="R127" i="24"/>
  <c r="R122" i="24"/>
  <c r="R128" i="24"/>
  <c r="R129" i="24"/>
  <c r="R130" i="24"/>
  <c r="R131" i="24"/>
  <c r="R132" i="24"/>
  <c r="R133" i="24"/>
  <c r="R134" i="24"/>
  <c r="Q13" i="24"/>
  <c r="Q116" i="24"/>
  <c r="Q126" i="24"/>
  <c r="Q15" i="24"/>
  <c r="Q118" i="24"/>
  <c r="Q127" i="24"/>
  <c r="Q122" i="24"/>
  <c r="Q128" i="24"/>
  <c r="Q129" i="24"/>
  <c r="Q130" i="24"/>
  <c r="Q131" i="24"/>
  <c r="Q132" i="24"/>
  <c r="Q133" i="24"/>
  <c r="Q134" i="24"/>
  <c r="P13" i="24"/>
  <c r="P116" i="24"/>
  <c r="P126" i="24"/>
  <c r="P15" i="24"/>
  <c r="P118" i="24"/>
  <c r="P127" i="24"/>
  <c r="P122" i="24"/>
  <c r="P128" i="24"/>
  <c r="P129" i="24"/>
  <c r="P130" i="24"/>
  <c r="P131" i="24"/>
  <c r="P132" i="24"/>
  <c r="P133" i="24"/>
  <c r="P134" i="24"/>
  <c r="O13" i="24"/>
  <c r="O116" i="24"/>
  <c r="O126" i="24"/>
  <c r="O15" i="24"/>
  <c r="O118" i="24"/>
  <c r="O127" i="24"/>
  <c r="O122" i="24"/>
  <c r="O128" i="24"/>
  <c r="O129" i="24"/>
  <c r="O130" i="24"/>
  <c r="O131" i="24"/>
  <c r="O132" i="24"/>
  <c r="O133" i="24"/>
  <c r="O134" i="24"/>
  <c r="N13" i="24"/>
  <c r="N116" i="24"/>
  <c r="N126" i="24"/>
  <c r="N15" i="24"/>
  <c r="N118" i="24"/>
  <c r="N127" i="24"/>
  <c r="N122" i="24"/>
  <c r="N128" i="24"/>
  <c r="N129" i="24"/>
  <c r="N130" i="24"/>
  <c r="N131" i="24"/>
  <c r="N132" i="24"/>
  <c r="N133" i="24"/>
  <c r="N134" i="24"/>
  <c r="L116" i="24"/>
  <c r="L126" i="24"/>
  <c r="L118" i="24"/>
  <c r="L127" i="24"/>
  <c r="L122" i="24"/>
  <c r="L128" i="24"/>
  <c r="L129" i="24"/>
  <c r="L130" i="24"/>
  <c r="L131" i="24"/>
  <c r="L132" i="24"/>
  <c r="L133" i="24"/>
  <c r="L134" i="24"/>
  <c r="J116" i="24"/>
  <c r="J126" i="24"/>
  <c r="J118" i="24"/>
  <c r="J127" i="24"/>
  <c r="J122" i="24"/>
  <c r="J128" i="24"/>
  <c r="J129" i="24"/>
  <c r="J130" i="24"/>
  <c r="J131" i="24"/>
  <c r="J132" i="24"/>
  <c r="J133" i="24"/>
  <c r="J134" i="24"/>
  <c r="A134" i="24"/>
  <c r="AG16" i="24"/>
  <c r="AG119" i="24"/>
  <c r="AG17" i="24"/>
  <c r="AG120" i="24"/>
  <c r="AG18" i="24"/>
  <c r="AG121" i="24"/>
  <c r="AG123" i="24"/>
  <c r="AF16" i="24"/>
  <c r="AF119" i="24"/>
  <c r="AF17" i="24"/>
  <c r="AF120" i="24"/>
  <c r="AF18" i="24"/>
  <c r="AF121" i="24"/>
  <c r="AF123" i="24"/>
  <c r="AE16" i="24"/>
  <c r="AE119" i="24"/>
  <c r="AE17" i="24"/>
  <c r="AE120" i="24"/>
  <c r="AE18" i="24"/>
  <c r="AE121" i="24"/>
  <c r="AE123" i="24"/>
  <c r="AD16" i="24"/>
  <c r="AD119" i="24"/>
  <c r="AD17" i="24"/>
  <c r="AD120" i="24"/>
  <c r="AD18" i="24"/>
  <c r="AD121" i="24"/>
  <c r="AD123" i="24"/>
  <c r="AC16" i="24"/>
  <c r="AC119" i="24"/>
  <c r="AC17" i="24"/>
  <c r="AC120" i="24"/>
  <c r="AC18" i="24"/>
  <c r="AC121" i="24"/>
  <c r="AC123" i="24"/>
  <c r="AB16" i="24"/>
  <c r="AB119" i="24"/>
  <c r="AB17" i="24"/>
  <c r="AB120" i="24"/>
  <c r="AB18" i="24"/>
  <c r="AB121" i="24"/>
  <c r="AB123" i="24"/>
  <c r="AA16" i="24"/>
  <c r="AA119" i="24"/>
  <c r="AA17" i="24"/>
  <c r="AA120" i="24"/>
  <c r="AA18" i="24"/>
  <c r="AA121" i="24"/>
  <c r="AA123" i="24"/>
  <c r="Z16" i="24"/>
  <c r="Z119" i="24"/>
  <c r="Z17" i="24"/>
  <c r="Z120" i="24"/>
  <c r="Z18" i="24"/>
  <c r="Z121" i="24"/>
  <c r="Z123" i="24"/>
  <c r="Y16" i="24"/>
  <c r="Y119" i="24"/>
  <c r="Y17" i="24"/>
  <c r="Y120" i="24"/>
  <c r="Y18" i="24"/>
  <c r="Y121" i="24"/>
  <c r="Y123" i="24"/>
  <c r="X16" i="24"/>
  <c r="X119" i="24"/>
  <c r="X17" i="24"/>
  <c r="X120" i="24"/>
  <c r="X18" i="24"/>
  <c r="X121" i="24"/>
  <c r="X123" i="24"/>
  <c r="W16" i="24"/>
  <c r="W119" i="24"/>
  <c r="W17" i="24"/>
  <c r="W120" i="24"/>
  <c r="W18" i="24"/>
  <c r="W121" i="24"/>
  <c r="W123" i="24"/>
  <c r="V16" i="24"/>
  <c r="V119" i="24"/>
  <c r="V17" i="24"/>
  <c r="V120" i="24"/>
  <c r="V18" i="24"/>
  <c r="V121" i="24"/>
  <c r="V123" i="24"/>
  <c r="U16" i="24"/>
  <c r="U119" i="24"/>
  <c r="U17" i="24"/>
  <c r="U120" i="24"/>
  <c r="U18" i="24"/>
  <c r="U121" i="24"/>
  <c r="U123" i="24"/>
  <c r="T16" i="24"/>
  <c r="T119" i="24"/>
  <c r="T17" i="24"/>
  <c r="T120" i="24"/>
  <c r="T18" i="24"/>
  <c r="T121" i="24"/>
  <c r="T123" i="24"/>
  <c r="S16" i="24"/>
  <c r="S119" i="24"/>
  <c r="S17" i="24"/>
  <c r="S120" i="24"/>
  <c r="S18" i="24"/>
  <c r="S121" i="24"/>
  <c r="S123" i="24"/>
  <c r="R16" i="24"/>
  <c r="R119" i="24"/>
  <c r="R17" i="24"/>
  <c r="R120" i="24"/>
  <c r="R18" i="24"/>
  <c r="R121" i="24"/>
  <c r="R123" i="24"/>
  <c r="Q16" i="24"/>
  <c r="Q119" i="24"/>
  <c r="Q17" i="24"/>
  <c r="Q120" i="24"/>
  <c r="Q18" i="24"/>
  <c r="Q121" i="24"/>
  <c r="Q123" i="24"/>
  <c r="P16" i="24"/>
  <c r="P119" i="24"/>
  <c r="P17" i="24"/>
  <c r="P120" i="24"/>
  <c r="P18" i="24"/>
  <c r="P121" i="24"/>
  <c r="P123" i="24"/>
  <c r="O16" i="24"/>
  <c r="O119" i="24"/>
  <c r="O17" i="24"/>
  <c r="O120" i="24"/>
  <c r="O18" i="24"/>
  <c r="O121" i="24"/>
  <c r="O123" i="24"/>
  <c r="N16" i="24"/>
  <c r="N119" i="24"/>
  <c r="N17" i="24"/>
  <c r="N120" i="24"/>
  <c r="N18" i="24"/>
  <c r="N121" i="24"/>
  <c r="N123" i="24"/>
  <c r="M119" i="24"/>
  <c r="M120" i="24"/>
  <c r="M121" i="24"/>
  <c r="M123" i="24"/>
  <c r="L119" i="24"/>
  <c r="L120" i="24"/>
  <c r="L121" i="24"/>
  <c r="L123" i="24"/>
  <c r="K119" i="24"/>
  <c r="K120" i="24"/>
  <c r="K121" i="24"/>
  <c r="K123" i="24"/>
  <c r="J119" i="24"/>
  <c r="J120" i="24"/>
  <c r="J121" i="24"/>
  <c r="J123" i="24"/>
  <c r="I119" i="24"/>
  <c r="I120" i="24"/>
  <c r="I121" i="24"/>
  <c r="I123" i="24"/>
  <c r="H119" i="24"/>
  <c r="H120" i="24"/>
  <c r="H121" i="24"/>
  <c r="H123" i="24"/>
  <c r="G119" i="24"/>
  <c r="G120" i="24"/>
  <c r="G121" i="24"/>
  <c r="G123" i="24"/>
  <c r="F119" i="24"/>
  <c r="F120" i="24"/>
  <c r="F121" i="24"/>
  <c r="F123" i="24"/>
  <c r="E119" i="24"/>
  <c r="E120" i="24"/>
  <c r="E121" i="24"/>
  <c r="E123" i="24"/>
  <c r="D119" i="24"/>
  <c r="D120" i="24"/>
  <c r="D121" i="24"/>
  <c r="D123" i="24"/>
  <c r="C119" i="24"/>
  <c r="C120" i="24"/>
  <c r="C121" i="24"/>
  <c r="C123" i="24"/>
  <c r="AG14" i="24"/>
  <c r="AG117" i="24"/>
  <c r="AF14" i="24"/>
  <c r="AF117" i="24"/>
  <c r="AE14" i="24"/>
  <c r="AE117" i="24"/>
  <c r="AD14" i="24"/>
  <c r="AD117" i="24"/>
  <c r="AC14" i="24"/>
  <c r="AC117" i="24"/>
  <c r="AB14" i="24"/>
  <c r="AB117" i="24"/>
  <c r="AA14" i="24"/>
  <c r="AA117" i="24"/>
  <c r="Z14" i="24"/>
  <c r="Z117" i="24"/>
  <c r="Y14" i="24"/>
  <c r="Y117" i="24"/>
  <c r="X14" i="24"/>
  <c r="X117" i="24"/>
  <c r="W14" i="24"/>
  <c r="W117" i="24"/>
  <c r="V14" i="24"/>
  <c r="V117" i="24"/>
  <c r="U14" i="24"/>
  <c r="U117" i="24"/>
  <c r="T14" i="24"/>
  <c r="T117" i="24"/>
  <c r="S14" i="24"/>
  <c r="S117" i="24"/>
  <c r="R14" i="24"/>
  <c r="R117" i="24"/>
  <c r="Q14" i="24"/>
  <c r="Q117" i="24"/>
  <c r="P14" i="24"/>
  <c r="P117" i="24"/>
  <c r="O14" i="24"/>
  <c r="O117" i="24"/>
  <c r="N14" i="24"/>
  <c r="N117" i="24"/>
  <c r="M117" i="24"/>
  <c r="L117" i="24"/>
  <c r="K117" i="24"/>
  <c r="J117" i="24"/>
  <c r="I117" i="24"/>
  <c r="H117" i="24"/>
  <c r="G117" i="24"/>
  <c r="F117" i="24"/>
  <c r="E117" i="24"/>
  <c r="D117" i="24"/>
  <c r="C117" i="24"/>
  <c r="AG12" i="24"/>
  <c r="AG115" i="24"/>
  <c r="AF12" i="24"/>
  <c r="AF115" i="24"/>
  <c r="AE12" i="24"/>
  <c r="AE115" i="24"/>
  <c r="AD12" i="24"/>
  <c r="AD115" i="24"/>
  <c r="AC12" i="24"/>
  <c r="AC115" i="24"/>
  <c r="AB12" i="24"/>
  <c r="AB115" i="24"/>
  <c r="AA12" i="24"/>
  <c r="AA115" i="24"/>
  <c r="Z12" i="24"/>
  <c r="Z115" i="24"/>
  <c r="Y12" i="24"/>
  <c r="Y115" i="24"/>
  <c r="X12" i="24"/>
  <c r="X115" i="24"/>
  <c r="W12" i="24"/>
  <c r="W115" i="24"/>
  <c r="V12" i="24"/>
  <c r="V115" i="24"/>
  <c r="U12" i="24"/>
  <c r="U115" i="24"/>
  <c r="T12" i="24"/>
  <c r="T115" i="24"/>
  <c r="S12" i="24"/>
  <c r="S115" i="24"/>
  <c r="R12" i="24"/>
  <c r="R115" i="24"/>
  <c r="Q12" i="24"/>
  <c r="Q115" i="24"/>
  <c r="P12" i="24"/>
  <c r="P115" i="24"/>
  <c r="O12" i="24"/>
  <c r="O115" i="24"/>
  <c r="N12" i="24"/>
  <c r="N115" i="24"/>
  <c r="M115" i="24"/>
  <c r="L115" i="24"/>
  <c r="K115" i="24"/>
  <c r="J115" i="24"/>
  <c r="I115" i="24"/>
  <c r="H115" i="24"/>
  <c r="G115" i="24"/>
  <c r="F115" i="24"/>
  <c r="E115" i="24"/>
  <c r="D115" i="24"/>
  <c r="C115" i="24"/>
  <c r="AG99" i="24"/>
  <c r="AF99" i="24"/>
  <c r="AE99" i="24"/>
  <c r="AD99" i="24"/>
  <c r="AC99" i="24"/>
  <c r="AB99" i="24"/>
  <c r="AA99" i="24"/>
  <c r="Z99" i="24"/>
  <c r="Y99" i="24"/>
  <c r="X99" i="24"/>
  <c r="W99" i="24"/>
  <c r="V99" i="24"/>
  <c r="U99" i="24"/>
  <c r="T99" i="24"/>
  <c r="S99" i="24"/>
  <c r="R99" i="24"/>
  <c r="Q99" i="24"/>
  <c r="P99" i="24"/>
  <c r="O99" i="24"/>
  <c r="N99" i="24"/>
  <c r="AG97" i="24"/>
  <c r="AF97" i="24"/>
  <c r="AE97" i="24"/>
  <c r="AD97" i="24"/>
  <c r="AC97" i="24"/>
  <c r="AB97" i="24"/>
  <c r="AA97" i="24"/>
  <c r="Z97" i="24"/>
  <c r="Y97" i="24"/>
  <c r="X97" i="24"/>
  <c r="W97" i="24"/>
  <c r="V97" i="24"/>
  <c r="U97" i="24"/>
  <c r="T97" i="24"/>
  <c r="S97" i="24"/>
  <c r="R97" i="24"/>
  <c r="Q97" i="24"/>
  <c r="P97" i="24"/>
  <c r="O97" i="24"/>
  <c r="N97" i="24"/>
  <c r="K84" i="24"/>
  <c r="L94" i="24"/>
  <c r="J84" i="24"/>
  <c r="K94" i="24"/>
  <c r="I84" i="24"/>
  <c r="J94" i="24"/>
  <c r="H84" i="24"/>
  <c r="I94" i="24"/>
  <c r="G84" i="24"/>
  <c r="H94" i="24"/>
  <c r="F84" i="24"/>
  <c r="G94" i="24"/>
  <c r="E84" i="24"/>
  <c r="F94" i="24"/>
  <c r="D84" i="24"/>
  <c r="E94" i="24"/>
  <c r="C84" i="24"/>
  <c r="D94" i="24"/>
  <c r="AG72" i="24"/>
  <c r="AG83" i="24"/>
  <c r="AF72" i="24"/>
  <c r="AF83" i="24"/>
  <c r="AG93" i="24"/>
  <c r="AE72" i="24"/>
  <c r="AE83" i="24"/>
  <c r="AF93" i="24"/>
  <c r="AD72" i="24"/>
  <c r="AD83" i="24"/>
  <c r="AE93" i="24"/>
  <c r="AC72" i="24"/>
  <c r="AC83" i="24"/>
  <c r="AD93" i="24"/>
  <c r="AB72" i="24"/>
  <c r="AB83" i="24"/>
  <c r="AC93" i="24"/>
  <c r="AA72" i="24"/>
  <c r="AA83" i="24"/>
  <c r="AB93" i="24"/>
  <c r="Z72" i="24"/>
  <c r="Z83" i="24"/>
  <c r="AA93" i="24"/>
  <c r="Y72" i="24"/>
  <c r="Y83" i="24"/>
  <c r="Z93" i="24"/>
  <c r="X72" i="24"/>
  <c r="X83" i="24"/>
  <c r="Y93" i="24"/>
  <c r="W72" i="24"/>
  <c r="W83" i="24"/>
  <c r="X93" i="24"/>
  <c r="V72" i="24"/>
  <c r="V83" i="24"/>
  <c r="W93" i="24"/>
  <c r="U72" i="24"/>
  <c r="U83" i="24"/>
  <c r="V93" i="24"/>
  <c r="T72" i="24"/>
  <c r="T83" i="24"/>
  <c r="U93" i="24"/>
  <c r="S72" i="24"/>
  <c r="S83" i="24"/>
  <c r="T93" i="24"/>
  <c r="R72" i="24"/>
  <c r="R83" i="24"/>
  <c r="S93" i="24"/>
  <c r="Q72" i="24"/>
  <c r="Q83" i="24"/>
  <c r="R93" i="24"/>
  <c r="P72" i="24"/>
  <c r="P83" i="24"/>
  <c r="Q93" i="24"/>
  <c r="O72" i="24"/>
  <c r="O83" i="24"/>
  <c r="P93" i="24"/>
  <c r="N72" i="24"/>
  <c r="N83" i="24"/>
  <c r="O93" i="24"/>
  <c r="M83" i="24"/>
  <c r="N93" i="24"/>
  <c r="L83" i="24"/>
  <c r="M93" i="24"/>
  <c r="K83" i="24"/>
  <c r="L93" i="24"/>
  <c r="J83" i="24"/>
  <c r="K93" i="24"/>
  <c r="I83" i="24"/>
  <c r="J93" i="24"/>
  <c r="H83" i="24"/>
  <c r="I93" i="24"/>
  <c r="G83" i="24"/>
  <c r="H93" i="24"/>
  <c r="F83" i="24"/>
  <c r="G93" i="24"/>
  <c r="E83" i="24"/>
  <c r="F93" i="24"/>
  <c r="D83" i="24"/>
  <c r="E93" i="24"/>
  <c r="C83" i="24"/>
  <c r="D93" i="24"/>
  <c r="AG71" i="24"/>
  <c r="AG82" i="24"/>
  <c r="AF71" i="24"/>
  <c r="AF82" i="24"/>
  <c r="AG92" i="24"/>
  <c r="AE71" i="24"/>
  <c r="AE82" i="24"/>
  <c r="AF92" i="24"/>
  <c r="AD71" i="24"/>
  <c r="AD82" i="24"/>
  <c r="AE92" i="24"/>
  <c r="AC71" i="24"/>
  <c r="AC82" i="24"/>
  <c r="AD92" i="24"/>
  <c r="AB71" i="24"/>
  <c r="AB82" i="24"/>
  <c r="AC92" i="24"/>
  <c r="AA71" i="24"/>
  <c r="AA82" i="24"/>
  <c r="AB92" i="24"/>
  <c r="Z71" i="24"/>
  <c r="Z82" i="24"/>
  <c r="AA92" i="24"/>
  <c r="Y71" i="24"/>
  <c r="Y82" i="24"/>
  <c r="Z92" i="24"/>
  <c r="X71" i="24"/>
  <c r="X82" i="24"/>
  <c r="Y92" i="24"/>
  <c r="W71" i="24"/>
  <c r="W82" i="24"/>
  <c r="X92" i="24"/>
  <c r="V71" i="24"/>
  <c r="V82" i="24"/>
  <c r="W92" i="24"/>
  <c r="U71" i="24"/>
  <c r="U82" i="24"/>
  <c r="V92" i="24"/>
  <c r="T71" i="24"/>
  <c r="T82" i="24"/>
  <c r="U92" i="24"/>
  <c r="S71" i="24"/>
  <c r="S82" i="24"/>
  <c r="T92" i="24"/>
  <c r="R71" i="24"/>
  <c r="R82" i="24"/>
  <c r="S92" i="24"/>
  <c r="Q71" i="24"/>
  <c r="Q82" i="24"/>
  <c r="R92" i="24"/>
  <c r="P71" i="24"/>
  <c r="P82" i="24"/>
  <c r="Q92" i="24"/>
  <c r="O71" i="24"/>
  <c r="O82" i="24"/>
  <c r="P92" i="24"/>
  <c r="N71" i="24"/>
  <c r="N82" i="24"/>
  <c r="O92" i="24"/>
  <c r="M82" i="24"/>
  <c r="N92" i="24"/>
  <c r="L82" i="24"/>
  <c r="M92" i="24"/>
  <c r="K82" i="24"/>
  <c r="L92" i="24"/>
  <c r="J82" i="24"/>
  <c r="K92" i="24"/>
  <c r="I82" i="24"/>
  <c r="J92" i="24"/>
  <c r="H82" i="24"/>
  <c r="I92" i="24"/>
  <c r="G82" i="24"/>
  <c r="H92" i="24"/>
  <c r="F82" i="24"/>
  <c r="G92" i="24"/>
  <c r="E82" i="24"/>
  <c r="F92" i="24"/>
  <c r="D82" i="24"/>
  <c r="E92" i="24"/>
  <c r="C82" i="24"/>
  <c r="D92" i="24"/>
  <c r="AG70" i="24"/>
  <c r="AG81" i="24"/>
  <c r="AF70" i="24"/>
  <c r="AF81" i="24"/>
  <c r="AG91" i="24"/>
  <c r="AE70" i="24"/>
  <c r="AE81" i="24"/>
  <c r="AF91" i="24"/>
  <c r="AD70" i="24"/>
  <c r="AD81" i="24"/>
  <c r="AE91" i="24"/>
  <c r="AC70" i="24"/>
  <c r="AC81" i="24"/>
  <c r="AD91" i="24"/>
  <c r="AB70" i="24"/>
  <c r="AB81" i="24"/>
  <c r="AC91" i="24"/>
  <c r="AA70" i="24"/>
  <c r="AA81" i="24"/>
  <c r="AB91" i="24"/>
  <c r="Z70" i="24"/>
  <c r="Z81" i="24"/>
  <c r="AA91" i="24"/>
  <c r="Y70" i="24"/>
  <c r="Y81" i="24"/>
  <c r="Z91" i="24"/>
  <c r="X70" i="24"/>
  <c r="X81" i="24"/>
  <c r="Y91" i="24"/>
  <c r="W70" i="24"/>
  <c r="W81" i="24"/>
  <c r="X91" i="24"/>
  <c r="V70" i="24"/>
  <c r="V81" i="24"/>
  <c r="W91" i="24"/>
  <c r="U70" i="24"/>
  <c r="U81" i="24"/>
  <c r="V91" i="24"/>
  <c r="T70" i="24"/>
  <c r="T81" i="24"/>
  <c r="U91" i="24"/>
  <c r="S70" i="24"/>
  <c r="S81" i="24"/>
  <c r="T91" i="24"/>
  <c r="R70" i="24"/>
  <c r="R81" i="24"/>
  <c r="S91" i="24"/>
  <c r="Q70" i="24"/>
  <c r="Q81" i="24"/>
  <c r="R91" i="24"/>
  <c r="P70" i="24"/>
  <c r="P81" i="24"/>
  <c r="Q91" i="24"/>
  <c r="O70" i="24"/>
  <c r="O81" i="24"/>
  <c r="P91" i="24"/>
  <c r="N70" i="24"/>
  <c r="N81" i="24"/>
  <c r="O91" i="24"/>
  <c r="M81" i="24"/>
  <c r="N91" i="24"/>
  <c r="L81" i="24"/>
  <c r="M91" i="24"/>
  <c r="K81" i="24"/>
  <c r="L91" i="24"/>
  <c r="J81" i="24"/>
  <c r="K91" i="24"/>
  <c r="I81" i="24"/>
  <c r="J91" i="24"/>
  <c r="H81" i="24"/>
  <c r="I91" i="24"/>
  <c r="G81" i="24"/>
  <c r="H91" i="24"/>
  <c r="F81" i="24"/>
  <c r="G91" i="24"/>
  <c r="E81" i="24"/>
  <c r="F91" i="24"/>
  <c r="D81" i="24"/>
  <c r="E91" i="24"/>
  <c r="C81" i="24"/>
  <c r="D91" i="24"/>
  <c r="AG80" i="24"/>
  <c r="AF80" i="24"/>
  <c r="AG90" i="24"/>
  <c r="AE80" i="24"/>
  <c r="AF90" i="24"/>
  <c r="AD80" i="24"/>
  <c r="AE90" i="24"/>
  <c r="AC80" i="24"/>
  <c r="AD90" i="24"/>
  <c r="AB80" i="24"/>
  <c r="AC90" i="24"/>
  <c r="AA80" i="24"/>
  <c r="AB90" i="24"/>
  <c r="Z80" i="24"/>
  <c r="AA90" i="24"/>
  <c r="Y80" i="24"/>
  <c r="Z90" i="24"/>
  <c r="X80" i="24"/>
  <c r="Y90" i="24"/>
  <c r="W80" i="24"/>
  <c r="X90" i="24"/>
  <c r="V80" i="24"/>
  <c r="W90" i="24"/>
  <c r="U80" i="24"/>
  <c r="V90" i="24"/>
  <c r="T80" i="24"/>
  <c r="U90" i="24"/>
  <c r="S80" i="24"/>
  <c r="T90" i="24"/>
  <c r="R80" i="24"/>
  <c r="S90" i="24"/>
  <c r="Q80" i="24"/>
  <c r="R90" i="24"/>
  <c r="P80" i="24"/>
  <c r="Q90" i="24"/>
  <c r="O80" i="24"/>
  <c r="P90" i="24"/>
  <c r="N80" i="24"/>
  <c r="O90" i="24"/>
  <c r="M80" i="24"/>
  <c r="N90" i="24"/>
  <c r="L80" i="24"/>
  <c r="M90" i="24"/>
  <c r="K80" i="24"/>
  <c r="L90" i="24"/>
  <c r="J80" i="24"/>
  <c r="K90" i="24"/>
  <c r="I80" i="24"/>
  <c r="J90" i="24"/>
  <c r="H80" i="24"/>
  <c r="I90" i="24"/>
  <c r="G80" i="24"/>
  <c r="H90" i="24"/>
  <c r="F80" i="24"/>
  <c r="G90" i="24"/>
  <c r="E80" i="24"/>
  <c r="F90" i="24"/>
  <c r="D80" i="24"/>
  <c r="E90" i="24"/>
  <c r="C80" i="24"/>
  <c r="D90" i="24"/>
  <c r="AG68" i="24"/>
  <c r="AG79" i="24"/>
  <c r="AF68" i="24"/>
  <c r="AF79" i="24"/>
  <c r="AG89" i="24"/>
  <c r="AE68" i="24"/>
  <c r="AE79" i="24"/>
  <c r="AF89" i="24"/>
  <c r="AD68" i="24"/>
  <c r="AD79" i="24"/>
  <c r="AE89" i="24"/>
  <c r="AC68" i="24"/>
  <c r="AC79" i="24"/>
  <c r="AD89" i="24"/>
  <c r="AB68" i="24"/>
  <c r="AB79" i="24"/>
  <c r="AC89" i="24"/>
  <c r="AA68" i="24"/>
  <c r="AA79" i="24"/>
  <c r="AB89" i="24"/>
  <c r="Z68" i="24"/>
  <c r="Z79" i="24"/>
  <c r="AA89" i="24"/>
  <c r="Y68" i="24"/>
  <c r="Y79" i="24"/>
  <c r="Z89" i="24"/>
  <c r="X68" i="24"/>
  <c r="X79" i="24"/>
  <c r="Y89" i="24"/>
  <c r="W68" i="24"/>
  <c r="W79" i="24"/>
  <c r="X89" i="24"/>
  <c r="V68" i="24"/>
  <c r="V79" i="24"/>
  <c r="W89" i="24"/>
  <c r="U68" i="24"/>
  <c r="U79" i="24"/>
  <c r="V89" i="24"/>
  <c r="T68" i="24"/>
  <c r="T79" i="24"/>
  <c r="U89" i="24"/>
  <c r="S68" i="24"/>
  <c r="S79" i="24"/>
  <c r="T89" i="24"/>
  <c r="R68" i="24"/>
  <c r="R79" i="24"/>
  <c r="S89" i="24"/>
  <c r="Q68" i="24"/>
  <c r="Q79" i="24"/>
  <c r="R89" i="24"/>
  <c r="P68" i="24"/>
  <c r="P79" i="24"/>
  <c r="Q89" i="24"/>
  <c r="O68" i="24"/>
  <c r="O79" i="24"/>
  <c r="P89" i="24"/>
  <c r="N68" i="24"/>
  <c r="N79" i="24"/>
  <c r="O89" i="24"/>
  <c r="M79" i="24"/>
  <c r="N89" i="24"/>
  <c r="L79" i="24"/>
  <c r="M89" i="24"/>
  <c r="K79" i="24"/>
  <c r="L89" i="24"/>
  <c r="J79" i="24"/>
  <c r="K89" i="24"/>
  <c r="I79" i="24"/>
  <c r="J89" i="24"/>
  <c r="H79" i="24"/>
  <c r="I89" i="24"/>
  <c r="G79" i="24"/>
  <c r="H89" i="24"/>
  <c r="F79" i="24"/>
  <c r="G89" i="24"/>
  <c r="E79" i="24"/>
  <c r="F89" i="24"/>
  <c r="D79" i="24"/>
  <c r="E89" i="24"/>
  <c r="C79" i="24"/>
  <c r="D89" i="24"/>
  <c r="AG78" i="24"/>
  <c r="AF78" i="24"/>
  <c r="AG88" i="24"/>
  <c r="AE78" i="24"/>
  <c r="AF88" i="24"/>
  <c r="AD78" i="24"/>
  <c r="AE88" i="24"/>
  <c r="AC78" i="24"/>
  <c r="AD88" i="24"/>
  <c r="AB78" i="24"/>
  <c r="AC88" i="24"/>
  <c r="AA78" i="24"/>
  <c r="AB88" i="24"/>
  <c r="Z78" i="24"/>
  <c r="AA88" i="24"/>
  <c r="Y78" i="24"/>
  <c r="Z88" i="24"/>
  <c r="X78" i="24"/>
  <c r="Y88" i="24"/>
  <c r="W78" i="24"/>
  <c r="X88" i="24"/>
  <c r="V78" i="24"/>
  <c r="W88" i="24"/>
  <c r="U78" i="24"/>
  <c r="V88" i="24"/>
  <c r="T78" i="24"/>
  <c r="U88" i="24"/>
  <c r="S78" i="24"/>
  <c r="T88" i="24"/>
  <c r="R78" i="24"/>
  <c r="S88" i="24"/>
  <c r="Q78" i="24"/>
  <c r="R88" i="24"/>
  <c r="P78" i="24"/>
  <c r="Q88" i="24"/>
  <c r="O78" i="24"/>
  <c r="P88" i="24"/>
  <c r="N78" i="24"/>
  <c r="O88" i="24"/>
  <c r="M78" i="24"/>
  <c r="N88" i="24"/>
  <c r="L78" i="24"/>
  <c r="M88" i="24"/>
  <c r="K78" i="24"/>
  <c r="L88" i="24"/>
  <c r="J78" i="24"/>
  <c r="K88" i="24"/>
  <c r="I78" i="24"/>
  <c r="J88" i="24"/>
  <c r="H78" i="24"/>
  <c r="I88" i="24"/>
  <c r="G78" i="24"/>
  <c r="H88" i="24"/>
  <c r="F78" i="24"/>
  <c r="G88" i="24"/>
  <c r="E78" i="24"/>
  <c r="F88" i="24"/>
  <c r="D78" i="24"/>
  <c r="E88" i="24"/>
  <c r="C78" i="24"/>
  <c r="D88" i="24"/>
  <c r="AG66" i="24"/>
  <c r="AG77" i="24"/>
  <c r="AF66" i="24"/>
  <c r="AF77" i="24"/>
  <c r="AG87" i="24"/>
  <c r="AE66" i="24"/>
  <c r="AE77" i="24"/>
  <c r="AF87" i="24"/>
  <c r="AD66" i="24"/>
  <c r="AD77" i="24"/>
  <c r="AE87" i="24"/>
  <c r="AC66" i="24"/>
  <c r="AC77" i="24"/>
  <c r="AD87" i="24"/>
  <c r="AB66" i="24"/>
  <c r="AB77" i="24"/>
  <c r="AC87" i="24"/>
  <c r="AA66" i="24"/>
  <c r="AA77" i="24"/>
  <c r="AB87" i="24"/>
  <c r="Z66" i="24"/>
  <c r="Z77" i="24"/>
  <c r="AA87" i="24"/>
  <c r="Y66" i="24"/>
  <c r="Y77" i="24"/>
  <c r="Z87" i="24"/>
  <c r="X66" i="24"/>
  <c r="X77" i="24"/>
  <c r="Y87" i="24"/>
  <c r="W66" i="24"/>
  <c r="W77" i="24"/>
  <c r="X87" i="24"/>
  <c r="V66" i="24"/>
  <c r="V77" i="24"/>
  <c r="W87" i="24"/>
  <c r="U66" i="24"/>
  <c r="U77" i="24"/>
  <c r="V87" i="24"/>
  <c r="T66" i="24"/>
  <c r="T77" i="24"/>
  <c r="U87" i="24"/>
  <c r="S66" i="24"/>
  <c r="S77" i="24"/>
  <c r="T87" i="24"/>
  <c r="R66" i="24"/>
  <c r="R77" i="24"/>
  <c r="S87" i="24"/>
  <c r="Q66" i="24"/>
  <c r="Q77" i="24"/>
  <c r="R87" i="24"/>
  <c r="P66" i="24"/>
  <c r="P77" i="24"/>
  <c r="Q87" i="24"/>
  <c r="O66" i="24"/>
  <c r="O77" i="24"/>
  <c r="P87" i="24"/>
  <c r="N66" i="24"/>
  <c r="N77" i="24"/>
  <c r="O87" i="24"/>
  <c r="M77" i="24"/>
  <c r="N87" i="24"/>
  <c r="L77" i="24"/>
  <c r="M87" i="24"/>
  <c r="K77" i="24"/>
  <c r="L87" i="24"/>
  <c r="J77" i="24"/>
  <c r="K87" i="24"/>
  <c r="I77" i="24"/>
  <c r="J87" i="24"/>
  <c r="H77" i="24"/>
  <c r="I87" i="24"/>
  <c r="G77" i="24"/>
  <c r="H87" i="24"/>
  <c r="F77" i="24"/>
  <c r="G87" i="24"/>
  <c r="E77" i="24"/>
  <c r="F87" i="24"/>
  <c r="D77" i="24"/>
  <c r="E87" i="24"/>
  <c r="C77" i="24"/>
  <c r="D87" i="24"/>
  <c r="AG74" i="24"/>
  <c r="AF74" i="24"/>
  <c r="AE74" i="24"/>
  <c r="AD74" i="24"/>
  <c r="AC74" i="24"/>
  <c r="AB74" i="24"/>
  <c r="AA74" i="24"/>
  <c r="Z74" i="24"/>
  <c r="Y74" i="24"/>
  <c r="X74" i="24"/>
  <c r="W74" i="24"/>
  <c r="V74" i="24"/>
  <c r="U74" i="24"/>
  <c r="T74" i="24"/>
  <c r="S74" i="24"/>
  <c r="R74" i="24"/>
  <c r="Q74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L62" i="24"/>
  <c r="K62" i="24"/>
  <c r="J62" i="24"/>
  <c r="I62" i="24"/>
  <c r="H62" i="24"/>
  <c r="G62" i="24"/>
  <c r="F62" i="24"/>
  <c r="E62" i="24"/>
  <c r="D62" i="24"/>
  <c r="AG61" i="24"/>
  <c r="AF61" i="24"/>
  <c r="AE61" i="24"/>
  <c r="AD61" i="24"/>
  <c r="AC61" i="24"/>
  <c r="AB61" i="24"/>
  <c r="AA61" i="24"/>
  <c r="Z61" i="24"/>
  <c r="Y61" i="24"/>
  <c r="X61" i="24"/>
  <c r="M61" i="24"/>
  <c r="W61" i="24"/>
  <c r="V61" i="24"/>
  <c r="U61" i="24"/>
  <c r="T61" i="24"/>
  <c r="S61" i="24"/>
  <c r="R61" i="24"/>
  <c r="Q61" i="24"/>
  <c r="P61" i="24"/>
  <c r="O61" i="24"/>
  <c r="N61" i="24"/>
  <c r="L61" i="24"/>
  <c r="K61" i="24"/>
  <c r="J61" i="24"/>
  <c r="I61" i="24"/>
  <c r="H61" i="24"/>
  <c r="G61" i="24"/>
  <c r="F61" i="24"/>
  <c r="E61" i="24"/>
  <c r="D61" i="24"/>
  <c r="AG60" i="24"/>
  <c r="AF60" i="24"/>
  <c r="AE60" i="24"/>
  <c r="AD60" i="24"/>
  <c r="AC60" i="24"/>
  <c r="AB60" i="24"/>
  <c r="AA60" i="24"/>
  <c r="Z60" i="24"/>
  <c r="Y60" i="24"/>
  <c r="X60" i="24"/>
  <c r="M60" i="24"/>
  <c r="W60" i="24"/>
  <c r="V60" i="24"/>
  <c r="U60" i="24"/>
  <c r="T60" i="24"/>
  <c r="S60" i="24"/>
  <c r="R60" i="24"/>
  <c r="Q60" i="24"/>
  <c r="P60" i="24"/>
  <c r="O60" i="24"/>
  <c r="N60" i="24"/>
  <c r="L60" i="24"/>
  <c r="K60" i="24"/>
  <c r="J60" i="24"/>
  <c r="I60" i="24"/>
  <c r="H60" i="24"/>
  <c r="G60" i="24"/>
  <c r="F60" i="24"/>
  <c r="E60" i="24"/>
  <c r="D60" i="24"/>
  <c r="AG59" i="24"/>
  <c r="AF59" i="24"/>
  <c r="AE59" i="24"/>
  <c r="AD59" i="24"/>
  <c r="AC59" i="24"/>
  <c r="AB59" i="24"/>
  <c r="AA59" i="24"/>
  <c r="Z59" i="24"/>
  <c r="Y59" i="24"/>
  <c r="X59" i="24"/>
  <c r="M59" i="24"/>
  <c r="W59" i="24"/>
  <c r="V59" i="24"/>
  <c r="U59" i="24"/>
  <c r="T59" i="24"/>
  <c r="S59" i="24"/>
  <c r="R59" i="24"/>
  <c r="Q59" i="24"/>
  <c r="P59" i="24"/>
  <c r="O59" i="24"/>
  <c r="N59" i="24"/>
  <c r="L59" i="24"/>
  <c r="K59" i="24"/>
  <c r="J59" i="24"/>
  <c r="I59" i="24"/>
  <c r="H59" i="24"/>
  <c r="G59" i="24"/>
  <c r="F59" i="24"/>
  <c r="E59" i="24"/>
  <c r="D59" i="24"/>
  <c r="L58" i="24"/>
  <c r="K58" i="24"/>
  <c r="J58" i="24"/>
  <c r="I58" i="24"/>
  <c r="H58" i="24"/>
  <c r="G58" i="24"/>
  <c r="F58" i="24"/>
  <c r="E58" i="24"/>
  <c r="D58" i="24"/>
  <c r="AG57" i="24"/>
  <c r="AF57" i="24"/>
  <c r="AE57" i="24"/>
  <c r="AD57" i="24"/>
  <c r="AC57" i="24"/>
  <c r="AB57" i="24"/>
  <c r="AA57" i="24"/>
  <c r="Z57" i="24"/>
  <c r="Y57" i="24"/>
  <c r="X57" i="24"/>
  <c r="M57" i="24"/>
  <c r="W57" i="24"/>
  <c r="V57" i="24"/>
  <c r="U57" i="24"/>
  <c r="T57" i="24"/>
  <c r="S57" i="24"/>
  <c r="R57" i="24"/>
  <c r="Q57" i="24"/>
  <c r="P57" i="24"/>
  <c r="O57" i="24"/>
  <c r="N57" i="24"/>
  <c r="L57" i="24"/>
  <c r="K57" i="24"/>
  <c r="J57" i="24"/>
  <c r="I57" i="24"/>
  <c r="H57" i="24"/>
  <c r="G57" i="24"/>
  <c r="F57" i="24"/>
  <c r="E57" i="24"/>
  <c r="D57" i="24"/>
  <c r="L56" i="24"/>
  <c r="K56" i="24"/>
  <c r="J56" i="24"/>
  <c r="I56" i="24"/>
  <c r="H56" i="24"/>
  <c r="G56" i="24"/>
  <c r="F56" i="24"/>
  <c r="E56" i="24"/>
  <c r="D56" i="24"/>
  <c r="AG55" i="24"/>
  <c r="AF55" i="24"/>
  <c r="AE55" i="24"/>
  <c r="AD55" i="24"/>
  <c r="AC55" i="24"/>
  <c r="AB55" i="24"/>
  <c r="AA55" i="24"/>
  <c r="Z55" i="24"/>
  <c r="Y55" i="24"/>
  <c r="X55" i="24"/>
  <c r="M55" i="24"/>
  <c r="W55" i="24"/>
  <c r="V55" i="24"/>
  <c r="U55" i="24"/>
  <c r="T55" i="24"/>
  <c r="S55" i="24"/>
  <c r="R55" i="24"/>
  <c r="Q55" i="24"/>
  <c r="P55" i="24"/>
  <c r="O55" i="24"/>
  <c r="N55" i="24"/>
  <c r="L55" i="24"/>
  <c r="K55" i="24"/>
  <c r="J55" i="24"/>
  <c r="I55" i="24"/>
  <c r="H55" i="24"/>
  <c r="G55" i="24"/>
  <c r="F55" i="24"/>
  <c r="E55" i="24"/>
  <c r="D55" i="24"/>
  <c r="N48" i="24"/>
  <c r="O48" i="24"/>
  <c r="P48" i="24"/>
  <c r="Q48" i="24"/>
  <c r="R48" i="24"/>
  <c r="S48" i="24"/>
  <c r="T48" i="24"/>
  <c r="U48" i="24"/>
  <c r="V48" i="24"/>
  <c r="W48" i="24"/>
  <c r="X48" i="24"/>
  <c r="Y48" i="24"/>
  <c r="Z48" i="24"/>
  <c r="AA48" i="24"/>
  <c r="AB48" i="24"/>
  <c r="AC48" i="24"/>
  <c r="AD48" i="24"/>
  <c r="AE48" i="24"/>
  <c r="AF48" i="24"/>
  <c r="AG48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G52" i="24"/>
  <c r="AF52" i="24"/>
  <c r="AE52" i="24"/>
  <c r="AD52" i="24"/>
  <c r="AC52" i="24"/>
  <c r="AB52" i="24"/>
  <c r="AA52" i="24"/>
  <c r="Z52" i="24"/>
  <c r="Y52" i="24"/>
  <c r="X52" i="24"/>
  <c r="W52" i="24"/>
  <c r="V52" i="24"/>
  <c r="U52" i="24"/>
  <c r="T52" i="24"/>
  <c r="S52" i="24"/>
  <c r="R52" i="24"/>
  <c r="Q52" i="24"/>
  <c r="P52" i="24"/>
  <c r="O52" i="24"/>
  <c r="N52" i="24"/>
  <c r="M52" i="24"/>
  <c r="L52" i="24"/>
  <c r="K52" i="24"/>
  <c r="J52" i="24"/>
  <c r="I52" i="24"/>
  <c r="H52" i="24"/>
  <c r="G52" i="24"/>
  <c r="F52" i="24"/>
  <c r="E52" i="24"/>
  <c r="D52" i="24"/>
  <c r="C52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K30" i="24"/>
  <c r="L40" i="24"/>
  <c r="J30" i="24"/>
  <c r="K40" i="24"/>
  <c r="I30" i="24"/>
  <c r="J40" i="24"/>
  <c r="H30" i="24"/>
  <c r="I40" i="24"/>
  <c r="G30" i="24"/>
  <c r="H40" i="24"/>
  <c r="F30" i="24"/>
  <c r="G40" i="24"/>
  <c r="E30" i="24"/>
  <c r="F40" i="24"/>
  <c r="D30" i="24"/>
  <c r="E40" i="24"/>
  <c r="C30" i="24"/>
  <c r="D40" i="24"/>
  <c r="AG29" i="24"/>
  <c r="AF29" i="24"/>
  <c r="AG39" i="24"/>
  <c r="AE29" i="24"/>
  <c r="AF39" i="24"/>
  <c r="AD29" i="24"/>
  <c r="AE39" i="24"/>
  <c r="AC29" i="24"/>
  <c r="AD39" i="24"/>
  <c r="AB29" i="24"/>
  <c r="AC39" i="24"/>
  <c r="AA29" i="24"/>
  <c r="AB39" i="24"/>
  <c r="Z29" i="24"/>
  <c r="AA39" i="24"/>
  <c r="Y29" i="24"/>
  <c r="Z39" i="24"/>
  <c r="X29" i="24"/>
  <c r="Y39" i="24"/>
  <c r="W29" i="24"/>
  <c r="X39" i="24"/>
  <c r="V29" i="24"/>
  <c r="W39" i="24"/>
  <c r="U29" i="24"/>
  <c r="V39" i="24"/>
  <c r="T29" i="24"/>
  <c r="U39" i="24"/>
  <c r="S29" i="24"/>
  <c r="T39" i="24"/>
  <c r="R29" i="24"/>
  <c r="S39" i="24"/>
  <c r="Q29" i="24"/>
  <c r="R39" i="24"/>
  <c r="P29" i="24"/>
  <c r="Q39" i="24"/>
  <c r="O29" i="24"/>
  <c r="P39" i="24"/>
  <c r="N29" i="24"/>
  <c r="O39" i="24"/>
  <c r="M29" i="24"/>
  <c r="N39" i="24"/>
  <c r="L29" i="24"/>
  <c r="M39" i="24"/>
  <c r="K29" i="24"/>
  <c r="L39" i="24"/>
  <c r="J29" i="24"/>
  <c r="K39" i="24"/>
  <c r="I29" i="24"/>
  <c r="J39" i="24"/>
  <c r="H29" i="24"/>
  <c r="I39" i="24"/>
  <c r="G29" i="24"/>
  <c r="H39" i="24"/>
  <c r="F29" i="24"/>
  <c r="G39" i="24"/>
  <c r="E29" i="24"/>
  <c r="F39" i="24"/>
  <c r="D29" i="24"/>
  <c r="E39" i="24"/>
  <c r="C29" i="24"/>
  <c r="D39" i="24"/>
  <c r="AG28" i="24"/>
  <c r="AF28" i="24"/>
  <c r="AG38" i="24"/>
  <c r="AE28" i="24"/>
  <c r="AF38" i="24"/>
  <c r="AD28" i="24"/>
  <c r="AE38" i="24"/>
  <c r="AC28" i="24"/>
  <c r="AD38" i="24"/>
  <c r="AB28" i="24"/>
  <c r="AC38" i="24"/>
  <c r="AA28" i="24"/>
  <c r="AB38" i="24"/>
  <c r="Z28" i="24"/>
  <c r="AA38" i="24"/>
  <c r="Y28" i="24"/>
  <c r="Z38" i="24"/>
  <c r="X28" i="24"/>
  <c r="Y38" i="24"/>
  <c r="W28" i="24"/>
  <c r="X38" i="24"/>
  <c r="V28" i="24"/>
  <c r="W38" i="24"/>
  <c r="U28" i="24"/>
  <c r="V38" i="24"/>
  <c r="T28" i="24"/>
  <c r="U38" i="24"/>
  <c r="S28" i="24"/>
  <c r="T38" i="24"/>
  <c r="R28" i="24"/>
  <c r="S38" i="24"/>
  <c r="Q28" i="24"/>
  <c r="R38" i="24"/>
  <c r="P28" i="24"/>
  <c r="Q38" i="24"/>
  <c r="O28" i="24"/>
  <c r="P38" i="24"/>
  <c r="N28" i="24"/>
  <c r="O38" i="24"/>
  <c r="M28" i="24"/>
  <c r="N38" i="24"/>
  <c r="L28" i="24"/>
  <c r="M38" i="24"/>
  <c r="K28" i="24"/>
  <c r="L38" i="24"/>
  <c r="J28" i="24"/>
  <c r="K38" i="24"/>
  <c r="I28" i="24"/>
  <c r="J38" i="24"/>
  <c r="H28" i="24"/>
  <c r="I38" i="24"/>
  <c r="G28" i="24"/>
  <c r="H38" i="24"/>
  <c r="F28" i="24"/>
  <c r="G38" i="24"/>
  <c r="E28" i="24"/>
  <c r="F38" i="24"/>
  <c r="D28" i="24"/>
  <c r="E38" i="24"/>
  <c r="C28" i="24"/>
  <c r="D38" i="24"/>
  <c r="AG27" i="24"/>
  <c r="AF27" i="24"/>
  <c r="AG37" i="24"/>
  <c r="AE27" i="24"/>
  <c r="AF37" i="24"/>
  <c r="AD27" i="24"/>
  <c r="AE37" i="24"/>
  <c r="AC27" i="24"/>
  <c r="AD37" i="24"/>
  <c r="AB27" i="24"/>
  <c r="AC37" i="24"/>
  <c r="AA27" i="24"/>
  <c r="AB37" i="24"/>
  <c r="Z27" i="24"/>
  <c r="AA37" i="24"/>
  <c r="Y27" i="24"/>
  <c r="Z37" i="24"/>
  <c r="X27" i="24"/>
  <c r="Y37" i="24"/>
  <c r="W27" i="24"/>
  <c r="X37" i="24"/>
  <c r="V27" i="24"/>
  <c r="W37" i="24"/>
  <c r="U27" i="24"/>
  <c r="V37" i="24"/>
  <c r="T27" i="24"/>
  <c r="U37" i="24"/>
  <c r="S27" i="24"/>
  <c r="T37" i="24"/>
  <c r="R27" i="24"/>
  <c r="S37" i="24"/>
  <c r="Q27" i="24"/>
  <c r="R37" i="24"/>
  <c r="P27" i="24"/>
  <c r="Q37" i="24"/>
  <c r="O27" i="24"/>
  <c r="P37" i="24"/>
  <c r="N27" i="24"/>
  <c r="O37" i="24"/>
  <c r="M27" i="24"/>
  <c r="N37" i="24"/>
  <c r="L27" i="24"/>
  <c r="M37" i="24"/>
  <c r="K27" i="24"/>
  <c r="L37" i="24"/>
  <c r="J27" i="24"/>
  <c r="K37" i="24"/>
  <c r="I27" i="24"/>
  <c r="J37" i="24"/>
  <c r="H27" i="24"/>
  <c r="I37" i="24"/>
  <c r="G27" i="24"/>
  <c r="H37" i="24"/>
  <c r="F27" i="24"/>
  <c r="G37" i="24"/>
  <c r="E27" i="24"/>
  <c r="F37" i="24"/>
  <c r="D27" i="24"/>
  <c r="E37" i="24"/>
  <c r="C27" i="24"/>
  <c r="D37" i="24"/>
  <c r="AG26" i="24"/>
  <c r="AF26" i="24"/>
  <c r="AG36" i="24"/>
  <c r="AE26" i="24"/>
  <c r="AF36" i="24"/>
  <c r="AD26" i="24"/>
  <c r="AE36" i="24"/>
  <c r="AC26" i="24"/>
  <c r="AD36" i="24"/>
  <c r="AB26" i="24"/>
  <c r="AC36" i="24"/>
  <c r="AA26" i="24"/>
  <c r="AB36" i="24"/>
  <c r="Z26" i="24"/>
  <c r="AA36" i="24"/>
  <c r="Y26" i="24"/>
  <c r="Z36" i="24"/>
  <c r="X26" i="24"/>
  <c r="Y36" i="24"/>
  <c r="W26" i="24"/>
  <c r="X36" i="24"/>
  <c r="V26" i="24"/>
  <c r="W36" i="24"/>
  <c r="U26" i="24"/>
  <c r="V36" i="24"/>
  <c r="T26" i="24"/>
  <c r="U36" i="24"/>
  <c r="S26" i="24"/>
  <c r="T36" i="24"/>
  <c r="R26" i="24"/>
  <c r="S36" i="24"/>
  <c r="Q26" i="24"/>
  <c r="R36" i="24"/>
  <c r="P26" i="24"/>
  <c r="Q36" i="24"/>
  <c r="O26" i="24"/>
  <c r="P36" i="24"/>
  <c r="N26" i="24"/>
  <c r="O36" i="24"/>
  <c r="M26" i="24"/>
  <c r="N36" i="24"/>
  <c r="L26" i="24"/>
  <c r="M36" i="24"/>
  <c r="K26" i="24"/>
  <c r="L36" i="24"/>
  <c r="J26" i="24"/>
  <c r="K36" i="24"/>
  <c r="I26" i="24"/>
  <c r="J36" i="24"/>
  <c r="H26" i="24"/>
  <c r="I36" i="24"/>
  <c r="G26" i="24"/>
  <c r="H36" i="24"/>
  <c r="F26" i="24"/>
  <c r="G36" i="24"/>
  <c r="E26" i="24"/>
  <c r="F36" i="24"/>
  <c r="D26" i="24"/>
  <c r="E36" i="24"/>
  <c r="C26" i="24"/>
  <c r="D36" i="24"/>
  <c r="AG25" i="24"/>
  <c r="AF25" i="24"/>
  <c r="AG35" i="24"/>
  <c r="AE25" i="24"/>
  <c r="AF35" i="24"/>
  <c r="AD25" i="24"/>
  <c r="AE35" i="24"/>
  <c r="AC25" i="24"/>
  <c r="AD35" i="24"/>
  <c r="AB25" i="24"/>
  <c r="AC35" i="24"/>
  <c r="AA25" i="24"/>
  <c r="AB35" i="24"/>
  <c r="Z25" i="24"/>
  <c r="AA35" i="24"/>
  <c r="Y25" i="24"/>
  <c r="Z35" i="24"/>
  <c r="X25" i="24"/>
  <c r="Y35" i="24"/>
  <c r="W25" i="24"/>
  <c r="X35" i="24"/>
  <c r="V25" i="24"/>
  <c r="W35" i="24"/>
  <c r="U25" i="24"/>
  <c r="V35" i="24"/>
  <c r="T25" i="24"/>
  <c r="U35" i="24"/>
  <c r="S25" i="24"/>
  <c r="T35" i="24"/>
  <c r="R25" i="24"/>
  <c r="S35" i="24"/>
  <c r="Q25" i="24"/>
  <c r="R35" i="24"/>
  <c r="P25" i="24"/>
  <c r="Q35" i="24"/>
  <c r="O25" i="24"/>
  <c r="P35" i="24"/>
  <c r="N25" i="24"/>
  <c r="O35" i="24"/>
  <c r="M25" i="24"/>
  <c r="N35" i="24"/>
  <c r="L25" i="24"/>
  <c r="M35" i="24"/>
  <c r="K25" i="24"/>
  <c r="L35" i="24"/>
  <c r="J25" i="24"/>
  <c r="K35" i="24"/>
  <c r="I25" i="24"/>
  <c r="J35" i="24"/>
  <c r="H25" i="24"/>
  <c r="I35" i="24"/>
  <c r="G25" i="24"/>
  <c r="H35" i="24"/>
  <c r="F25" i="24"/>
  <c r="G35" i="24"/>
  <c r="E25" i="24"/>
  <c r="F35" i="24"/>
  <c r="D25" i="24"/>
  <c r="E35" i="24"/>
  <c r="C25" i="24"/>
  <c r="D35" i="24"/>
  <c r="AG24" i="24"/>
  <c r="AF24" i="24"/>
  <c r="AG34" i="24"/>
  <c r="AE24" i="24"/>
  <c r="AF34" i="24"/>
  <c r="AD24" i="24"/>
  <c r="AE34" i="24"/>
  <c r="AC24" i="24"/>
  <c r="AD34" i="24"/>
  <c r="AB24" i="24"/>
  <c r="AC34" i="24"/>
  <c r="AA24" i="24"/>
  <c r="AB34" i="24"/>
  <c r="Z24" i="24"/>
  <c r="AA34" i="24"/>
  <c r="Y24" i="24"/>
  <c r="Z34" i="24"/>
  <c r="X24" i="24"/>
  <c r="Y34" i="24"/>
  <c r="W24" i="24"/>
  <c r="X34" i="24"/>
  <c r="V24" i="24"/>
  <c r="W34" i="24"/>
  <c r="U24" i="24"/>
  <c r="V34" i="24"/>
  <c r="T24" i="24"/>
  <c r="U34" i="24"/>
  <c r="S24" i="24"/>
  <c r="T34" i="24"/>
  <c r="R24" i="24"/>
  <c r="S34" i="24"/>
  <c r="Q24" i="24"/>
  <c r="R34" i="24"/>
  <c r="P24" i="24"/>
  <c r="Q34" i="24"/>
  <c r="O24" i="24"/>
  <c r="P34" i="24"/>
  <c r="N24" i="24"/>
  <c r="O34" i="24"/>
  <c r="M24" i="24"/>
  <c r="N34" i="24"/>
  <c r="L24" i="24"/>
  <c r="M34" i="24"/>
  <c r="K24" i="24"/>
  <c r="L34" i="24"/>
  <c r="J24" i="24"/>
  <c r="K34" i="24"/>
  <c r="I24" i="24"/>
  <c r="J34" i="24"/>
  <c r="H24" i="24"/>
  <c r="I34" i="24"/>
  <c r="G24" i="24"/>
  <c r="H34" i="24"/>
  <c r="F24" i="24"/>
  <c r="G34" i="24"/>
  <c r="E24" i="24"/>
  <c r="F34" i="24"/>
  <c r="D24" i="24"/>
  <c r="E34" i="24"/>
  <c r="C24" i="24"/>
  <c r="D34" i="24"/>
  <c r="AG23" i="24"/>
  <c r="AF23" i="24"/>
  <c r="AG33" i="24"/>
  <c r="AE23" i="24"/>
  <c r="AF33" i="24"/>
  <c r="AD23" i="24"/>
  <c r="AE33" i="24"/>
  <c r="AC23" i="24"/>
  <c r="AD33" i="24"/>
  <c r="AB23" i="24"/>
  <c r="AC33" i="24"/>
  <c r="AA23" i="24"/>
  <c r="AB33" i="24"/>
  <c r="Z23" i="24"/>
  <c r="AA33" i="24"/>
  <c r="Y23" i="24"/>
  <c r="Z33" i="24"/>
  <c r="X23" i="24"/>
  <c r="Y33" i="24"/>
  <c r="W23" i="24"/>
  <c r="X33" i="24"/>
  <c r="V23" i="24"/>
  <c r="W33" i="24"/>
  <c r="U23" i="24"/>
  <c r="V33" i="24"/>
  <c r="T23" i="24"/>
  <c r="U33" i="24"/>
  <c r="S23" i="24"/>
  <c r="T33" i="24"/>
  <c r="R23" i="24"/>
  <c r="S33" i="24"/>
  <c r="Q23" i="24"/>
  <c r="R33" i="24"/>
  <c r="P23" i="24"/>
  <c r="Q33" i="24"/>
  <c r="O23" i="24"/>
  <c r="P33" i="24"/>
  <c r="N23" i="24"/>
  <c r="O33" i="24"/>
  <c r="M23" i="24"/>
  <c r="N33" i="24"/>
  <c r="L23" i="24"/>
  <c r="M33" i="24"/>
  <c r="K23" i="24"/>
  <c r="L33" i="24"/>
  <c r="J23" i="24"/>
  <c r="K33" i="24"/>
  <c r="I23" i="24"/>
  <c r="J33" i="24"/>
  <c r="H23" i="24"/>
  <c r="I33" i="24"/>
  <c r="G23" i="24"/>
  <c r="H33" i="24"/>
  <c r="F23" i="24"/>
  <c r="G33" i="24"/>
  <c r="E23" i="24"/>
  <c r="F33" i="24"/>
  <c r="D23" i="24"/>
  <c r="E33" i="24"/>
  <c r="C23" i="24"/>
  <c r="D33" i="24"/>
  <c r="AG20" i="24"/>
  <c r="AF20" i="24"/>
  <c r="AE20" i="24"/>
  <c r="AD20" i="24"/>
  <c r="AC20" i="24"/>
  <c r="AB20" i="24"/>
  <c r="AA20" i="24"/>
  <c r="Z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M4" i="24"/>
  <c r="M74" i="23"/>
  <c r="L74" i="23"/>
  <c r="K74" i="23"/>
  <c r="J74" i="23"/>
  <c r="I74" i="23"/>
  <c r="H74" i="23"/>
  <c r="G74" i="23"/>
  <c r="F74" i="23"/>
  <c r="E74" i="23"/>
  <c r="D74" i="23"/>
  <c r="C74" i="23"/>
  <c r="M52" i="23"/>
  <c r="L52" i="23"/>
  <c r="K52" i="23"/>
  <c r="J52" i="23"/>
  <c r="I52" i="23"/>
  <c r="H52" i="23"/>
  <c r="G52" i="23"/>
  <c r="F52" i="23"/>
  <c r="E52" i="23"/>
  <c r="D52" i="23"/>
  <c r="C52" i="23"/>
  <c r="C293" i="23"/>
  <c r="C292" i="23"/>
  <c r="C291" i="23"/>
  <c r="C290" i="23"/>
  <c r="C289" i="23"/>
  <c r="C288" i="23"/>
  <c r="C287" i="23"/>
  <c r="C286" i="23"/>
  <c r="L270" i="23"/>
  <c r="C280" i="23"/>
  <c r="M280" i="23"/>
  <c r="L280" i="23"/>
  <c r="J270" i="23"/>
  <c r="K280" i="23"/>
  <c r="H270" i="23"/>
  <c r="H280" i="23"/>
  <c r="J280" i="23"/>
  <c r="I280" i="23"/>
  <c r="G270" i="23"/>
  <c r="G280" i="23"/>
  <c r="F270" i="23"/>
  <c r="F280" i="23"/>
  <c r="E270" i="23"/>
  <c r="E280" i="23"/>
  <c r="D270" i="23"/>
  <c r="D280" i="23"/>
  <c r="L269" i="23"/>
  <c r="C279" i="23"/>
  <c r="M279" i="23"/>
  <c r="L279" i="23"/>
  <c r="J269" i="23"/>
  <c r="K279" i="23"/>
  <c r="H269" i="23"/>
  <c r="H279" i="23"/>
  <c r="J279" i="23"/>
  <c r="I279" i="23"/>
  <c r="G269" i="23"/>
  <c r="G279" i="23"/>
  <c r="F269" i="23"/>
  <c r="F279" i="23"/>
  <c r="E269" i="23"/>
  <c r="E279" i="23"/>
  <c r="D269" i="23"/>
  <c r="D279" i="23"/>
  <c r="L268" i="23"/>
  <c r="C278" i="23"/>
  <c r="M278" i="23"/>
  <c r="L278" i="23"/>
  <c r="J268" i="23"/>
  <c r="K278" i="23"/>
  <c r="H268" i="23"/>
  <c r="H278" i="23"/>
  <c r="J278" i="23"/>
  <c r="I278" i="23"/>
  <c r="G268" i="23"/>
  <c r="G278" i="23"/>
  <c r="F268" i="23"/>
  <c r="F278" i="23"/>
  <c r="E268" i="23"/>
  <c r="E278" i="23"/>
  <c r="D268" i="23"/>
  <c r="D278" i="23"/>
  <c r="L267" i="23"/>
  <c r="C277" i="23"/>
  <c r="M277" i="23"/>
  <c r="L277" i="23"/>
  <c r="J267" i="23"/>
  <c r="K277" i="23"/>
  <c r="H267" i="23"/>
  <c r="H277" i="23"/>
  <c r="J277" i="23"/>
  <c r="I277" i="23"/>
  <c r="G267" i="23"/>
  <c r="G277" i="23"/>
  <c r="F267" i="23"/>
  <c r="F277" i="23"/>
  <c r="E267" i="23"/>
  <c r="E277" i="23"/>
  <c r="D267" i="23"/>
  <c r="D277" i="23"/>
  <c r="L266" i="23"/>
  <c r="C276" i="23"/>
  <c r="M276" i="23"/>
  <c r="L276" i="23"/>
  <c r="J266" i="23"/>
  <c r="K276" i="23"/>
  <c r="H266" i="23"/>
  <c r="H276" i="23"/>
  <c r="J276" i="23"/>
  <c r="I276" i="23"/>
  <c r="G266" i="23"/>
  <c r="G276" i="23"/>
  <c r="F266" i="23"/>
  <c r="F276" i="23"/>
  <c r="E266" i="23"/>
  <c r="E276" i="23"/>
  <c r="D266" i="23"/>
  <c r="D276" i="23"/>
  <c r="L265" i="23"/>
  <c r="C275" i="23"/>
  <c r="M275" i="23"/>
  <c r="L275" i="23"/>
  <c r="J265" i="23"/>
  <c r="K275" i="23"/>
  <c r="H265" i="23"/>
  <c r="H275" i="23"/>
  <c r="J275" i="23"/>
  <c r="I275" i="23"/>
  <c r="G265" i="23"/>
  <c r="G275" i="23"/>
  <c r="F265" i="23"/>
  <c r="F275" i="23"/>
  <c r="E265" i="23"/>
  <c r="E275" i="23"/>
  <c r="D265" i="23"/>
  <c r="D275" i="23"/>
  <c r="L264" i="23"/>
  <c r="C274" i="23"/>
  <c r="M274" i="23"/>
  <c r="L274" i="23"/>
  <c r="J264" i="23"/>
  <c r="K274" i="23"/>
  <c r="H264" i="23"/>
  <c r="H274" i="23"/>
  <c r="J274" i="23"/>
  <c r="I274" i="23"/>
  <c r="G264" i="23"/>
  <c r="G274" i="23"/>
  <c r="F264" i="23"/>
  <c r="F274" i="23"/>
  <c r="E264" i="23"/>
  <c r="E274" i="23"/>
  <c r="D264" i="23"/>
  <c r="D274" i="23"/>
  <c r="L263" i="23"/>
  <c r="C273" i="23"/>
  <c r="M273" i="23"/>
  <c r="L273" i="23"/>
  <c r="J263" i="23"/>
  <c r="K273" i="23"/>
  <c r="H263" i="23"/>
  <c r="H273" i="23"/>
  <c r="J273" i="23"/>
  <c r="I273" i="23"/>
  <c r="G263" i="23"/>
  <c r="G273" i="23"/>
  <c r="F263" i="23"/>
  <c r="F273" i="23"/>
  <c r="E263" i="23"/>
  <c r="E273" i="23"/>
  <c r="D263" i="23"/>
  <c r="D273" i="23"/>
  <c r="K270" i="23"/>
  <c r="I270" i="23"/>
  <c r="C270" i="23"/>
  <c r="K269" i="23"/>
  <c r="I269" i="23"/>
  <c r="C269" i="23"/>
  <c r="K268" i="23"/>
  <c r="I268" i="23"/>
  <c r="C268" i="23"/>
  <c r="K267" i="23"/>
  <c r="I267" i="23"/>
  <c r="C267" i="23"/>
  <c r="K266" i="23"/>
  <c r="I266" i="23"/>
  <c r="C266" i="23"/>
  <c r="K265" i="23"/>
  <c r="I265" i="23"/>
  <c r="C265" i="23"/>
  <c r="K264" i="23"/>
  <c r="I264" i="23"/>
  <c r="C264" i="23"/>
  <c r="K263" i="23"/>
  <c r="I263" i="23"/>
  <c r="C263" i="23"/>
  <c r="C262" i="23" a="1"/>
  <c r="C262" i="23"/>
  <c r="D262" i="23"/>
  <c r="E262" i="23"/>
  <c r="F262" i="23"/>
  <c r="G262" i="23"/>
  <c r="H262" i="23"/>
  <c r="I262" i="23"/>
  <c r="J262" i="23"/>
  <c r="K262" i="23"/>
  <c r="L262" i="23"/>
  <c r="C251" i="23" a="1"/>
  <c r="C251" i="23"/>
  <c r="D251" i="23"/>
  <c r="E251" i="23"/>
  <c r="F251" i="23"/>
  <c r="G251" i="23"/>
  <c r="H251" i="23"/>
  <c r="I251" i="23"/>
  <c r="J251" i="23"/>
  <c r="K251" i="23"/>
  <c r="L251" i="23"/>
  <c r="C246" i="23"/>
  <c r="N220" i="23"/>
  <c r="O220" i="23"/>
  <c r="P220" i="23"/>
  <c r="Q220" i="23"/>
  <c r="R220" i="23"/>
  <c r="S220" i="23"/>
  <c r="T220" i="23"/>
  <c r="U220" i="23"/>
  <c r="V220" i="23"/>
  <c r="W220" i="23"/>
  <c r="X220" i="23"/>
  <c r="Y220" i="23"/>
  <c r="Z220" i="23"/>
  <c r="AA220" i="23"/>
  <c r="AB220" i="23"/>
  <c r="AC220" i="23"/>
  <c r="AD220" i="23"/>
  <c r="AE220" i="23"/>
  <c r="AF220" i="23"/>
  <c r="AG220" i="23"/>
  <c r="AG226" i="23"/>
  <c r="N223" i="23"/>
  <c r="O223" i="23"/>
  <c r="P223" i="23"/>
  <c r="Q223" i="23"/>
  <c r="R223" i="23"/>
  <c r="S223" i="23"/>
  <c r="T223" i="23"/>
  <c r="U223" i="23"/>
  <c r="V223" i="23"/>
  <c r="W223" i="23"/>
  <c r="X223" i="23"/>
  <c r="Y223" i="23"/>
  <c r="Z223" i="23"/>
  <c r="AA223" i="23"/>
  <c r="AB223" i="23"/>
  <c r="AC223" i="23"/>
  <c r="AD223" i="23"/>
  <c r="AE223" i="23"/>
  <c r="AF223" i="23"/>
  <c r="AG223" i="23"/>
  <c r="N222" i="23"/>
  <c r="O222" i="23"/>
  <c r="P222" i="23"/>
  <c r="Q222" i="23"/>
  <c r="R222" i="23"/>
  <c r="S222" i="23"/>
  <c r="T222" i="23"/>
  <c r="U222" i="23"/>
  <c r="V222" i="23"/>
  <c r="W222" i="23"/>
  <c r="X222" i="23"/>
  <c r="Y222" i="23"/>
  <c r="Z222" i="23"/>
  <c r="AA222" i="23"/>
  <c r="AB222" i="23"/>
  <c r="AC222" i="23"/>
  <c r="AD222" i="23"/>
  <c r="AE222" i="23"/>
  <c r="AF222" i="23"/>
  <c r="AG222" i="23"/>
  <c r="AG228" i="23"/>
  <c r="AG227" i="23"/>
  <c r="AG229" i="23"/>
  <c r="AG230" i="23"/>
  <c r="AG231" i="23"/>
  <c r="AG232" i="23"/>
  <c r="AG233" i="23"/>
  <c r="AG234" i="23"/>
  <c r="C226" i="23"/>
  <c r="C228" i="23"/>
  <c r="C227" i="23"/>
  <c r="C229" i="23"/>
  <c r="C230" i="23"/>
  <c r="C231" i="23"/>
  <c r="C232" i="23"/>
  <c r="C233" i="23"/>
  <c r="C234" i="23"/>
  <c r="M245" i="23"/>
  <c r="M246" i="23"/>
  <c r="W226" i="23"/>
  <c r="W228" i="23"/>
  <c r="W227" i="23"/>
  <c r="W229" i="23"/>
  <c r="W230" i="23"/>
  <c r="W231" i="23"/>
  <c r="W232" i="23"/>
  <c r="W233" i="23"/>
  <c r="W234" i="23"/>
  <c r="L245" i="23"/>
  <c r="L246" i="23"/>
  <c r="M226" i="23"/>
  <c r="M228" i="23"/>
  <c r="M227" i="23"/>
  <c r="M229" i="23"/>
  <c r="M230" i="23"/>
  <c r="M231" i="23"/>
  <c r="M232" i="23"/>
  <c r="M233" i="23"/>
  <c r="M234" i="23"/>
  <c r="K245" i="23"/>
  <c r="K246" i="23"/>
  <c r="K226" i="23"/>
  <c r="K228" i="23"/>
  <c r="K227" i="23"/>
  <c r="K229" i="23"/>
  <c r="K230" i="23"/>
  <c r="K231" i="23"/>
  <c r="K232" i="23"/>
  <c r="K233" i="23"/>
  <c r="K234" i="23"/>
  <c r="J245" i="23"/>
  <c r="J246" i="23"/>
  <c r="I226" i="23"/>
  <c r="I228" i="23"/>
  <c r="I227" i="23"/>
  <c r="I229" i="23"/>
  <c r="I230" i="23"/>
  <c r="I231" i="23"/>
  <c r="I232" i="23"/>
  <c r="I233" i="23"/>
  <c r="I234" i="23"/>
  <c r="I245" i="23"/>
  <c r="I246" i="23"/>
  <c r="H226" i="23"/>
  <c r="H228" i="23"/>
  <c r="H227" i="23"/>
  <c r="H229" i="23"/>
  <c r="H230" i="23"/>
  <c r="H231" i="23"/>
  <c r="H232" i="23"/>
  <c r="H233" i="23"/>
  <c r="H234" i="23"/>
  <c r="H245" i="23"/>
  <c r="H246" i="23"/>
  <c r="G226" i="23"/>
  <c r="G228" i="23"/>
  <c r="G227" i="23"/>
  <c r="G229" i="23"/>
  <c r="G230" i="23"/>
  <c r="G231" i="23"/>
  <c r="G232" i="23"/>
  <c r="G233" i="23"/>
  <c r="G234" i="23"/>
  <c r="G245" i="23"/>
  <c r="G246" i="23"/>
  <c r="F226" i="23"/>
  <c r="F228" i="23"/>
  <c r="F227" i="23"/>
  <c r="F229" i="23"/>
  <c r="F230" i="23"/>
  <c r="F231" i="23"/>
  <c r="F232" i="23"/>
  <c r="F233" i="23"/>
  <c r="F234" i="23"/>
  <c r="F245" i="23"/>
  <c r="F246" i="23"/>
  <c r="E226" i="23"/>
  <c r="E228" i="23"/>
  <c r="E227" i="23"/>
  <c r="E229" i="23"/>
  <c r="E230" i="23"/>
  <c r="E231" i="23"/>
  <c r="E232" i="23"/>
  <c r="E233" i="23"/>
  <c r="E234" i="23"/>
  <c r="E245" i="23"/>
  <c r="E246" i="23"/>
  <c r="D226" i="23"/>
  <c r="D228" i="23"/>
  <c r="D227" i="23"/>
  <c r="D229" i="23"/>
  <c r="D230" i="23"/>
  <c r="D231" i="23"/>
  <c r="D232" i="23"/>
  <c r="D233" i="23"/>
  <c r="D234" i="23"/>
  <c r="D245" i="23"/>
  <c r="D246" i="23"/>
  <c r="C245" i="23"/>
  <c r="M244" i="23"/>
  <c r="L244" i="23"/>
  <c r="K244" i="23"/>
  <c r="J244" i="23"/>
  <c r="I244" i="23"/>
  <c r="H244" i="23"/>
  <c r="G244" i="23"/>
  <c r="F244" i="23"/>
  <c r="E244" i="23"/>
  <c r="D244" i="23"/>
  <c r="C244" i="23"/>
  <c r="M243" i="23"/>
  <c r="L243" i="23"/>
  <c r="K243" i="23"/>
  <c r="J243" i="23"/>
  <c r="I243" i="23"/>
  <c r="H243" i="23"/>
  <c r="G243" i="23"/>
  <c r="F243" i="23"/>
  <c r="E243" i="23"/>
  <c r="D243" i="23"/>
  <c r="C243" i="23"/>
  <c r="M242" i="23"/>
  <c r="L242" i="23"/>
  <c r="K242" i="23"/>
  <c r="J242" i="23"/>
  <c r="I242" i="23"/>
  <c r="H242" i="23"/>
  <c r="G242" i="23"/>
  <c r="F242" i="23"/>
  <c r="E242" i="23"/>
  <c r="D242" i="23"/>
  <c r="C242" i="23"/>
  <c r="M241" i="23"/>
  <c r="L241" i="23"/>
  <c r="K241" i="23"/>
  <c r="J241" i="23"/>
  <c r="I241" i="23"/>
  <c r="H241" i="23"/>
  <c r="G241" i="23"/>
  <c r="F241" i="23"/>
  <c r="E241" i="23"/>
  <c r="D241" i="23"/>
  <c r="C241" i="23"/>
  <c r="M240" i="23"/>
  <c r="L240" i="23"/>
  <c r="K240" i="23"/>
  <c r="J240" i="23"/>
  <c r="I240" i="23"/>
  <c r="H240" i="23"/>
  <c r="G240" i="23"/>
  <c r="F240" i="23"/>
  <c r="E240" i="23"/>
  <c r="D240" i="23"/>
  <c r="C240" i="23"/>
  <c r="M239" i="23"/>
  <c r="L239" i="23"/>
  <c r="K239" i="23"/>
  <c r="J239" i="23"/>
  <c r="I239" i="23"/>
  <c r="H239" i="23"/>
  <c r="G239" i="23"/>
  <c r="F239" i="23"/>
  <c r="E239" i="23"/>
  <c r="D239" i="23"/>
  <c r="C239" i="23"/>
  <c r="M238" i="23"/>
  <c r="L238" i="23"/>
  <c r="K238" i="23"/>
  <c r="J238" i="23"/>
  <c r="I238" i="23"/>
  <c r="H238" i="23"/>
  <c r="G238" i="23"/>
  <c r="F238" i="23"/>
  <c r="E238" i="23"/>
  <c r="D238" i="23"/>
  <c r="C238" i="23"/>
  <c r="M237" i="23"/>
  <c r="L237" i="23"/>
  <c r="K237" i="23"/>
  <c r="J237" i="23"/>
  <c r="I237" i="23"/>
  <c r="H237" i="23"/>
  <c r="G237" i="23"/>
  <c r="F237" i="23"/>
  <c r="E237" i="23"/>
  <c r="D237" i="23"/>
  <c r="C237" i="23"/>
  <c r="AF226" i="23"/>
  <c r="AF228" i="23"/>
  <c r="AF227" i="23"/>
  <c r="AF229" i="23"/>
  <c r="AF230" i="23"/>
  <c r="AF231" i="23"/>
  <c r="AF232" i="23"/>
  <c r="AF233" i="23"/>
  <c r="AF234" i="23"/>
  <c r="AE226" i="23"/>
  <c r="AE228" i="23"/>
  <c r="AE227" i="23"/>
  <c r="AE229" i="23"/>
  <c r="AE230" i="23"/>
  <c r="AE231" i="23"/>
  <c r="AE232" i="23"/>
  <c r="AE233" i="23"/>
  <c r="AE234" i="23"/>
  <c r="AD226" i="23"/>
  <c r="AD228" i="23"/>
  <c r="AD227" i="23"/>
  <c r="AD229" i="23"/>
  <c r="AD230" i="23"/>
  <c r="AD231" i="23"/>
  <c r="AD232" i="23"/>
  <c r="AD233" i="23"/>
  <c r="AD234" i="23"/>
  <c r="AC226" i="23"/>
  <c r="AC228" i="23"/>
  <c r="AC227" i="23"/>
  <c r="AC229" i="23"/>
  <c r="AC230" i="23"/>
  <c r="AC231" i="23"/>
  <c r="AC232" i="23"/>
  <c r="AC233" i="23"/>
  <c r="AC234" i="23"/>
  <c r="AB226" i="23"/>
  <c r="AB228" i="23"/>
  <c r="AB227" i="23"/>
  <c r="AB229" i="23"/>
  <c r="AB230" i="23"/>
  <c r="AB231" i="23"/>
  <c r="AB232" i="23"/>
  <c r="AB233" i="23"/>
  <c r="AB234" i="23"/>
  <c r="AA226" i="23"/>
  <c r="AA228" i="23"/>
  <c r="AA227" i="23"/>
  <c r="AA229" i="23"/>
  <c r="AA230" i="23"/>
  <c r="AA231" i="23"/>
  <c r="AA232" i="23"/>
  <c r="AA233" i="23"/>
  <c r="AA234" i="23"/>
  <c r="Z226" i="23"/>
  <c r="Z228" i="23"/>
  <c r="Z227" i="23"/>
  <c r="Z229" i="23"/>
  <c r="Z230" i="23"/>
  <c r="Z231" i="23"/>
  <c r="Z232" i="23"/>
  <c r="Z233" i="23"/>
  <c r="Z234" i="23"/>
  <c r="Y226" i="23"/>
  <c r="Y228" i="23"/>
  <c r="Y227" i="23"/>
  <c r="Y229" i="23"/>
  <c r="Y230" i="23"/>
  <c r="Y231" i="23"/>
  <c r="Y232" i="23"/>
  <c r="Y233" i="23"/>
  <c r="Y234" i="23"/>
  <c r="X226" i="23"/>
  <c r="X228" i="23"/>
  <c r="X227" i="23"/>
  <c r="X229" i="23"/>
  <c r="X230" i="23"/>
  <c r="X231" i="23"/>
  <c r="X232" i="23"/>
  <c r="X233" i="23"/>
  <c r="X234" i="23"/>
  <c r="V226" i="23"/>
  <c r="V228" i="23"/>
  <c r="V227" i="23"/>
  <c r="V229" i="23"/>
  <c r="V230" i="23"/>
  <c r="V231" i="23"/>
  <c r="V232" i="23"/>
  <c r="V233" i="23"/>
  <c r="V234" i="23"/>
  <c r="U226" i="23"/>
  <c r="U228" i="23"/>
  <c r="U227" i="23"/>
  <c r="U229" i="23"/>
  <c r="U230" i="23"/>
  <c r="U231" i="23"/>
  <c r="U232" i="23"/>
  <c r="U233" i="23"/>
  <c r="U234" i="23"/>
  <c r="T226" i="23"/>
  <c r="T228" i="23"/>
  <c r="T227" i="23"/>
  <c r="T229" i="23"/>
  <c r="T230" i="23"/>
  <c r="T231" i="23"/>
  <c r="T232" i="23"/>
  <c r="T233" i="23"/>
  <c r="T234" i="23"/>
  <c r="S226" i="23"/>
  <c r="S228" i="23"/>
  <c r="S227" i="23"/>
  <c r="S229" i="23"/>
  <c r="S230" i="23"/>
  <c r="S231" i="23"/>
  <c r="S232" i="23"/>
  <c r="S233" i="23"/>
  <c r="S234" i="23"/>
  <c r="R226" i="23"/>
  <c r="R228" i="23"/>
  <c r="R227" i="23"/>
  <c r="R229" i="23"/>
  <c r="R230" i="23"/>
  <c r="R231" i="23"/>
  <c r="R232" i="23"/>
  <c r="R233" i="23"/>
  <c r="R234" i="23"/>
  <c r="Q226" i="23"/>
  <c r="Q228" i="23"/>
  <c r="Q227" i="23"/>
  <c r="Q229" i="23"/>
  <c r="Q230" i="23"/>
  <c r="Q231" i="23"/>
  <c r="Q232" i="23"/>
  <c r="Q233" i="23"/>
  <c r="Q234" i="23"/>
  <c r="P226" i="23"/>
  <c r="P228" i="23"/>
  <c r="P227" i="23"/>
  <c r="P229" i="23"/>
  <c r="P230" i="23"/>
  <c r="P231" i="23"/>
  <c r="P232" i="23"/>
  <c r="P233" i="23"/>
  <c r="P234" i="23"/>
  <c r="O226" i="23"/>
  <c r="O228" i="23"/>
  <c r="O227" i="23"/>
  <c r="O229" i="23"/>
  <c r="O230" i="23"/>
  <c r="O231" i="23"/>
  <c r="O232" i="23"/>
  <c r="O233" i="23"/>
  <c r="O234" i="23"/>
  <c r="N226" i="23"/>
  <c r="N228" i="23"/>
  <c r="N227" i="23"/>
  <c r="N229" i="23"/>
  <c r="N230" i="23"/>
  <c r="N231" i="23"/>
  <c r="N232" i="23"/>
  <c r="N233" i="23"/>
  <c r="N234" i="23"/>
  <c r="L226" i="23"/>
  <c r="L228" i="23"/>
  <c r="L227" i="23"/>
  <c r="L229" i="23"/>
  <c r="L230" i="23"/>
  <c r="L231" i="23"/>
  <c r="L232" i="23"/>
  <c r="L233" i="23"/>
  <c r="L234" i="23"/>
  <c r="J226" i="23"/>
  <c r="J228" i="23"/>
  <c r="J227" i="23"/>
  <c r="J229" i="23"/>
  <c r="J230" i="23"/>
  <c r="J231" i="23"/>
  <c r="J232" i="23"/>
  <c r="J233" i="23"/>
  <c r="J234" i="23"/>
  <c r="A234" i="23"/>
  <c r="N221" i="23"/>
  <c r="O221" i="23"/>
  <c r="P221" i="23"/>
  <c r="Q221" i="23"/>
  <c r="R221" i="23"/>
  <c r="S221" i="23"/>
  <c r="T221" i="23"/>
  <c r="U221" i="23"/>
  <c r="V221" i="23"/>
  <c r="W221" i="23"/>
  <c r="X221" i="23"/>
  <c r="Y221" i="23"/>
  <c r="Z221" i="23"/>
  <c r="AA221" i="23"/>
  <c r="AB221" i="23"/>
  <c r="AC221" i="23"/>
  <c r="AD221" i="23"/>
  <c r="AE221" i="23"/>
  <c r="AF221" i="23"/>
  <c r="AG221" i="23"/>
  <c r="N219" i="23"/>
  <c r="O219" i="23"/>
  <c r="P219" i="23"/>
  <c r="Q219" i="23"/>
  <c r="R219" i="23"/>
  <c r="S219" i="23"/>
  <c r="T219" i="23"/>
  <c r="U219" i="23"/>
  <c r="V219" i="23"/>
  <c r="W219" i="23"/>
  <c r="X219" i="23"/>
  <c r="Y219" i="23"/>
  <c r="Z219" i="23"/>
  <c r="AA219" i="23"/>
  <c r="AB219" i="23"/>
  <c r="AC219" i="23"/>
  <c r="AD219" i="23"/>
  <c r="AE219" i="23"/>
  <c r="AF219" i="23"/>
  <c r="AG219" i="23"/>
  <c r="M212" i="23"/>
  <c r="L212" i="23"/>
  <c r="K212" i="23"/>
  <c r="J212" i="23"/>
  <c r="I212" i="23"/>
  <c r="H212" i="23"/>
  <c r="G212" i="23"/>
  <c r="F212" i="23"/>
  <c r="E212" i="23"/>
  <c r="D212" i="23"/>
  <c r="C212" i="23"/>
  <c r="N105" i="23"/>
  <c r="O105" i="23"/>
  <c r="P105" i="23"/>
  <c r="Q105" i="23"/>
  <c r="R105" i="23"/>
  <c r="S105" i="23"/>
  <c r="T105" i="23"/>
  <c r="U105" i="23"/>
  <c r="V105" i="23"/>
  <c r="W105" i="23"/>
  <c r="X105" i="23"/>
  <c r="Y105" i="23"/>
  <c r="Z105" i="23"/>
  <c r="AA105" i="23"/>
  <c r="AB105" i="23"/>
  <c r="AC105" i="23"/>
  <c r="AD105" i="23"/>
  <c r="AE105" i="23"/>
  <c r="AF105" i="23"/>
  <c r="AG105" i="23"/>
  <c r="M211" i="23"/>
  <c r="L211" i="23"/>
  <c r="K211" i="23"/>
  <c r="J211" i="23"/>
  <c r="I211" i="23"/>
  <c r="H211" i="23"/>
  <c r="G211" i="23"/>
  <c r="F211" i="23"/>
  <c r="E211" i="23"/>
  <c r="D211" i="23"/>
  <c r="C211" i="23"/>
  <c r="M84" i="23"/>
  <c r="L84" i="23"/>
  <c r="M94" i="23"/>
  <c r="N94" i="23"/>
  <c r="N84" i="23"/>
  <c r="O94" i="23"/>
  <c r="O84" i="23"/>
  <c r="P94" i="23"/>
  <c r="P84" i="23"/>
  <c r="Q94" i="23"/>
  <c r="Q84" i="23"/>
  <c r="R94" i="23"/>
  <c r="R84" i="23"/>
  <c r="S94" i="23"/>
  <c r="S84" i="23"/>
  <c r="T94" i="23"/>
  <c r="T84" i="23"/>
  <c r="U94" i="23"/>
  <c r="U84" i="23"/>
  <c r="V94" i="23"/>
  <c r="V84" i="23"/>
  <c r="W94" i="23"/>
  <c r="W84" i="23"/>
  <c r="X94" i="23"/>
  <c r="X84" i="23"/>
  <c r="Y94" i="23"/>
  <c r="Y84" i="23"/>
  <c r="Z94" i="23"/>
  <c r="Z84" i="23"/>
  <c r="AA94" i="23"/>
  <c r="AA84" i="23"/>
  <c r="AB94" i="23"/>
  <c r="AB84" i="23"/>
  <c r="AC94" i="23"/>
  <c r="AC84" i="23"/>
  <c r="AD94" i="23"/>
  <c r="AD84" i="23"/>
  <c r="AE94" i="23"/>
  <c r="AE84" i="23"/>
  <c r="AF94" i="23"/>
  <c r="AF84" i="23"/>
  <c r="AG94" i="23"/>
  <c r="AG84" i="23"/>
  <c r="M30" i="23"/>
  <c r="L30" i="23"/>
  <c r="M40" i="23"/>
  <c r="N40" i="23"/>
  <c r="N30" i="23"/>
  <c r="O40" i="23"/>
  <c r="O30" i="23"/>
  <c r="P40" i="23"/>
  <c r="P30" i="23"/>
  <c r="Q40" i="23"/>
  <c r="Q30" i="23"/>
  <c r="R40" i="23"/>
  <c r="R30" i="23"/>
  <c r="S40" i="23"/>
  <c r="S30" i="23"/>
  <c r="T40" i="23"/>
  <c r="T30" i="23"/>
  <c r="U40" i="23"/>
  <c r="U30" i="23"/>
  <c r="V40" i="23"/>
  <c r="V30" i="23"/>
  <c r="W40" i="23"/>
  <c r="W30" i="23"/>
  <c r="X40" i="23"/>
  <c r="X30" i="23"/>
  <c r="Y40" i="23"/>
  <c r="Y30" i="23"/>
  <c r="Z40" i="23"/>
  <c r="Z30" i="23"/>
  <c r="AA40" i="23"/>
  <c r="AA30" i="23"/>
  <c r="AB40" i="23"/>
  <c r="AB30" i="23"/>
  <c r="AC40" i="23"/>
  <c r="AC30" i="23"/>
  <c r="AD40" i="23"/>
  <c r="AD30" i="23"/>
  <c r="AE40" i="23"/>
  <c r="AE30" i="23"/>
  <c r="AF40" i="23"/>
  <c r="AF30" i="23"/>
  <c r="AG40" i="23"/>
  <c r="AG30" i="23"/>
  <c r="M62" i="23"/>
  <c r="N62" i="23"/>
  <c r="N51" i="23"/>
  <c r="O62" i="23"/>
  <c r="O51" i="23"/>
  <c r="P62" i="23"/>
  <c r="P51" i="23"/>
  <c r="Q62" i="23"/>
  <c r="Q51" i="23"/>
  <c r="R62" i="23"/>
  <c r="R51" i="23"/>
  <c r="S62" i="23"/>
  <c r="S51" i="23"/>
  <c r="T62" i="23"/>
  <c r="T51" i="23"/>
  <c r="U62" i="23"/>
  <c r="U51" i="23"/>
  <c r="V62" i="23"/>
  <c r="V51" i="23"/>
  <c r="W62" i="23"/>
  <c r="W51" i="23"/>
  <c r="X62" i="23"/>
  <c r="X51" i="23"/>
  <c r="Y62" i="23"/>
  <c r="Y51" i="23"/>
  <c r="Z62" i="23"/>
  <c r="Z51" i="23"/>
  <c r="AA62" i="23"/>
  <c r="AA51" i="23"/>
  <c r="AB62" i="23"/>
  <c r="AB51" i="23"/>
  <c r="AC62" i="23"/>
  <c r="AC51" i="23"/>
  <c r="AD62" i="23"/>
  <c r="AD51" i="23"/>
  <c r="AE62" i="23"/>
  <c r="AE51" i="23"/>
  <c r="AF62" i="23"/>
  <c r="AF51" i="23"/>
  <c r="AG62" i="23"/>
  <c r="AG51" i="23"/>
  <c r="AG19" i="23"/>
  <c r="AG73" i="23"/>
  <c r="AG67" i="23"/>
  <c r="AG175" i="23"/>
  <c r="AG69" i="23"/>
  <c r="AG176" i="23"/>
  <c r="AG177" i="23"/>
  <c r="AG178" i="23"/>
  <c r="AG179" i="23"/>
  <c r="AG180" i="23"/>
  <c r="AG181" i="23"/>
  <c r="AG182" i="23"/>
  <c r="AG183" i="23"/>
  <c r="AG98" i="23"/>
  <c r="AG187" i="23"/>
  <c r="AG100" i="23"/>
  <c r="AG188" i="23"/>
  <c r="AG101" i="23"/>
  <c r="AG189" i="23"/>
  <c r="AG190" i="23"/>
  <c r="AG191" i="23"/>
  <c r="AG192" i="23"/>
  <c r="AG193" i="23"/>
  <c r="AG194" i="23"/>
  <c r="AG195" i="23"/>
  <c r="C175" i="23"/>
  <c r="C176" i="23"/>
  <c r="C177" i="23"/>
  <c r="C178" i="23"/>
  <c r="C179" i="23"/>
  <c r="C180" i="23"/>
  <c r="C181" i="23"/>
  <c r="C182" i="23"/>
  <c r="C183" i="23"/>
  <c r="C187" i="23"/>
  <c r="C188" i="23"/>
  <c r="C189" i="23"/>
  <c r="C190" i="23"/>
  <c r="C191" i="23"/>
  <c r="C192" i="23"/>
  <c r="C193" i="23"/>
  <c r="C194" i="23"/>
  <c r="C195" i="23"/>
  <c r="M207" i="23"/>
  <c r="W19" i="23"/>
  <c r="W73" i="23"/>
  <c r="W67" i="23"/>
  <c r="W175" i="23"/>
  <c r="W69" i="23"/>
  <c r="W176" i="23"/>
  <c r="W177" i="23"/>
  <c r="W178" i="23"/>
  <c r="W179" i="23"/>
  <c r="W180" i="23"/>
  <c r="W181" i="23"/>
  <c r="W182" i="23"/>
  <c r="W183" i="23"/>
  <c r="W98" i="23"/>
  <c r="W187" i="23"/>
  <c r="W100" i="23"/>
  <c r="W188" i="23"/>
  <c r="W101" i="23"/>
  <c r="W189" i="23"/>
  <c r="W190" i="23"/>
  <c r="W191" i="23"/>
  <c r="W192" i="23"/>
  <c r="W193" i="23"/>
  <c r="W194" i="23"/>
  <c r="W195" i="23"/>
  <c r="L207" i="23"/>
  <c r="M175" i="23"/>
  <c r="M176" i="23"/>
  <c r="M177" i="23"/>
  <c r="M178" i="23"/>
  <c r="M179" i="23"/>
  <c r="M180" i="23"/>
  <c r="M181" i="23"/>
  <c r="M182" i="23"/>
  <c r="M183" i="23"/>
  <c r="M187" i="23"/>
  <c r="M188" i="23"/>
  <c r="M189" i="23"/>
  <c r="M190" i="23"/>
  <c r="M191" i="23"/>
  <c r="M192" i="23"/>
  <c r="M193" i="23"/>
  <c r="M194" i="23"/>
  <c r="M195" i="23"/>
  <c r="K207" i="23"/>
  <c r="K175" i="23"/>
  <c r="K176" i="23"/>
  <c r="K177" i="23"/>
  <c r="K178" i="23"/>
  <c r="K179" i="23"/>
  <c r="K180" i="23"/>
  <c r="K181" i="23"/>
  <c r="K182" i="23"/>
  <c r="K183" i="23"/>
  <c r="K187" i="23"/>
  <c r="K188" i="23"/>
  <c r="K189" i="23"/>
  <c r="K190" i="23"/>
  <c r="K191" i="23"/>
  <c r="K192" i="23"/>
  <c r="K193" i="23"/>
  <c r="K194" i="23"/>
  <c r="K195" i="23"/>
  <c r="J207" i="23"/>
  <c r="I175" i="23"/>
  <c r="I176" i="23"/>
  <c r="I177" i="23"/>
  <c r="I178" i="23"/>
  <c r="I179" i="23"/>
  <c r="I180" i="23"/>
  <c r="I181" i="23"/>
  <c r="I182" i="23"/>
  <c r="I183" i="23"/>
  <c r="I187" i="23"/>
  <c r="I188" i="23"/>
  <c r="I189" i="23"/>
  <c r="I190" i="23"/>
  <c r="I191" i="23"/>
  <c r="I192" i="23"/>
  <c r="I193" i="23"/>
  <c r="I194" i="23"/>
  <c r="I195" i="23"/>
  <c r="I207" i="23"/>
  <c r="H175" i="23"/>
  <c r="H176" i="23"/>
  <c r="H177" i="23"/>
  <c r="H178" i="23"/>
  <c r="H179" i="23"/>
  <c r="H180" i="23"/>
  <c r="H181" i="23"/>
  <c r="H182" i="23"/>
  <c r="H183" i="23"/>
  <c r="H187" i="23"/>
  <c r="H188" i="23"/>
  <c r="H189" i="23"/>
  <c r="H190" i="23"/>
  <c r="H191" i="23"/>
  <c r="H192" i="23"/>
  <c r="H193" i="23"/>
  <c r="H194" i="23"/>
  <c r="H195" i="23"/>
  <c r="H207" i="23"/>
  <c r="G175" i="23"/>
  <c r="G176" i="23"/>
  <c r="G177" i="23"/>
  <c r="G178" i="23"/>
  <c r="G179" i="23"/>
  <c r="G180" i="23"/>
  <c r="G181" i="23"/>
  <c r="G182" i="23"/>
  <c r="G183" i="23"/>
  <c r="G187" i="23"/>
  <c r="G188" i="23"/>
  <c r="G189" i="23"/>
  <c r="G190" i="23"/>
  <c r="G191" i="23"/>
  <c r="G192" i="23"/>
  <c r="G193" i="23"/>
  <c r="G194" i="23"/>
  <c r="G195" i="23"/>
  <c r="G207" i="23"/>
  <c r="F175" i="23"/>
  <c r="F176" i="23"/>
  <c r="F177" i="23"/>
  <c r="F178" i="23"/>
  <c r="F179" i="23"/>
  <c r="F180" i="23"/>
  <c r="F181" i="23"/>
  <c r="F182" i="23"/>
  <c r="F183" i="23"/>
  <c r="F187" i="23"/>
  <c r="F188" i="23"/>
  <c r="F189" i="23"/>
  <c r="F190" i="23"/>
  <c r="F191" i="23"/>
  <c r="F192" i="23"/>
  <c r="F193" i="23"/>
  <c r="F194" i="23"/>
  <c r="F195" i="23"/>
  <c r="F207" i="23"/>
  <c r="E175" i="23"/>
  <c r="E176" i="23"/>
  <c r="E177" i="23"/>
  <c r="E178" i="23"/>
  <c r="E179" i="23"/>
  <c r="E180" i="23"/>
  <c r="E181" i="23"/>
  <c r="E182" i="23"/>
  <c r="E183" i="23"/>
  <c r="E187" i="23"/>
  <c r="E188" i="23"/>
  <c r="E189" i="23"/>
  <c r="E190" i="23"/>
  <c r="E191" i="23"/>
  <c r="E192" i="23"/>
  <c r="E193" i="23"/>
  <c r="E194" i="23"/>
  <c r="E195" i="23"/>
  <c r="E207" i="23"/>
  <c r="D175" i="23"/>
  <c r="D176" i="23"/>
  <c r="D177" i="23"/>
  <c r="D178" i="23"/>
  <c r="D179" i="23"/>
  <c r="D180" i="23"/>
  <c r="D181" i="23"/>
  <c r="D182" i="23"/>
  <c r="D183" i="23"/>
  <c r="D187" i="23"/>
  <c r="D188" i="23"/>
  <c r="D189" i="23"/>
  <c r="D190" i="23"/>
  <c r="D191" i="23"/>
  <c r="D192" i="23"/>
  <c r="D193" i="23"/>
  <c r="D194" i="23"/>
  <c r="D195" i="23"/>
  <c r="D207" i="23"/>
  <c r="C199" i="23"/>
  <c r="C200" i="23"/>
  <c r="C201" i="23"/>
  <c r="C202" i="23"/>
  <c r="C203" i="23"/>
  <c r="C204" i="23"/>
  <c r="C205" i="23"/>
  <c r="C206" i="23"/>
  <c r="C207" i="23"/>
  <c r="M206" i="23"/>
  <c r="L206" i="23"/>
  <c r="K206" i="23"/>
  <c r="J206" i="23"/>
  <c r="I206" i="23"/>
  <c r="H206" i="23"/>
  <c r="G206" i="23"/>
  <c r="F206" i="23"/>
  <c r="E206" i="23"/>
  <c r="D206" i="23"/>
  <c r="M205" i="23"/>
  <c r="L205" i="23"/>
  <c r="K205" i="23"/>
  <c r="J205" i="23"/>
  <c r="I205" i="23"/>
  <c r="H205" i="23"/>
  <c r="G205" i="23"/>
  <c r="F205" i="23"/>
  <c r="E205" i="23"/>
  <c r="D205" i="23"/>
  <c r="M204" i="23"/>
  <c r="L204" i="23"/>
  <c r="K204" i="23"/>
  <c r="J204" i="23"/>
  <c r="I204" i="23"/>
  <c r="H204" i="23"/>
  <c r="G204" i="23"/>
  <c r="F204" i="23"/>
  <c r="E204" i="23"/>
  <c r="D204" i="23"/>
  <c r="M203" i="23"/>
  <c r="L203" i="23"/>
  <c r="K203" i="23"/>
  <c r="J203" i="23"/>
  <c r="I203" i="23"/>
  <c r="H203" i="23"/>
  <c r="G203" i="23"/>
  <c r="F203" i="23"/>
  <c r="E203" i="23"/>
  <c r="D203" i="23"/>
  <c r="M202" i="23"/>
  <c r="L202" i="23"/>
  <c r="K202" i="23"/>
  <c r="J202" i="23"/>
  <c r="I202" i="23"/>
  <c r="H202" i="23"/>
  <c r="G202" i="23"/>
  <c r="F202" i="23"/>
  <c r="E202" i="23"/>
  <c r="D202" i="23"/>
  <c r="M201" i="23"/>
  <c r="L201" i="23"/>
  <c r="K201" i="23"/>
  <c r="J201" i="23"/>
  <c r="I201" i="23"/>
  <c r="H201" i="23"/>
  <c r="G201" i="23"/>
  <c r="F201" i="23"/>
  <c r="E201" i="23"/>
  <c r="D201" i="23"/>
  <c r="M200" i="23"/>
  <c r="L200" i="23"/>
  <c r="K200" i="23"/>
  <c r="J200" i="23"/>
  <c r="I200" i="23"/>
  <c r="H200" i="23"/>
  <c r="G200" i="23"/>
  <c r="F200" i="23"/>
  <c r="E200" i="23"/>
  <c r="D200" i="23"/>
  <c r="M199" i="23"/>
  <c r="L199" i="23"/>
  <c r="K199" i="23"/>
  <c r="J199" i="23"/>
  <c r="I199" i="23"/>
  <c r="H199" i="23"/>
  <c r="G199" i="23"/>
  <c r="F199" i="23"/>
  <c r="E199" i="23"/>
  <c r="D199" i="23"/>
  <c r="V101" i="23"/>
  <c r="V196" i="23"/>
  <c r="U101" i="23"/>
  <c r="U196" i="23"/>
  <c r="T101" i="23"/>
  <c r="T196" i="23"/>
  <c r="S101" i="23"/>
  <c r="S196" i="23"/>
  <c r="R101" i="23"/>
  <c r="R196" i="23"/>
  <c r="Q101" i="23"/>
  <c r="Q196" i="23"/>
  <c r="P101" i="23"/>
  <c r="P196" i="23"/>
  <c r="O101" i="23"/>
  <c r="O196" i="23"/>
  <c r="N101" i="23"/>
  <c r="N196" i="23"/>
  <c r="M196" i="23"/>
  <c r="L196" i="23"/>
  <c r="K196" i="23"/>
  <c r="J196" i="23"/>
  <c r="I196" i="23"/>
  <c r="H196" i="23"/>
  <c r="G196" i="23"/>
  <c r="F196" i="23"/>
  <c r="E196" i="23"/>
  <c r="D196" i="23"/>
  <c r="C196" i="23"/>
  <c r="AF98" i="23"/>
  <c r="AF187" i="23"/>
  <c r="AF100" i="23"/>
  <c r="AF188" i="23"/>
  <c r="AF101" i="23"/>
  <c r="AF189" i="23"/>
  <c r="AF190" i="23"/>
  <c r="AF191" i="23"/>
  <c r="AF192" i="23"/>
  <c r="AF193" i="23"/>
  <c r="AF194" i="23"/>
  <c r="AF195" i="23"/>
  <c r="AE98" i="23"/>
  <c r="AE187" i="23"/>
  <c r="AE100" i="23"/>
  <c r="AE188" i="23"/>
  <c r="AE101" i="23"/>
  <c r="AE189" i="23"/>
  <c r="AE190" i="23"/>
  <c r="AE191" i="23"/>
  <c r="AE192" i="23"/>
  <c r="AE193" i="23"/>
  <c r="AE194" i="23"/>
  <c r="AE195" i="23"/>
  <c r="AD98" i="23"/>
  <c r="AD187" i="23"/>
  <c r="AD100" i="23"/>
  <c r="AD188" i="23"/>
  <c r="AD101" i="23"/>
  <c r="AD189" i="23"/>
  <c r="AD190" i="23"/>
  <c r="AD191" i="23"/>
  <c r="AD192" i="23"/>
  <c r="AD193" i="23"/>
  <c r="AD194" i="23"/>
  <c r="AD195" i="23"/>
  <c r="AC98" i="23"/>
  <c r="AC187" i="23"/>
  <c r="AC100" i="23"/>
  <c r="AC188" i="23"/>
  <c r="AC101" i="23"/>
  <c r="AC189" i="23"/>
  <c r="AC190" i="23"/>
  <c r="AC191" i="23"/>
  <c r="AC192" i="23"/>
  <c r="AC193" i="23"/>
  <c r="AC194" i="23"/>
  <c r="AC195" i="23"/>
  <c r="AB98" i="23"/>
  <c r="AB187" i="23"/>
  <c r="AB100" i="23"/>
  <c r="AB188" i="23"/>
  <c r="AB101" i="23"/>
  <c r="AB189" i="23"/>
  <c r="AB190" i="23"/>
  <c r="AB191" i="23"/>
  <c r="AB192" i="23"/>
  <c r="AB193" i="23"/>
  <c r="AB194" i="23"/>
  <c r="AB195" i="23"/>
  <c r="AA98" i="23"/>
  <c r="AA187" i="23"/>
  <c r="AA100" i="23"/>
  <c r="AA188" i="23"/>
  <c r="AA101" i="23"/>
  <c r="AA189" i="23"/>
  <c r="AA190" i="23"/>
  <c r="AA191" i="23"/>
  <c r="AA192" i="23"/>
  <c r="AA193" i="23"/>
  <c r="AA194" i="23"/>
  <c r="AA195" i="23"/>
  <c r="Z98" i="23"/>
  <c r="Z187" i="23"/>
  <c r="Z100" i="23"/>
  <c r="Z188" i="23"/>
  <c r="Z101" i="23"/>
  <c r="Z189" i="23"/>
  <c r="Z190" i="23"/>
  <c r="Z191" i="23"/>
  <c r="Z192" i="23"/>
  <c r="Z193" i="23"/>
  <c r="Z194" i="23"/>
  <c r="Z195" i="23"/>
  <c r="Y98" i="23"/>
  <c r="Y187" i="23"/>
  <c r="Y100" i="23"/>
  <c r="Y188" i="23"/>
  <c r="Y101" i="23"/>
  <c r="Y189" i="23"/>
  <c r="Y190" i="23"/>
  <c r="Y191" i="23"/>
  <c r="Y192" i="23"/>
  <c r="Y193" i="23"/>
  <c r="Y194" i="23"/>
  <c r="Y195" i="23"/>
  <c r="X98" i="23"/>
  <c r="X187" i="23"/>
  <c r="X100" i="23"/>
  <c r="X188" i="23"/>
  <c r="X101" i="23"/>
  <c r="X189" i="23"/>
  <c r="X190" i="23"/>
  <c r="X191" i="23"/>
  <c r="X192" i="23"/>
  <c r="X193" i="23"/>
  <c r="X194" i="23"/>
  <c r="X195" i="23"/>
  <c r="V98" i="23"/>
  <c r="V187" i="23"/>
  <c r="V100" i="23"/>
  <c r="V188" i="23"/>
  <c r="V189" i="23"/>
  <c r="V190" i="23"/>
  <c r="V191" i="23"/>
  <c r="V192" i="23"/>
  <c r="V193" i="23"/>
  <c r="V194" i="23"/>
  <c r="V195" i="23"/>
  <c r="U98" i="23"/>
  <c r="U187" i="23"/>
  <c r="U100" i="23"/>
  <c r="U188" i="23"/>
  <c r="U189" i="23"/>
  <c r="U190" i="23"/>
  <c r="U191" i="23"/>
  <c r="U192" i="23"/>
  <c r="U193" i="23"/>
  <c r="U194" i="23"/>
  <c r="U195" i="23"/>
  <c r="T98" i="23"/>
  <c r="T187" i="23"/>
  <c r="T100" i="23"/>
  <c r="T188" i="23"/>
  <c r="T189" i="23"/>
  <c r="T190" i="23"/>
  <c r="T191" i="23"/>
  <c r="T192" i="23"/>
  <c r="T193" i="23"/>
  <c r="T194" i="23"/>
  <c r="T195" i="23"/>
  <c r="S98" i="23"/>
  <c r="S187" i="23"/>
  <c r="S100" i="23"/>
  <c r="S188" i="23"/>
  <c r="S189" i="23"/>
  <c r="S190" i="23"/>
  <c r="S191" i="23"/>
  <c r="S192" i="23"/>
  <c r="S193" i="23"/>
  <c r="S194" i="23"/>
  <c r="S195" i="23"/>
  <c r="R98" i="23"/>
  <c r="R187" i="23"/>
  <c r="R100" i="23"/>
  <c r="R188" i="23"/>
  <c r="R189" i="23"/>
  <c r="R190" i="23"/>
  <c r="R191" i="23"/>
  <c r="R192" i="23"/>
  <c r="R193" i="23"/>
  <c r="R194" i="23"/>
  <c r="R195" i="23"/>
  <c r="Q98" i="23"/>
  <c r="Q187" i="23"/>
  <c r="Q100" i="23"/>
  <c r="Q188" i="23"/>
  <c r="Q189" i="23"/>
  <c r="Q190" i="23"/>
  <c r="Q191" i="23"/>
  <c r="Q192" i="23"/>
  <c r="Q193" i="23"/>
  <c r="Q194" i="23"/>
  <c r="Q195" i="23"/>
  <c r="P98" i="23"/>
  <c r="P187" i="23"/>
  <c r="P100" i="23"/>
  <c r="P188" i="23"/>
  <c r="P189" i="23"/>
  <c r="P190" i="23"/>
  <c r="P191" i="23"/>
  <c r="P192" i="23"/>
  <c r="P193" i="23"/>
  <c r="P194" i="23"/>
  <c r="P195" i="23"/>
  <c r="O98" i="23"/>
  <c r="O187" i="23"/>
  <c r="O100" i="23"/>
  <c r="O188" i="23"/>
  <c r="O189" i="23"/>
  <c r="O190" i="23"/>
  <c r="O191" i="23"/>
  <c r="O192" i="23"/>
  <c r="O193" i="23"/>
  <c r="O194" i="23"/>
  <c r="O195" i="23"/>
  <c r="N98" i="23"/>
  <c r="N187" i="23"/>
  <c r="N100" i="23"/>
  <c r="N188" i="23"/>
  <c r="N189" i="23"/>
  <c r="N190" i="23"/>
  <c r="N191" i="23"/>
  <c r="N192" i="23"/>
  <c r="N193" i="23"/>
  <c r="N194" i="23"/>
  <c r="N195" i="23"/>
  <c r="L187" i="23"/>
  <c r="L188" i="23"/>
  <c r="L189" i="23"/>
  <c r="L190" i="23"/>
  <c r="L191" i="23"/>
  <c r="L192" i="23"/>
  <c r="L193" i="23"/>
  <c r="L194" i="23"/>
  <c r="L195" i="23"/>
  <c r="J187" i="23"/>
  <c r="J188" i="23"/>
  <c r="J189" i="23"/>
  <c r="J190" i="23"/>
  <c r="J191" i="23"/>
  <c r="J192" i="23"/>
  <c r="J193" i="23"/>
  <c r="J194" i="23"/>
  <c r="J195" i="23"/>
  <c r="A195" i="23"/>
  <c r="AG184" i="23"/>
  <c r="AF19" i="23"/>
  <c r="AF73" i="23"/>
  <c r="AF184" i="23"/>
  <c r="AE19" i="23"/>
  <c r="AE73" i="23"/>
  <c r="AE184" i="23"/>
  <c r="AD19" i="23"/>
  <c r="AD73" i="23"/>
  <c r="AD184" i="23"/>
  <c r="AC19" i="23"/>
  <c r="AC73" i="23"/>
  <c r="AC184" i="23"/>
  <c r="AB19" i="23"/>
  <c r="AB73" i="23"/>
  <c r="AB184" i="23"/>
  <c r="AA19" i="23"/>
  <c r="AA73" i="23"/>
  <c r="AA184" i="23"/>
  <c r="Z19" i="23"/>
  <c r="Z73" i="23"/>
  <c r="Z184" i="23"/>
  <c r="Y19" i="23"/>
  <c r="Y73" i="23"/>
  <c r="Y184" i="23"/>
  <c r="X19" i="23"/>
  <c r="X73" i="23"/>
  <c r="X184" i="23"/>
  <c r="W184" i="23"/>
  <c r="V19" i="23"/>
  <c r="V73" i="23"/>
  <c r="V184" i="23"/>
  <c r="U19" i="23"/>
  <c r="U73" i="23"/>
  <c r="U184" i="23"/>
  <c r="T19" i="23"/>
  <c r="T73" i="23"/>
  <c r="T184" i="23"/>
  <c r="S19" i="23"/>
  <c r="S73" i="23"/>
  <c r="S184" i="23"/>
  <c r="R19" i="23"/>
  <c r="R73" i="23"/>
  <c r="R184" i="23"/>
  <c r="Q19" i="23"/>
  <c r="Q73" i="23"/>
  <c r="Q184" i="23"/>
  <c r="P19" i="23"/>
  <c r="P73" i="23"/>
  <c r="P184" i="23"/>
  <c r="O19" i="23"/>
  <c r="O73" i="23"/>
  <c r="O184" i="23"/>
  <c r="N19" i="23"/>
  <c r="N73" i="23"/>
  <c r="N184" i="23"/>
  <c r="M184" i="23"/>
  <c r="L184" i="23"/>
  <c r="K184" i="23"/>
  <c r="J184" i="23"/>
  <c r="I184" i="23"/>
  <c r="H184" i="23"/>
  <c r="G184" i="23"/>
  <c r="F184" i="23"/>
  <c r="E184" i="23"/>
  <c r="D184" i="23"/>
  <c r="C184" i="23"/>
  <c r="AF67" i="23"/>
  <c r="AF175" i="23"/>
  <c r="AF69" i="23"/>
  <c r="AF176" i="23"/>
  <c r="AF177" i="23"/>
  <c r="AF178" i="23"/>
  <c r="AF179" i="23"/>
  <c r="AF180" i="23"/>
  <c r="AF181" i="23"/>
  <c r="AF182" i="23"/>
  <c r="AF183" i="23"/>
  <c r="AE67" i="23"/>
  <c r="AE175" i="23"/>
  <c r="AE69" i="23"/>
  <c r="AE176" i="23"/>
  <c r="AE177" i="23"/>
  <c r="AE178" i="23"/>
  <c r="AE179" i="23"/>
  <c r="AE180" i="23"/>
  <c r="AE181" i="23"/>
  <c r="AE182" i="23"/>
  <c r="AE183" i="23"/>
  <c r="AD67" i="23"/>
  <c r="AD175" i="23"/>
  <c r="AD69" i="23"/>
  <c r="AD176" i="23"/>
  <c r="AD177" i="23"/>
  <c r="AD178" i="23"/>
  <c r="AD179" i="23"/>
  <c r="AD180" i="23"/>
  <c r="AD181" i="23"/>
  <c r="AD182" i="23"/>
  <c r="AD183" i="23"/>
  <c r="AC67" i="23"/>
  <c r="AC175" i="23"/>
  <c r="AC69" i="23"/>
  <c r="AC176" i="23"/>
  <c r="AC177" i="23"/>
  <c r="AC178" i="23"/>
  <c r="AC179" i="23"/>
  <c r="AC180" i="23"/>
  <c r="AC181" i="23"/>
  <c r="AC182" i="23"/>
  <c r="AC183" i="23"/>
  <c r="AB67" i="23"/>
  <c r="AB175" i="23"/>
  <c r="AB69" i="23"/>
  <c r="AB176" i="23"/>
  <c r="AB177" i="23"/>
  <c r="AB178" i="23"/>
  <c r="AB179" i="23"/>
  <c r="AB180" i="23"/>
  <c r="AB181" i="23"/>
  <c r="AB182" i="23"/>
  <c r="AB183" i="23"/>
  <c r="AA67" i="23"/>
  <c r="AA175" i="23"/>
  <c r="AA69" i="23"/>
  <c r="AA176" i="23"/>
  <c r="AA177" i="23"/>
  <c r="AA178" i="23"/>
  <c r="AA179" i="23"/>
  <c r="AA180" i="23"/>
  <c r="AA181" i="23"/>
  <c r="AA182" i="23"/>
  <c r="AA183" i="23"/>
  <c r="Z67" i="23"/>
  <c r="Z175" i="23"/>
  <c r="Z69" i="23"/>
  <c r="Z176" i="23"/>
  <c r="Z177" i="23"/>
  <c r="Z178" i="23"/>
  <c r="Z179" i="23"/>
  <c r="Z180" i="23"/>
  <c r="Z181" i="23"/>
  <c r="Z182" i="23"/>
  <c r="Z183" i="23"/>
  <c r="Y67" i="23"/>
  <c r="Y175" i="23"/>
  <c r="Y69" i="23"/>
  <c r="Y176" i="23"/>
  <c r="Y177" i="23"/>
  <c r="Y178" i="23"/>
  <c r="Y179" i="23"/>
  <c r="Y180" i="23"/>
  <c r="Y181" i="23"/>
  <c r="Y182" i="23"/>
  <c r="Y183" i="23"/>
  <c r="X67" i="23"/>
  <c r="X175" i="23"/>
  <c r="X69" i="23"/>
  <c r="X176" i="23"/>
  <c r="X177" i="23"/>
  <c r="X178" i="23"/>
  <c r="X179" i="23"/>
  <c r="X180" i="23"/>
  <c r="X181" i="23"/>
  <c r="X182" i="23"/>
  <c r="X183" i="23"/>
  <c r="V67" i="23"/>
  <c r="V175" i="23"/>
  <c r="V69" i="23"/>
  <c r="V176" i="23"/>
  <c r="V177" i="23"/>
  <c r="V178" i="23"/>
  <c r="V179" i="23"/>
  <c r="V180" i="23"/>
  <c r="V181" i="23"/>
  <c r="V182" i="23"/>
  <c r="V183" i="23"/>
  <c r="U67" i="23"/>
  <c r="U175" i="23"/>
  <c r="U69" i="23"/>
  <c r="U176" i="23"/>
  <c r="U177" i="23"/>
  <c r="U178" i="23"/>
  <c r="U179" i="23"/>
  <c r="U180" i="23"/>
  <c r="U181" i="23"/>
  <c r="U182" i="23"/>
  <c r="U183" i="23"/>
  <c r="T67" i="23"/>
  <c r="T175" i="23"/>
  <c r="T69" i="23"/>
  <c r="T176" i="23"/>
  <c r="T177" i="23"/>
  <c r="T178" i="23"/>
  <c r="T179" i="23"/>
  <c r="T180" i="23"/>
  <c r="T181" i="23"/>
  <c r="T182" i="23"/>
  <c r="T183" i="23"/>
  <c r="S67" i="23"/>
  <c r="S175" i="23"/>
  <c r="S69" i="23"/>
  <c r="S176" i="23"/>
  <c r="S177" i="23"/>
  <c r="S178" i="23"/>
  <c r="S179" i="23"/>
  <c r="S180" i="23"/>
  <c r="S181" i="23"/>
  <c r="S182" i="23"/>
  <c r="S183" i="23"/>
  <c r="R67" i="23"/>
  <c r="R175" i="23"/>
  <c r="R69" i="23"/>
  <c r="R176" i="23"/>
  <c r="R177" i="23"/>
  <c r="R178" i="23"/>
  <c r="R179" i="23"/>
  <c r="R180" i="23"/>
  <c r="R181" i="23"/>
  <c r="R182" i="23"/>
  <c r="R183" i="23"/>
  <c r="Q67" i="23"/>
  <c r="Q175" i="23"/>
  <c r="Q69" i="23"/>
  <c r="Q176" i="23"/>
  <c r="Q177" i="23"/>
  <c r="Q178" i="23"/>
  <c r="Q179" i="23"/>
  <c r="Q180" i="23"/>
  <c r="Q181" i="23"/>
  <c r="Q182" i="23"/>
  <c r="Q183" i="23"/>
  <c r="P67" i="23"/>
  <c r="P175" i="23"/>
  <c r="P69" i="23"/>
  <c r="P176" i="23"/>
  <c r="P177" i="23"/>
  <c r="P178" i="23"/>
  <c r="P179" i="23"/>
  <c r="P180" i="23"/>
  <c r="P181" i="23"/>
  <c r="P182" i="23"/>
  <c r="P183" i="23"/>
  <c r="O67" i="23"/>
  <c r="O175" i="23"/>
  <c r="O69" i="23"/>
  <c r="O176" i="23"/>
  <c r="O177" i="23"/>
  <c r="O178" i="23"/>
  <c r="O179" i="23"/>
  <c r="O180" i="23"/>
  <c r="O181" i="23"/>
  <c r="O182" i="23"/>
  <c r="O183" i="23"/>
  <c r="N67" i="23"/>
  <c r="N175" i="23"/>
  <c r="N69" i="23"/>
  <c r="N176" i="23"/>
  <c r="N177" i="23"/>
  <c r="N178" i="23"/>
  <c r="N179" i="23"/>
  <c r="N180" i="23"/>
  <c r="N181" i="23"/>
  <c r="N182" i="23"/>
  <c r="N183" i="23"/>
  <c r="L175" i="23"/>
  <c r="L176" i="23"/>
  <c r="L177" i="23"/>
  <c r="L178" i="23"/>
  <c r="L179" i="23"/>
  <c r="L180" i="23"/>
  <c r="L181" i="23"/>
  <c r="L182" i="23"/>
  <c r="L183" i="23"/>
  <c r="J175" i="23"/>
  <c r="J176" i="23"/>
  <c r="J177" i="23"/>
  <c r="J178" i="23"/>
  <c r="J179" i="23"/>
  <c r="J180" i="23"/>
  <c r="J181" i="23"/>
  <c r="J182" i="23"/>
  <c r="J183" i="23"/>
  <c r="A183" i="23"/>
  <c r="C171" i="23"/>
  <c r="D151" i="23"/>
  <c r="D152" i="23"/>
  <c r="D153" i="23"/>
  <c r="D154" i="23"/>
  <c r="D155" i="23"/>
  <c r="D156" i="23"/>
  <c r="D157" i="23"/>
  <c r="D158" i="23"/>
  <c r="D159" i="23"/>
  <c r="C151" i="23"/>
  <c r="C152" i="23"/>
  <c r="C153" i="23"/>
  <c r="C154" i="23"/>
  <c r="C155" i="23"/>
  <c r="C156" i="23"/>
  <c r="C157" i="23"/>
  <c r="C158" i="23"/>
  <c r="C159" i="23"/>
  <c r="D170" i="23"/>
  <c r="D171" i="23"/>
  <c r="E151" i="23"/>
  <c r="E152" i="23"/>
  <c r="E153" i="23"/>
  <c r="E154" i="23"/>
  <c r="E155" i="23"/>
  <c r="E156" i="23"/>
  <c r="E157" i="23"/>
  <c r="E158" i="23"/>
  <c r="E159" i="23"/>
  <c r="E170" i="23"/>
  <c r="E171" i="23"/>
  <c r="F151" i="23"/>
  <c r="F152" i="23"/>
  <c r="F153" i="23"/>
  <c r="F154" i="23"/>
  <c r="F155" i="23"/>
  <c r="F156" i="23"/>
  <c r="F157" i="23"/>
  <c r="F158" i="23"/>
  <c r="F159" i="23"/>
  <c r="F170" i="23"/>
  <c r="F171" i="23"/>
  <c r="G151" i="23"/>
  <c r="G152" i="23"/>
  <c r="G153" i="23"/>
  <c r="G154" i="23"/>
  <c r="G155" i="23"/>
  <c r="G156" i="23"/>
  <c r="G157" i="23"/>
  <c r="G158" i="23"/>
  <c r="G159" i="23"/>
  <c r="G170" i="23"/>
  <c r="G171" i="23"/>
  <c r="H151" i="23"/>
  <c r="H152" i="23"/>
  <c r="H153" i="23"/>
  <c r="H154" i="23"/>
  <c r="H155" i="23"/>
  <c r="H156" i="23"/>
  <c r="H157" i="23"/>
  <c r="H158" i="23"/>
  <c r="H159" i="23"/>
  <c r="H170" i="23"/>
  <c r="H171" i="23"/>
  <c r="I151" i="23"/>
  <c r="I152" i="23"/>
  <c r="I153" i="23"/>
  <c r="I154" i="23"/>
  <c r="I155" i="23"/>
  <c r="I156" i="23"/>
  <c r="I157" i="23"/>
  <c r="I158" i="23"/>
  <c r="I159" i="23"/>
  <c r="I170" i="23"/>
  <c r="I171" i="23"/>
  <c r="K151" i="23"/>
  <c r="K152" i="23"/>
  <c r="K153" i="23"/>
  <c r="K154" i="23"/>
  <c r="K155" i="23"/>
  <c r="K156" i="23"/>
  <c r="K157" i="23"/>
  <c r="K158" i="23"/>
  <c r="K159" i="23"/>
  <c r="J170" i="23"/>
  <c r="J171" i="23"/>
  <c r="M151" i="23"/>
  <c r="M152" i="23"/>
  <c r="M153" i="23"/>
  <c r="M154" i="23"/>
  <c r="M155" i="23"/>
  <c r="M156" i="23"/>
  <c r="M157" i="23"/>
  <c r="M158" i="23"/>
  <c r="M159" i="23"/>
  <c r="K170" i="23"/>
  <c r="K171" i="23"/>
  <c r="M56" i="23"/>
  <c r="N56" i="23"/>
  <c r="N45" i="23"/>
  <c r="O56" i="23"/>
  <c r="O45" i="23"/>
  <c r="P56" i="23"/>
  <c r="P45" i="23"/>
  <c r="Q56" i="23"/>
  <c r="Q45" i="23"/>
  <c r="R56" i="23"/>
  <c r="R45" i="23"/>
  <c r="S56" i="23"/>
  <c r="S45" i="23"/>
  <c r="T56" i="23"/>
  <c r="T45" i="23"/>
  <c r="U56" i="23"/>
  <c r="U45" i="23"/>
  <c r="V56" i="23"/>
  <c r="V45" i="23"/>
  <c r="W56" i="23"/>
  <c r="W45" i="23"/>
  <c r="W151" i="23"/>
  <c r="M58" i="23"/>
  <c r="N58" i="23"/>
  <c r="N47" i="23"/>
  <c r="O58" i="23"/>
  <c r="O47" i="23"/>
  <c r="P58" i="23"/>
  <c r="P47" i="23"/>
  <c r="Q58" i="23"/>
  <c r="Q47" i="23"/>
  <c r="R58" i="23"/>
  <c r="R47" i="23"/>
  <c r="S58" i="23"/>
  <c r="S47" i="23"/>
  <c r="T58" i="23"/>
  <c r="T47" i="23"/>
  <c r="U58" i="23"/>
  <c r="U47" i="23"/>
  <c r="V58" i="23"/>
  <c r="V47" i="23"/>
  <c r="W58" i="23"/>
  <c r="W47" i="23"/>
  <c r="W152" i="23"/>
  <c r="W153" i="23"/>
  <c r="W154" i="23"/>
  <c r="W155" i="23"/>
  <c r="W156" i="23"/>
  <c r="W157" i="23"/>
  <c r="W158" i="23"/>
  <c r="W159" i="23"/>
  <c r="L170" i="23"/>
  <c r="L171" i="23"/>
  <c r="X56" i="23"/>
  <c r="X45" i="23"/>
  <c r="Y56" i="23"/>
  <c r="Y45" i="23"/>
  <c r="Z56" i="23"/>
  <c r="Z45" i="23"/>
  <c r="AA56" i="23"/>
  <c r="AA45" i="23"/>
  <c r="AB56" i="23"/>
  <c r="AB45" i="23"/>
  <c r="AC56" i="23"/>
  <c r="AC45" i="23"/>
  <c r="AD56" i="23"/>
  <c r="AD45" i="23"/>
  <c r="AE56" i="23"/>
  <c r="AE45" i="23"/>
  <c r="AF56" i="23"/>
  <c r="AF45" i="23"/>
  <c r="AG56" i="23"/>
  <c r="AG45" i="23"/>
  <c r="AG151" i="23"/>
  <c r="X58" i="23"/>
  <c r="X47" i="23"/>
  <c r="Y58" i="23"/>
  <c r="Y47" i="23"/>
  <c r="Z58" i="23"/>
  <c r="Z47" i="23"/>
  <c r="AA58" i="23"/>
  <c r="AA47" i="23"/>
  <c r="AB58" i="23"/>
  <c r="AB47" i="23"/>
  <c r="AC58" i="23"/>
  <c r="AC47" i="23"/>
  <c r="AD58" i="23"/>
  <c r="AD47" i="23"/>
  <c r="AE58" i="23"/>
  <c r="AE47" i="23"/>
  <c r="AF58" i="23"/>
  <c r="AF47" i="23"/>
  <c r="AG58" i="23"/>
  <c r="AG47" i="23"/>
  <c r="AG152" i="23"/>
  <c r="AG153" i="23"/>
  <c r="AG154" i="23"/>
  <c r="AG155" i="23"/>
  <c r="AG156" i="23"/>
  <c r="AG157" i="23"/>
  <c r="AG158" i="23"/>
  <c r="AG159" i="23"/>
  <c r="M170" i="23"/>
  <c r="M171" i="23"/>
  <c r="C170" i="23"/>
  <c r="M169" i="23"/>
  <c r="L169" i="23"/>
  <c r="K169" i="23"/>
  <c r="J169" i="23"/>
  <c r="I169" i="23"/>
  <c r="H169" i="23"/>
  <c r="G169" i="23"/>
  <c r="F169" i="23"/>
  <c r="E169" i="23"/>
  <c r="D169" i="23"/>
  <c r="C169" i="23"/>
  <c r="M168" i="23"/>
  <c r="L168" i="23"/>
  <c r="K168" i="23"/>
  <c r="J168" i="23"/>
  <c r="I168" i="23"/>
  <c r="H168" i="23"/>
  <c r="G168" i="23"/>
  <c r="F168" i="23"/>
  <c r="E168" i="23"/>
  <c r="D168" i="23"/>
  <c r="C168" i="23"/>
  <c r="M167" i="23"/>
  <c r="L167" i="23"/>
  <c r="K167" i="23"/>
  <c r="J167" i="23"/>
  <c r="I167" i="23"/>
  <c r="H167" i="23"/>
  <c r="G167" i="23"/>
  <c r="F167" i="23"/>
  <c r="E167" i="23"/>
  <c r="D167" i="23"/>
  <c r="C167" i="23"/>
  <c r="M166" i="23"/>
  <c r="L166" i="23"/>
  <c r="K166" i="23"/>
  <c r="J166" i="23"/>
  <c r="I166" i="23"/>
  <c r="H166" i="23"/>
  <c r="G166" i="23"/>
  <c r="F166" i="23"/>
  <c r="E166" i="23"/>
  <c r="D166" i="23"/>
  <c r="C166" i="23"/>
  <c r="M165" i="23"/>
  <c r="L165" i="23"/>
  <c r="K165" i="23"/>
  <c r="J165" i="23"/>
  <c r="I165" i="23"/>
  <c r="H165" i="23"/>
  <c r="G165" i="23"/>
  <c r="F165" i="23"/>
  <c r="E165" i="23"/>
  <c r="D165" i="23"/>
  <c r="C165" i="23"/>
  <c r="M164" i="23"/>
  <c r="L164" i="23"/>
  <c r="K164" i="23"/>
  <c r="J164" i="23"/>
  <c r="I164" i="23"/>
  <c r="H164" i="23"/>
  <c r="G164" i="23"/>
  <c r="F164" i="23"/>
  <c r="E164" i="23"/>
  <c r="D164" i="23"/>
  <c r="C164" i="23"/>
  <c r="M163" i="23"/>
  <c r="L163" i="23"/>
  <c r="K163" i="23"/>
  <c r="J163" i="23"/>
  <c r="I163" i="23"/>
  <c r="H163" i="23"/>
  <c r="G163" i="23"/>
  <c r="F163" i="23"/>
  <c r="E163" i="23"/>
  <c r="D163" i="23"/>
  <c r="C163" i="23"/>
  <c r="M162" i="23"/>
  <c r="L162" i="23"/>
  <c r="K162" i="23"/>
  <c r="J162" i="23"/>
  <c r="I162" i="23"/>
  <c r="H162" i="23"/>
  <c r="G162" i="23"/>
  <c r="F162" i="23"/>
  <c r="E162" i="23"/>
  <c r="D162" i="23"/>
  <c r="C162" i="23"/>
  <c r="AF151" i="23"/>
  <c r="AF152" i="23"/>
  <c r="AF153" i="23"/>
  <c r="AF154" i="23"/>
  <c r="AF155" i="23"/>
  <c r="AF156" i="23"/>
  <c r="AF157" i="23"/>
  <c r="AF158" i="23"/>
  <c r="AF159" i="23"/>
  <c r="AE151" i="23"/>
  <c r="AE152" i="23"/>
  <c r="AE153" i="23"/>
  <c r="AE154" i="23"/>
  <c r="AE155" i="23"/>
  <c r="AE156" i="23"/>
  <c r="AE157" i="23"/>
  <c r="AE158" i="23"/>
  <c r="AE159" i="23"/>
  <c r="AD151" i="23"/>
  <c r="AD152" i="23"/>
  <c r="AD153" i="23"/>
  <c r="AD154" i="23"/>
  <c r="AD155" i="23"/>
  <c r="AD156" i="23"/>
  <c r="AD157" i="23"/>
  <c r="AD158" i="23"/>
  <c r="AD159" i="23"/>
  <c r="AC151" i="23"/>
  <c r="AC152" i="23"/>
  <c r="AC153" i="23"/>
  <c r="AC154" i="23"/>
  <c r="AC155" i="23"/>
  <c r="AC156" i="23"/>
  <c r="AC157" i="23"/>
  <c r="AC158" i="23"/>
  <c r="AC159" i="23"/>
  <c r="AB151" i="23"/>
  <c r="AB152" i="23"/>
  <c r="AB153" i="23"/>
  <c r="AB154" i="23"/>
  <c r="AB155" i="23"/>
  <c r="AB156" i="23"/>
  <c r="AB157" i="23"/>
  <c r="AB158" i="23"/>
  <c r="AB159" i="23"/>
  <c r="AA151" i="23"/>
  <c r="AA152" i="23"/>
  <c r="AA153" i="23"/>
  <c r="AA154" i="23"/>
  <c r="AA155" i="23"/>
  <c r="AA156" i="23"/>
  <c r="AA157" i="23"/>
  <c r="AA158" i="23"/>
  <c r="AA159" i="23"/>
  <c r="Z151" i="23"/>
  <c r="Z152" i="23"/>
  <c r="Z153" i="23"/>
  <c r="Z154" i="23"/>
  <c r="Z155" i="23"/>
  <c r="Z156" i="23"/>
  <c r="Z157" i="23"/>
  <c r="Z158" i="23"/>
  <c r="Z159" i="23"/>
  <c r="Y151" i="23"/>
  <c r="Y152" i="23"/>
  <c r="Y153" i="23"/>
  <c r="Y154" i="23"/>
  <c r="Y155" i="23"/>
  <c r="Y156" i="23"/>
  <c r="Y157" i="23"/>
  <c r="Y158" i="23"/>
  <c r="Y159" i="23"/>
  <c r="X151" i="23"/>
  <c r="X152" i="23"/>
  <c r="X153" i="23"/>
  <c r="X154" i="23"/>
  <c r="X155" i="23"/>
  <c r="X156" i="23"/>
  <c r="X157" i="23"/>
  <c r="X158" i="23"/>
  <c r="X159" i="23"/>
  <c r="V151" i="23"/>
  <c r="V152" i="23"/>
  <c r="V153" i="23"/>
  <c r="V154" i="23"/>
  <c r="V155" i="23"/>
  <c r="V156" i="23"/>
  <c r="V157" i="23"/>
  <c r="V158" i="23"/>
  <c r="V159" i="23"/>
  <c r="U151" i="23"/>
  <c r="U152" i="23"/>
  <c r="U153" i="23"/>
  <c r="U154" i="23"/>
  <c r="U155" i="23"/>
  <c r="U156" i="23"/>
  <c r="U157" i="23"/>
  <c r="U158" i="23"/>
  <c r="U159" i="23"/>
  <c r="T151" i="23"/>
  <c r="T152" i="23"/>
  <c r="T153" i="23"/>
  <c r="T154" i="23"/>
  <c r="T155" i="23"/>
  <c r="T156" i="23"/>
  <c r="T157" i="23"/>
  <c r="T158" i="23"/>
  <c r="T159" i="23"/>
  <c r="S151" i="23"/>
  <c r="S152" i="23"/>
  <c r="S153" i="23"/>
  <c r="S154" i="23"/>
  <c r="S155" i="23"/>
  <c r="S156" i="23"/>
  <c r="S157" i="23"/>
  <c r="S158" i="23"/>
  <c r="S159" i="23"/>
  <c r="R151" i="23"/>
  <c r="R152" i="23"/>
  <c r="R153" i="23"/>
  <c r="R154" i="23"/>
  <c r="R155" i="23"/>
  <c r="R156" i="23"/>
  <c r="R157" i="23"/>
  <c r="R158" i="23"/>
  <c r="R159" i="23"/>
  <c r="Q151" i="23"/>
  <c r="Q152" i="23"/>
  <c r="Q153" i="23"/>
  <c r="Q154" i="23"/>
  <c r="Q155" i="23"/>
  <c r="Q156" i="23"/>
  <c r="Q157" i="23"/>
  <c r="Q158" i="23"/>
  <c r="Q159" i="23"/>
  <c r="P151" i="23"/>
  <c r="P152" i="23"/>
  <c r="P153" i="23"/>
  <c r="P154" i="23"/>
  <c r="P155" i="23"/>
  <c r="P156" i="23"/>
  <c r="P157" i="23"/>
  <c r="P158" i="23"/>
  <c r="P159" i="23"/>
  <c r="O151" i="23"/>
  <c r="O152" i="23"/>
  <c r="O153" i="23"/>
  <c r="O154" i="23"/>
  <c r="O155" i="23"/>
  <c r="O156" i="23"/>
  <c r="O157" i="23"/>
  <c r="O158" i="23"/>
  <c r="O159" i="23"/>
  <c r="N151" i="23"/>
  <c r="N152" i="23"/>
  <c r="N153" i="23"/>
  <c r="N154" i="23"/>
  <c r="N155" i="23"/>
  <c r="N156" i="23"/>
  <c r="N157" i="23"/>
  <c r="N158" i="23"/>
  <c r="N159" i="23"/>
  <c r="L151" i="23"/>
  <c r="L152" i="23"/>
  <c r="L153" i="23"/>
  <c r="L154" i="23"/>
  <c r="L155" i="23"/>
  <c r="L156" i="23"/>
  <c r="L157" i="23"/>
  <c r="L158" i="23"/>
  <c r="L159" i="23"/>
  <c r="J151" i="23"/>
  <c r="J152" i="23"/>
  <c r="J153" i="23"/>
  <c r="J154" i="23"/>
  <c r="J155" i="23"/>
  <c r="J156" i="23"/>
  <c r="J157" i="23"/>
  <c r="J158" i="23"/>
  <c r="J159" i="23"/>
  <c r="A159" i="23"/>
  <c r="C146" i="23"/>
  <c r="D116" i="23"/>
  <c r="D126" i="23"/>
  <c r="D118" i="23"/>
  <c r="D127" i="23"/>
  <c r="D122" i="23"/>
  <c r="D128" i="23"/>
  <c r="D129" i="23"/>
  <c r="D130" i="23"/>
  <c r="D131" i="23"/>
  <c r="D132" i="23"/>
  <c r="D133" i="23"/>
  <c r="D134" i="23"/>
  <c r="C116" i="23"/>
  <c r="C126" i="23"/>
  <c r="C118" i="23"/>
  <c r="C127" i="23"/>
  <c r="C122" i="23"/>
  <c r="C128" i="23"/>
  <c r="C129" i="23"/>
  <c r="C130" i="23"/>
  <c r="C131" i="23"/>
  <c r="C132" i="23"/>
  <c r="C133" i="23"/>
  <c r="C134" i="23"/>
  <c r="D145" i="23"/>
  <c r="D146" i="23"/>
  <c r="E116" i="23"/>
  <c r="E126" i="23"/>
  <c r="E118" i="23"/>
  <c r="E127" i="23"/>
  <c r="E122" i="23"/>
  <c r="E128" i="23"/>
  <c r="E129" i="23"/>
  <c r="E130" i="23"/>
  <c r="E131" i="23"/>
  <c r="E132" i="23"/>
  <c r="E133" i="23"/>
  <c r="E134" i="23"/>
  <c r="E145" i="23"/>
  <c r="E146" i="23"/>
  <c r="F116" i="23"/>
  <c r="F126" i="23"/>
  <c r="F118" i="23"/>
  <c r="F127" i="23"/>
  <c r="F122" i="23"/>
  <c r="F128" i="23"/>
  <c r="F129" i="23"/>
  <c r="F130" i="23"/>
  <c r="F131" i="23"/>
  <c r="F132" i="23"/>
  <c r="F133" i="23"/>
  <c r="F134" i="23"/>
  <c r="F145" i="23"/>
  <c r="F146" i="23"/>
  <c r="G116" i="23"/>
  <c r="G126" i="23"/>
  <c r="G118" i="23"/>
  <c r="G127" i="23"/>
  <c r="G122" i="23"/>
  <c r="G128" i="23"/>
  <c r="G129" i="23"/>
  <c r="G130" i="23"/>
  <c r="G131" i="23"/>
  <c r="G132" i="23"/>
  <c r="G133" i="23"/>
  <c r="G134" i="23"/>
  <c r="G145" i="23"/>
  <c r="G146" i="23"/>
  <c r="H116" i="23"/>
  <c r="H126" i="23"/>
  <c r="H118" i="23"/>
  <c r="H127" i="23"/>
  <c r="H122" i="23"/>
  <c r="H128" i="23"/>
  <c r="H129" i="23"/>
  <c r="H130" i="23"/>
  <c r="H131" i="23"/>
  <c r="H132" i="23"/>
  <c r="H133" i="23"/>
  <c r="H134" i="23"/>
  <c r="H145" i="23"/>
  <c r="H146" i="23"/>
  <c r="I116" i="23"/>
  <c r="I126" i="23"/>
  <c r="I118" i="23"/>
  <c r="I127" i="23"/>
  <c r="I122" i="23"/>
  <c r="I128" i="23"/>
  <c r="I129" i="23"/>
  <c r="I130" i="23"/>
  <c r="I131" i="23"/>
  <c r="I132" i="23"/>
  <c r="I133" i="23"/>
  <c r="I134" i="23"/>
  <c r="I145" i="23"/>
  <c r="I146" i="23"/>
  <c r="K116" i="23"/>
  <c r="K126" i="23"/>
  <c r="K118" i="23"/>
  <c r="K127" i="23"/>
  <c r="K122" i="23"/>
  <c r="K128" i="23"/>
  <c r="K129" i="23"/>
  <c r="K130" i="23"/>
  <c r="K131" i="23"/>
  <c r="K132" i="23"/>
  <c r="K133" i="23"/>
  <c r="K134" i="23"/>
  <c r="J145" i="23"/>
  <c r="J146" i="23"/>
  <c r="M116" i="23"/>
  <c r="M126" i="23"/>
  <c r="M118" i="23"/>
  <c r="M127" i="23"/>
  <c r="M122" i="23"/>
  <c r="M128" i="23"/>
  <c r="M129" i="23"/>
  <c r="M130" i="23"/>
  <c r="M131" i="23"/>
  <c r="M132" i="23"/>
  <c r="M133" i="23"/>
  <c r="M134" i="23"/>
  <c r="K145" i="23"/>
  <c r="K146" i="23"/>
  <c r="W13" i="23"/>
  <c r="W116" i="23"/>
  <c r="W126" i="23"/>
  <c r="W15" i="23"/>
  <c r="W118" i="23"/>
  <c r="W127" i="23"/>
  <c r="W122" i="23"/>
  <c r="W128" i="23"/>
  <c r="W129" i="23"/>
  <c r="W130" i="23"/>
  <c r="W131" i="23"/>
  <c r="W132" i="23"/>
  <c r="W133" i="23"/>
  <c r="W134" i="23"/>
  <c r="L145" i="23"/>
  <c r="L146" i="23"/>
  <c r="AG13" i="23"/>
  <c r="AG116" i="23"/>
  <c r="AG126" i="23"/>
  <c r="AG15" i="23"/>
  <c r="AG118" i="23"/>
  <c r="AG127" i="23"/>
  <c r="AG122" i="23"/>
  <c r="AG128" i="23"/>
  <c r="AG129" i="23"/>
  <c r="AG130" i="23"/>
  <c r="AG131" i="23"/>
  <c r="AG132" i="23"/>
  <c r="AG133" i="23"/>
  <c r="AG134" i="23"/>
  <c r="M145" i="23"/>
  <c r="M146" i="23"/>
  <c r="C145" i="23"/>
  <c r="M144" i="23"/>
  <c r="L144" i="23"/>
  <c r="K144" i="23"/>
  <c r="J144" i="23"/>
  <c r="I144" i="23"/>
  <c r="H144" i="23"/>
  <c r="G144" i="23"/>
  <c r="F144" i="23"/>
  <c r="E144" i="23"/>
  <c r="D144" i="23"/>
  <c r="C144" i="23"/>
  <c r="M143" i="23"/>
  <c r="L143" i="23"/>
  <c r="K143" i="23"/>
  <c r="J143" i="23"/>
  <c r="I143" i="23"/>
  <c r="H143" i="23"/>
  <c r="G143" i="23"/>
  <c r="F143" i="23"/>
  <c r="E143" i="23"/>
  <c r="D143" i="23"/>
  <c r="C143" i="23"/>
  <c r="M142" i="23"/>
  <c r="L142" i="23"/>
  <c r="K142" i="23"/>
  <c r="J142" i="23"/>
  <c r="I142" i="23"/>
  <c r="H142" i="23"/>
  <c r="G142" i="23"/>
  <c r="F142" i="23"/>
  <c r="E142" i="23"/>
  <c r="D142" i="23"/>
  <c r="C142" i="23"/>
  <c r="M141" i="23"/>
  <c r="L141" i="23"/>
  <c r="K141" i="23"/>
  <c r="J141" i="23"/>
  <c r="I141" i="23"/>
  <c r="H141" i="23"/>
  <c r="G141" i="23"/>
  <c r="F141" i="23"/>
  <c r="E141" i="23"/>
  <c r="D141" i="23"/>
  <c r="C141" i="23"/>
  <c r="M140" i="23"/>
  <c r="L140" i="23"/>
  <c r="K140" i="23"/>
  <c r="J140" i="23"/>
  <c r="I140" i="23"/>
  <c r="H140" i="23"/>
  <c r="G140" i="23"/>
  <c r="F140" i="23"/>
  <c r="E140" i="23"/>
  <c r="D140" i="23"/>
  <c r="C140" i="23"/>
  <c r="M139" i="23"/>
  <c r="L139" i="23"/>
  <c r="K139" i="23"/>
  <c r="J139" i="23"/>
  <c r="I139" i="23"/>
  <c r="H139" i="23"/>
  <c r="G139" i="23"/>
  <c r="F139" i="23"/>
  <c r="E139" i="23"/>
  <c r="D139" i="23"/>
  <c r="C139" i="23"/>
  <c r="M138" i="23"/>
  <c r="L138" i="23"/>
  <c r="K138" i="23"/>
  <c r="J138" i="23"/>
  <c r="I138" i="23"/>
  <c r="H138" i="23"/>
  <c r="G138" i="23"/>
  <c r="F138" i="23"/>
  <c r="E138" i="23"/>
  <c r="D138" i="23"/>
  <c r="C138" i="23"/>
  <c r="M137" i="23"/>
  <c r="L137" i="23"/>
  <c r="K137" i="23"/>
  <c r="J137" i="23"/>
  <c r="I137" i="23"/>
  <c r="H137" i="23"/>
  <c r="G137" i="23"/>
  <c r="F137" i="23"/>
  <c r="E137" i="23"/>
  <c r="D137" i="23"/>
  <c r="C137" i="23"/>
  <c r="AF13" i="23"/>
  <c r="AF116" i="23"/>
  <c r="AF126" i="23"/>
  <c r="AF15" i="23"/>
  <c r="AF118" i="23"/>
  <c r="AF127" i="23"/>
  <c r="AF122" i="23"/>
  <c r="AF128" i="23"/>
  <c r="AF129" i="23"/>
  <c r="AF130" i="23"/>
  <c r="AF131" i="23"/>
  <c r="AF132" i="23"/>
  <c r="AF133" i="23"/>
  <c r="AF134" i="23"/>
  <c r="AE13" i="23"/>
  <c r="AE116" i="23"/>
  <c r="AE126" i="23"/>
  <c r="AE15" i="23"/>
  <c r="AE118" i="23"/>
  <c r="AE127" i="23"/>
  <c r="AE122" i="23"/>
  <c r="AE128" i="23"/>
  <c r="AE129" i="23"/>
  <c r="AE130" i="23"/>
  <c r="AE131" i="23"/>
  <c r="AE132" i="23"/>
  <c r="AE133" i="23"/>
  <c r="AE134" i="23"/>
  <c r="AD13" i="23"/>
  <c r="AD116" i="23"/>
  <c r="AD126" i="23"/>
  <c r="AD15" i="23"/>
  <c r="AD118" i="23"/>
  <c r="AD127" i="23"/>
  <c r="AD122" i="23"/>
  <c r="AD128" i="23"/>
  <c r="AD129" i="23"/>
  <c r="AD130" i="23"/>
  <c r="AD131" i="23"/>
  <c r="AD132" i="23"/>
  <c r="AD133" i="23"/>
  <c r="AD134" i="23"/>
  <c r="AC13" i="23"/>
  <c r="AC116" i="23"/>
  <c r="AC126" i="23"/>
  <c r="AC15" i="23"/>
  <c r="AC118" i="23"/>
  <c r="AC127" i="23"/>
  <c r="AC122" i="23"/>
  <c r="AC128" i="23"/>
  <c r="AC129" i="23"/>
  <c r="AC130" i="23"/>
  <c r="AC131" i="23"/>
  <c r="AC132" i="23"/>
  <c r="AC133" i="23"/>
  <c r="AC134" i="23"/>
  <c r="AB13" i="23"/>
  <c r="AB116" i="23"/>
  <c r="AB126" i="23"/>
  <c r="AB15" i="23"/>
  <c r="AB118" i="23"/>
  <c r="AB127" i="23"/>
  <c r="AB122" i="23"/>
  <c r="AB128" i="23"/>
  <c r="AB129" i="23"/>
  <c r="AB130" i="23"/>
  <c r="AB131" i="23"/>
  <c r="AB132" i="23"/>
  <c r="AB133" i="23"/>
  <c r="AB134" i="23"/>
  <c r="AA13" i="23"/>
  <c r="AA116" i="23"/>
  <c r="AA126" i="23"/>
  <c r="AA15" i="23"/>
  <c r="AA118" i="23"/>
  <c r="AA127" i="23"/>
  <c r="AA122" i="23"/>
  <c r="AA128" i="23"/>
  <c r="AA129" i="23"/>
  <c r="AA130" i="23"/>
  <c r="AA131" i="23"/>
  <c r="AA132" i="23"/>
  <c r="AA133" i="23"/>
  <c r="AA134" i="23"/>
  <c r="Z13" i="23"/>
  <c r="Z116" i="23"/>
  <c r="Z126" i="23"/>
  <c r="Z15" i="23"/>
  <c r="Z118" i="23"/>
  <c r="Z127" i="23"/>
  <c r="Z122" i="23"/>
  <c r="Z128" i="23"/>
  <c r="Z129" i="23"/>
  <c r="Z130" i="23"/>
  <c r="Z131" i="23"/>
  <c r="Z132" i="23"/>
  <c r="Z133" i="23"/>
  <c r="Z134" i="23"/>
  <c r="Y13" i="23"/>
  <c r="Y116" i="23"/>
  <c r="Y126" i="23"/>
  <c r="Y15" i="23"/>
  <c r="Y118" i="23"/>
  <c r="Y127" i="23"/>
  <c r="Y122" i="23"/>
  <c r="Y128" i="23"/>
  <c r="Y129" i="23"/>
  <c r="Y130" i="23"/>
  <c r="Y131" i="23"/>
  <c r="Y132" i="23"/>
  <c r="Y133" i="23"/>
  <c r="Y134" i="23"/>
  <c r="X13" i="23"/>
  <c r="X116" i="23"/>
  <c r="X126" i="23"/>
  <c r="X15" i="23"/>
  <c r="X118" i="23"/>
  <c r="X127" i="23"/>
  <c r="X122" i="23"/>
  <c r="X128" i="23"/>
  <c r="X129" i="23"/>
  <c r="X130" i="23"/>
  <c r="X131" i="23"/>
  <c r="X132" i="23"/>
  <c r="X133" i="23"/>
  <c r="X134" i="23"/>
  <c r="V13" i="23"/>
  <c r="V116" i="23"/>
  <c r="V126" i="23"/>
  <c r="V15" i="23"/>
  <c r="V118" i="23"/>
  <c r="V127" i="23"/>
  <c r="V122" i="23"/>
  <c r="V128" i="23"/>
  <c r="V129" i="23"/>
  <c r="V130" i="23"/>
  <c r="V131" i="23"/>
  <c r="V132" i="23"/>
  <c r="V133" i="23"/>
  <c r="V134" i="23"/>
  <c r="U13" i="23"/>
  <c r="U116" i="23"/>
  <c r="U126" i="23"/>
  <c r="U15" i="23"/>
  <c r="U118" i="23"/>
  <c r="U127" i="23"/>
  <c r="U122" i="23"/>
  <c r="U128" i="23"/>
  <c r="U129" i="23"/>
  <c r="U130" i="23"/>
  <c r="U131" i="23"/>
  <c r="U132" i="23"/>
  <c r="U133" i="23"/>
  <c r="U134" i="23"/>
  <c r="T13" i="23"/>
  <c r="T116" i="23"/>
  <c r="T126" i="23"/>
  <c r="T15" i="23"/>
  <c r="T118" i="23"/>
  <c r="T127" i="23"/>
  <c r="T122" i="23"/>
  <c r="T128" i="23"/>
  <c r="T129" i="23"/>
  <c r="T130" i="23"/>
  <c r="T131" i="23"/>
  <c r="T132" i="23"/>
  <c r="T133" i="23"/>
  <c r="T134" i="23"/>
  <c r="S13" i="23"/>
  <c r="S116" i="23"/>
  <c r="S126" i="23"/>
  <c r="S15" i="23"/>
  <c r="S118" i="23"/>
  <c r="S127" i="23"/>
  <c r="S122" i="23"/>
  <c r="S128" i="23"/>
  <c r="S129" i="23"/>
  <c r="S130" i="23"/>
  <c r="S131" i="23"/>
  <c r="S132" i="23"/>
  <c r="S133" i="23"/>
  <c r="S134" i="23"/>
  <c r="R13" i="23"/>
  <c r="R116" i="23"/>
  <c r="R126" i="23"/>
  <c r="R15" i="23"/>
  <c r="R118" i="23"/>
  <c r="R127" i="23"/>
  <c r="R122" i="23"/>
  <c r="R128" i="23"/>
  <c r="R129" i="23"/>
  <c r="R130" i="23"/>
  <c r="R131" i="23"/>
  <c r="R132" i="23"/>
  <c r="R133" i="23"/>
  <c r="R134" i="23"/>
  <c r="Q13" i="23"/>
  <c r="Q116" i="23"/>
  <c r="Q126" i="23"/>
  <c r="Q15" i="23"/>
  <c r="Q118" i="23"/>
  <c r="Q127" i="23"/>
  <c r="Q122" i="23"/>
  <c r="Q128" i="23"/>
  <c r="Q129" i="23"/>
  <c r="Q130" i="23"/>
  <c r="Q131" i="23"/>
  <c r="Q132" i="23"/>
  <c r="Q133" i="23"/>
  <c r="Q134" i="23"/>
  <c r="P13" i="23"/>
  <c r="P116" i="23"/>
  <c r="P126" i="23"/>
  <c r="P15" i="23"/>
  <c r="P118" i="23"/>
  <c r="P127" i="23"/>
  <c r="P122" i="23"/>
  <c r="P128" i="23"/>
  <c r="P129" i="23"/>
  <c r="P130" i="23"/>
  <c r="P131" i="23"/>
  <c r="P132" i="23"/>
  <c r="P133" i="23"/>
  <c r="P134" i="23"/>
  <c r="O13" i="23"/>
  <c r="O116" i="23"/>
  <c r="O126" i="23"/>
  <c r="O15" i="23"/>
  <c r="O118" i="23"/>
  <c r="O127" i="23"/>
  <c r="O122" i="23"/>
  <c r="O128" i="23"/>
  <c r="O129" i="23"/>
  <c r="O130" i="23"/>
  <c r="O131" i="23"/>
  <c r="O132" i="23"/>
  <c r="O133" i="23"/>
  <c r="O134" i="23"/>
  <c r="N13" i="23"/>
  <c r="N116" i="23"/>
  <c r="N126" i="23"/>
  <c r="N15" i="23"/>
  <c r="N118" i="23"/>
  <c r="N127" i="23"/>
  <c r="N122" i="23"/>
  <c r="N128" i="23"/>
  <c r="N129" i="23"/>
  <c r="N130" i="23"/>
  <c r="N131" i="23"/>
  <c r="N132" i="23"/>
  <c r="N133" i="23"/>
  <c r="N134" i="23"/>
  <c r="L116" i="23"/>
  <c r="L126" i="23"/>
  <c r="L118" i="23"/>
  <c r="L127" i="23"/>
  <c r="L122" i="23"/>
  <c r="L128" i="23"/>
  <c r="L129" i="23"/>
  <c r="L130" i="23"/>
  <c r="L131" i="23"/>
  <c r="L132" i="23"/>
  <c r="L133" i="23"/>
  <c r="L134" i="23"/>
  <c r="J116" i="23"/>
  <c r="J126" i="23"/>
  <c r="J118" i="23"/>
  <c r="J127" i="23"/>
  <c r="J122" i="23"/>
  <c r="J128" i="23"/>
  <c r="J129" i="23"/>
  <c r="J130" i="23"/>
  <c r="J131" i="23"/>
  <c r="J132" i="23"/>
  <c r="J133" i="23"/>
  <c r="J134" i="23"/>
  <c r="A134" i="23"/>
  <c r="AG16" i="23"/>
  <c r="AG119" i="23"/>
  <c r="AG17" i="23"/>
  <c r="AG120" i="23"/>
  <c r="AG18" i="23"/>
  <c r="AG121" i="23"/>
  <c r="AG123" i="23"/>
  <c r="AF16" i="23"/>
  <c r="AF119" i="23"/>
  <c r="AF17" i="23"/>
  <c r="AF120" i="23"/>
  <c r="AF18" i="23"/>
  <c r="AF121" i="23"/>
  <c r="AF123" i="23"/>
  <c r="AE16" i="23"/>
  <c r="AE119" i="23"/>
  <c r="AE17" i="23"/>
  <c r="AE120" i="23"/>
  <c r="AE18" i="23"/>
  <c r="AE121" i="23"/>
  <c r="AE123" i="23"/>
  <c r="AD16" i="23"/>
  <c r="AD119" i="23"/>
  <c r="AD17" i="23"/>
  <c r="AD120" i="23"/>
  <c r="AD18" i="23"/>
  <c r="AD121" i="23"/>
  <c r="AD123" i="23"/>
  <c r="AC16" i="23"/>
  <c r="AC119" i="23"/>
  <c r="AC17" i="23"/>
  <c r="AC120" i="23"/>
  <c r="AC18" i="23"/>
  <c r="AC121" i="23"/>
  <c r="AC123" i="23"/>
  <c r="AB16" i="23"/>
  <c r="AB119" i="23"/>
  <c r="AB17" i="23"/>
  <c r="AB120" i="23"/>
  <c r="AB18" i="23"/>
  <c r="AB121" i="23"/>
  <c r="AB123" i="23"/>
  <c r="AA16" i="23"/>
  <c r="AA119" i="23"/>
  <c r="AA17" i="23"/>
  <c r="AA120" i="23"/>
  <c r="AA18" i="23"/>
  <c r="AA121" i="23"/>
  <c r="AA123" i="23"/>
  <c r="Z16" i="23"/>
  <c r="Z119" i="23"/>
  <c r="Z17" i="23"/>
  <c r="Z120" i="23"/>
  <c r="Z18" i="23"/>
  <c r="Z121" i="23"/>
  <c r="Z123" i="23"/>
  <c r="Y16" i="23"/>
  <c r="Y119" i="23"/>
  <c r="Y17" i="23"/>
  <c r="Y120" i="23"/>
  <c r="Y18" i="23"/>
  <c r="Y121" i="23"/>
  <c r="Y123" i="23"/>
  <c r="X16" i="23"/>
  <c r="X119" i="23"/>
  <c r="X17" i="23"/>
  <c r="X120" i="23"/>
  <c r="X18" i="23"/>
  <c r="X121" i="23"/>
  <c r="X123" i="23"/>
  <c r="W16" i="23"/>
  <c r="W119" i="23"/>
  <c r="W17" i="23"/>
  <c r="W120" i="23"/>
  <c r="W18" i="23"/>
  <c r="W121" i="23"/>
  <c r="W123" i="23"/>
  <c r="V16" i="23"/>
  <c r="V119" i="23"/>
  <c r="V17" i="23"/>
  <c r="V120" i="23"/>
  <c r="V18" i="23"/>
  <c r="V121" i="23"/>
  <c r="V123" i="23"/>
  <c r="U16" i="23"/>
  <c r="U119" i="23"/>
  <c r="U17" i="23"/>
  <c r="U120" i="23"/>
  <c r="U18" i="23"/>
  <c r="U121" i="23"/>
  <c r="U123" i="23"/>
  <c r="T16" i="23"/>
  <c r="T119" i="23"/>
  <c r="T17" i="23"/>
  <c r="T120" i="23"/>
  <c r="T18" i="23"/>
  <c r="T121" i="23"/>
  <c r="T123" i="23"/>
  <c r="S16" i="23"/>
  <c r="S119" i="23"/>
  <c r="S17" i="23"/>
  <c r="S120" i="23"/>
  <c r="S18" i="23"/>
  <c r="S121" i="23"/>
  <c r="S123" i="23"/>
  <c r="R16" i="23"/>
  <c r="R119" i="23"/>
  <c r="R17" i="23"/>
  <c r="R120" i="23"/>
  <c r="R18" i="23"/>
  <c r="R121" i="23"/>
  <c r="R123" i="23"/>
  <c r="Q16" i="23"/>
  <c r="Q119" i="23"/>
  <c r="Q17" i="23"/>
  <c r="Q120" i="23"/>
  <c r="Q18" i="23"/>
  <c r="Q121" i="23"/>
  <c r="Q123" i="23"/>
  <c r="P16" i="23"/>
  <c r="P119" i="23"/>
  <c r="P17" i="23"/>
  <c r="P120" i="23"/>
  <c r="P18" i="23"/>
  <c r="P121" i="23"/>
  <c r="P123" i="23"/>
  <c r="O16" i="23"/>
  <c r="O119" i="23"/>
  <c r="O17" i="23"/>
  <c r="O120" i="23"/>
  <c r="O18" i="23"/>
  <c r="O121" i="23"/>
  <c r="O123" i="23"/>
  <c r="N16" i="23"/>
  <c r="N119" i="23"/>
  <c r="N17" i="23"/>
  <c r="N120" i="23"/>
  <c r="N18" i="23"/>
  <c r="N121" i="23"/>
  <c r="N123" i="23"/>
  <c r="M119" i="23"/>
  <c r="M120" i="23"/>
  <c r="M121" i="23"/>
  <c r="M123" i="23"/>
  <c r="L119" i="23"/>
  <c r="L120" i="23"/>
  <c r="L121" i="23"/>
  <c r="L123" i="23"/>
  <c r="K119" i="23"/>
  <c r="K120" i="23"/>
  <c r="K121" i="23"/>
  <c r="K123" i="23"/>
  <c r="J119" i="23"/>
  <c r="J120" i="23"/>
  <c r="J121" i="23"/>
  <c r="J123" i="23"/>
  <c r="I119" i="23"/>
  <c r="I120" i="23"/>
  <c r="I121" i="23"/>
  <c r="I123" i="23"/>
  <c r="H119" i="23"/>
  <c r="H120" i="23"/>
  <c r="H121" i="23"/>
  <c r="H123" i="23"/>
  <c r="G119" i="23"/>
  <c r="G120" i="23"/>
  <c r="G121" i="23"/>
  <c r="G123" i="23"/>
  <c r="F119" i="23"/>
  <c r="F120" i="23"/>
  <c r="F121" i="23"/>
  <c r="F123" i="23"/>
  <c r="E119" i="23"/>
  <c r="E120" i="23"/>
  <c r="E121" i="23"/>
  <c r="E123" i="23"/>
  <c r="D119" i="23"/>
  <c r="D120" i="23"/>
  <c r="D121" i="23"/>
  <c r="D123" i="23"/>
  <c r="C119" i="23"/>
  <c r="C120" i="23"/>
  <c r="C121" i="23"/>
  <c r="C123" i="23"/>
  <c r="AG14" i="23"/>
  <c r="AG117" i="23"/>
  <c r="AF14" i="23"/>
  <c r="AF117" i="23"/>
  <c r="AE14" i="23"/>
  <c r="AE117" i="23"/>
  <c r="AD14" i="23"/>
  <c r="AD117" i="23"/>
  <c r="AC14" i="23"/>
  <c r="AC117" i="23"/>
  <c r="AB14" i="23"/>
  <c r="AB117" i="23"/>
  <c r="AA14" i="23"/>
  <c r="AA117" i="23"/>
  <c r="Z14" i="23"/>
  <c r="Z117" i="23"/>
  <c r="Y14" i="23"/>
  <c r="Y117" i="23"/>
  <c r="X14" i="23"/>
  <c r="X117" i="23"/>
  <c r="W14" i="23"/>
  <c r="W117" i="23"/>
  <c r="V14" i="23"/>
  <c r="V117" i="23"/>
  <c r="U14" i="23"/>
  <c r="U117" i="23"/>
  <c r="T14" i="23"/>
  <c r="T117" i="23"/>
  <c r="S14" i="23"/>
  <c r="S117" i="23"/>
  <c r="R14" i="23"/>
  <c r="R117" i="23"/>
  <c r="Q14" i="23"/>
  <c r="Q117" i="23"/>
  <c r="P14" i="23"/>
  <c r="P117" i="23"/>
  <c r="O14" i="23"/>
  <c r="O117" i="23"/>
  <c r="N14" i="23"/>
  <c r="N117" i="23"/>
  <c r="M117" i="23"/>
  <c r="L117" i="23"/>
  <c r="K117" i="23"/>
  <c r="J117" i="23"/>
  <c r="I117" i="23"/>
  <c r="H117" i="23"/>
  <c r="G117" i="23"/>
  <c r="F117" i="23"/>
  <c r="E117" i="23"/>
  <c r="D117" i="23"/>
  <c r="C117" i="23"/>
  <c r="AG12" i="23"/>
  <c r="AG115" i="23"/>
  <c r="AF12" i="23"/>
  <c r="AF115" i="23"/>
  <c r="AE12" i="23"/>
  <c r="AE115" i="23"/>
  <c r="AD12" i="23"/>
  <c r="AD115" i="23"/>
  <c r="AC12" i="23"/>
  <c r="AC115" i="23"/>
  <c r="AB12" i="23"/>
  <c r="AB115" i="23"/>
  <c r="AA12" i="23"/>
  <c r="AA115" i="23"/>
  <c r="Z12" i="23"/>
  <c r="Z115" i="23"/>
  <c r="Y12" i="23"/>
  <c r="Y115" i="23"/>
  <c r="X12" i="23"/>
  <c r="X115" i="23"/>
  <c r="W12" i="23"/>
  <c r="W115" i="23"/>
  <c r="V12" i="23"/>
  <c r="V115" i="23"/>
  <c r="U12" i="23"/>
  <c r="U115" i="23"/>
  <c r="T12" i="23"/>
  <c r="T115" i="23"/>
  <c r="S12" i="23"/>
  <c r="S115" i="23"/>
  <c r="R12" i="23"/>
  <c r="R115" i="23"/>
  <c r="Q12" i="23"/>
  <c r="Q115" i="23"/>
  <c r="P12" i="23"/>
  <c r="P115" i="23"/>
  <c r="O12" i="23"/>
  <c r="O115" i="23"/>
  <c r="N12" i="23"/>
  <c r="N115" i="23"/>
  <c r="M115" i="23"/>
  <c r="L115" i="23"/>
  <c r="K115" i="23"/>
  <c r="J115" i="23"/>
  <c r="I115" i="23"/>
  <c r="H115" i="23"/>
  <c r="G115" i="23"/>
  <c r="F115" i="23"/>
  <c r="E115" i="23"/>
  <c r="D115" i="23"/>
  <c r="C115" i="23"/>
  <c r="AG99" i="23"/>
  <c r="AF99" i="23"/>
  <c r="AE99" i="23"/>
  <c r="AD99" i="23"/>
  <c r="AC99" i="23"/>
  <c r="AB99" i="23"/>
  <c r="AA99" i="23"/>
  <c r="Z99" i="23"/>
  <c r="Y99" i="23"/>
  <c r="X99" i="23"/>
  <c r="W99" i="23"/>
  <c r="V99" i="23"/>
  <c r="U99" i="23"/>
  <c r="T99" i="23"/>
  <c r="S99" i="23"/>
  <c r="R99" i="23"/>
  <c r="Q99" i="23"/>
  <c r="P99" i="23"/>
  <c r="O99" i="23"/>
  <c r="N99" i="23"/>
  <c r="AG97" i="23"/>
  <c r="AF97" i="23"/>
  <c r="AE97" i="23"/>
  <c r="AD97" i="23"/>
  <c r="AC97" i="23"/>
  <c r="AB97" i="23"/>
  <c r="AA97" i="23"/>
  <c r="Z97" i="23"/>
  <c r="Y97" i="23"/>
  <c r="X97" i="23"/>
  <c r="W97" i="23"/>
  <c r="V97" i="23"/>
  <c r="U97" i="23"/>
  <c r="T97" i="23"/>
  <c r="S97" i="23"/>
  <c r="R97" i="23"/>
  <c r="Q97" i="23"/>
  <c r="P97" i="23"/>
  <c r="O97" i="23"/>
  <c r="N97" i="23"/>
  <c r="K84" i="23"/>
  <c r="L94" i="23"/>
  <c r="J84" i="23"/>
  <c r="K94" i="23"/>
  <c r="I84" i="23"/>
  <c r="J94" i="23"/>
  <c r="H84" i="23"/>
  <c r="I94" i="23"/>
  <c r="G84" i="23"/>
  <c r="H94" i="23"/>
  <c r="F84" i="23"/>
  <c r="G94" i="23"/>
  <c r="E84" i="23"/>
  <c r="F94" i="23"/>
  <c r="D84" i="23"/>
  <c r="E94" i="23"/>
  <c r="C84" i="23"/>
  <c r="D94" i="23"/>
  <c r="AG72" i="23"/>
  <c r="AG83" i="23"/>
  <c r="AF72" i="23"/>
  <c r="AF83" i="23"/>
  <c r="AG93" i="23"/>
  <c r="AE72" i="23"/>
  <c r="AE83" i="23"/>
  <c r="AF93" i="23"/>
  <c r="AD72" i="23"/>
  <c r="AD83" i="23"/>
  <c r="AE93" i="23"/>
  <c r="AC72" i="23"/>
  <c r="AC83" i="23"/>
  <c r="AD93" i="23"/>
  <c r="AB72" i="23"/>
  <c r="AB83" i="23"/>
  <c r="AC93" i="23"/>
  <c r="AA72" i="23"/>
  <c r="AA83" i="23"/>
  <c r="AB93" i="23"/>
  <c r="Z72" i="23"/>
  <c r="Z83" i="23"/>
  <c r="AA93" i="23"/>
  <c r="Y72" i="23"/>
  <c r="Y83" i="23"/>
  <c r="Z93" i="23"/>
  <c r="X72" i="23"/>
  <c r="X83" i="23"/>
  <c r="Y93" i="23"/>
  <c r="W72" i="23"/>
  <c r="W83" i="23"/>
  <c r="X93" i="23"/>
  <c r="V72" i="23"/>
  <c r="V83" i="23"/>
  <c r="W93" i="23"/>
  <c r="U72" i="23"/>
  <c r="U83" i="23"/>
  <c r="V93" i="23"/>
  <c r="T72" i="23"/>
  <c r="T83" i="23"/>
  <c r="U93" i="23"/>
  <c r="S72" i="23"/>
  <c r="S83" i="23"/>
  <c r="T93" i="23"/>
  <c r="R72" i="23"/>
  <c r="R83" i="23"/>
  <c r="S93" i="23"/>
  <c r="Q72" i="23"/>
  <c r="Q83" i="23"/>
  <c r="R93" i="23"/>
  <c r="P72" i="23"/>
  <c r="P83" i="23"/>
  <c r="Q93" i="23"/>
  <c r="O72" i="23"/>
  <c r="O83" i="23"/>
  <c r="P93" i="23"/>
  <c r="N72" i="23"/>
  <c r="N83" i="23"/>
  <c r="O93" i="23"/>
  <c r="M83" i="23"/>
  <c r="N93" i="23"/>
  <c r="L83" i="23"/>
  <c r="M93" i="23"/>
  <c r="K83" i="23"/>
  <c r="L93" i="23"/>
  <c r="J83" i="23"/>
  <c r="K93" i="23"/>
  <c r="I83" i="23"/>
  <c r="J93" i="23"/>
  <c r="H83" i="23"/>
  <c r="I93" i="23"/>
  <c r="G83" i="23"/>
  <c r="H93" i="23"/>
  <c r="F83" i="23"/>
  <c r="G93" i="23"/>
  <c r="E83" i="23"/>
  <c r="F93" i="23"/>
  <c r="D83" i="23"/>
  <c r="E93" i="23"/>
  <c r="C83" i="23"/>
  <c r="D93" i="23"/>
  <c r="AG71" i="23"/>
  <c r="AG82" i="23"/>
  <c r="AF71" i="23"/>
  <c r="AF82" i="23"/>
  <c r="AG92" i="23"/>
  <c r="AE71" i="23"/>
  <c r="AE82" i="23"/>
  <c r="AF92" i="23"/>
  <c r="AD71" i="23"/>
  <c r="AD82" i="23"/>
  <c r="AE92" i="23"/>
  <c r="AC71" i="23"/>
  <c r="AC82" i="23"/>
  <c r="AD92" i="23"/>
  <c r="AB71" i="23"/>
  <c r="AB82" i="23"/>
  <c r="AC92" i="23"/>
  <c r="AA71" i="23"/>
  <c r="AA82" i="23"/>
  <c r="AB92" i="23"/>
  <c r="Z71" i="23"/>
  <c r="Z82" i="23"/>
  <c r="AA92" i="23"/>
  <c r="Y71" i="23"/>
  <c r="Y82" i="23"/>
  <c r="Z92" i="23"/>
  <c r="X71" i="23"/>
  <c r="X82" i="23"/>
  <c r="Y92" i="23"/>
  <c r="W71" i="23"/>
  <c r="W82" i="23"/>
  <c r="X92" i="23"/>
  <c r="V71" i="23"/>
  <c r="V82" i="23"/>
  <c r="W92" i="23"/>
  <c r="U71" i="23"/>
  <c r="U82" i="23"/>
  <c r="V92" i="23"/>
  <c r="T71" i="23"/>
  <c r="T82" i="23"/>
  <c r="U92" i="23"/>
  <c r="S71" i="23"/>
  <c r="S82" i="23"/>
  <c r="T92" i="23"/>
  <c r="R71" i="23"/>
  <c r="R82" i="23"/>
  <c r="S92" i="23"/>
  <c r="Q71" i="23"/>
  <c r="Q82" i="23"/>
  <c r="R92" i="23"/>
  <c r="P71" i="23"/>
  <c r="P82" i="23"/>
  <c r="Q92" i="23"/>
  <c r="O71" i="23"/>
  <c r="O82" i="23"/>
  <c r="P92" i="23"/>
  <c r="N71" i="23"/>
  <c r="N82" i="23"/>
  <c r="O92" i="23"/>
  <c r="M82" i="23"/>
  <c r="N92" i="23"/>
  <c r="L82" i="23"/>
  <c r="M92" i="23"/>
  <c r="K82" i="23"/>
  <c r="L92" i="23"/>
  <c r="J82" i="23"/>
  <c r="K92" i="23"/>
  <c r="I82" i="23"/>
  <c r="J92" i="23"/>
  <c r="H82" i="23"/>
  <c r="I92" i="23"/>
  <c r="G82" i="23"/>
  <c r="H92" i="23"/>
  <c r="F82" i="23"/>
  <c r="G92" i="23"/>
  <c r="E82" i="23"/>
  <c r="F92" i="23"/>
  <c r="D82" i="23"/>
  <c r="E92" i="23"/>
  <c r="C82" i="23"/>
  <c r="D92" i="23"/>
  <c r="AG70" i="23"/>
  <c r="AG81" i="23"/>
  <c r="AF70" i="23"/>
  <c r="AF81" i="23"/>
  <c r="AG91" i="23"/>
  <c r="AE70" i="23"/>
  <c r="AE81" i="23"/>
  <c r="AF91" i="23"/>
  <c r="AD70" i="23"/>
  <c r="AD81" i="23"/>
  <c r="AE91" i="23"/>
  <c r="AC70" i="23"/>
  <c r="AC81" i="23"/>
  <c r="AD91" i="23"/>
  <c r="AB70" i="23"/>
  <c r="AB81" i="23"/>
  <c r="AC91" i="23"/>
  <c r="AA70" i="23"/>
  <c r="AA81" i="23"/>
  <c r="AB91" i="23"/>
  <c r="Z70" i="23"/>
  <c r="Z81" i="23"/>
  <c r="AA91" i="23"/>
  <c r="Y70" i="23"/>
  <c r="Y81" i="23"/>
  <c r="Z91" i="23"/>
  <c r="X70" i="23"/>
  <c r="X81" i="23"/>
  <c r="Y91" i="23"/>
  <c r="W70" i="23"/>
  <c r="W81" i="23"/>
  <c r="X91" i="23"/>
  <c r="V70" i="23"/>
  <c r="V81" i="23"/>
  <c r="W91" i="23"/>
  <c r="U70" i="23"/>
  <c r="U81" i="23"/>
  <c r="V91" i="23"/>
  <c r="T70" i="23"/>
  <c r="T81" i="23"/>
  <c r="U91" i="23"/>
  <c r="S70" i="23"/>
  <c r="S81" i="23"/>
  <c r="T91" i="23"/>
  <c r="R70" i="23"/>
  <c r="R81" i="23"/>
  <c r="S91" i="23"/>
  <c r="Q70" i="23"/>
  <c r="Q81" i="23"/>
  <c r="R91" i="23"/>
  <c r="P70" i="23"/>
  <c r="P81" i="23"/>
  <c r="Q91" i="23"/>
  <c r="O70" i="23"/>
  <c r="O81" i="23"/>
  <c r="P91" i="23"/>
  <c r="N70" i="23"/>
  <c r="N81" i="23"/>
  <c r="O91" i="23"/>
  <c r="M81" i="23"/>
  <c r="N91" i="23"/>
  <c r="L81" i="23"/>
  <c r="M91" i="23"/>
  <c r="K81" i="23"/>
  <c r="L91" i="23"/>
  <c r="J81" i="23"/>
  <c r="K91" i="23"/>
  <c r="I81" i="23"/>
  <c r="J91" i="23"/>
  <c r="H81" i="23"/>
  <c r="I91" i="23"/>
  <c r="G81" i="23"/>
  <c r="H91" i="23"/>
  <c r="F81" i="23"/>
  <c r="G91" i="23"/>
  <c r="E81" i="23"/>
  <c r="F91" i="23"/>
  <c r="D81" i="23"/>
  <c r="E91" i="23"/>
  <c r="C81" i="23"/>
  <c r="D91" i="23"/>
  <c r="AG80" i="23"/>
  <c r="AF80" i="23"/>
  <c r="AG90" i="23"/>
  <c r="AE80" i="23"/>
  <c r="AF90" i="23"/>
  <c r="AD80" i="23"/>
  <c r="AE90" i="23"/>
  <c r="AC80" i="23"/>
  <c r="AD90" i="23"/>
  <c r="AB80" i="23"/>
  <c r="AC90" i="23"/>
  <c r="AA80" i="23"/>
  <c r="AB90" i="23"/>
  <c r="Z80" i="23"/>
  <c r="AA90" i="23"/>
  <c r="Y80" i="23"/>
  <c r="Z90" i="23"/>
  <c r="X80" i="23"/>
  <c r="Y90" i="23"/>
  <c r="W80" i="23"/>
  <c r="X90" i="23"/>
  <c r="V80" i="23"/>
  <c r="W90" i="23"/>
  <c r="U80" i="23"/>
  <c r="V90" i="23"/>
  <c r="T80" i="23"/>
  <c r="U90" i="23"/>
  <c r="S80" i="23"/>
  <c r="T90" i="23"/>
  <c r="R80" i="23"/>
  <c r="S90" i="23"/>
  <c r="Q80" i="23"/>
  <c r="R90" i="23"/>
  <c r="P80" i="23"/>
  <c r="Q90" i="23"/>
  <c r="O80" i="23"/>
  <c r="P90" i="23"/>
  <c r="N80" i="23"/>
  <c r="O90" i="23"/>
  <c r="M80" i="23"/>
  <c r="N90" i="23"/>
  <c r="L80" i="23"/>
  <c r="M90" i="23"/>
  <c r="K80" i="23"/>
  <c r="L90" i="23"/>
  <c r="J80" i="23"/>
  <c r="K90" i="23"/>
  <c r="I80" i="23"/>
  <c r="J90" i="23"/>
  <c r="H80" i="23"/>
  <c r="I90" i="23"/>
  <c r="G80" i="23"/>
  <c r="H90" i="23"/>
  <c r="F80" i="23"/>
  <c r="G90" i="23"/>
  <c r="E80" i="23"/>
  <c r="F90" i="23"/>
  <c r="D80" i="23"/>
  <c r="E90" i="23"/>
  <c r="C80" i="23"/>
  <c r="D90" i="23"/>
  <c r="AG68" i="23"/>
  <c r="AG79" i="23"/>
  <c r="AF68" i="23"/>
  <c r="AF79" i="23"/>
  <c r="AG89" i="23"/>
  <c r="AE68" i="23"/>
  <c r="AE79" i="23"/>
  <c r="AF89" i="23"/>
  <c r="AD68" i="23"/>
  <c r="AD79" i="23"/>
  <c r="AE89" i="23"/>
  <c r="AC68" i="23"/>
  <c r="AC79" i="23"/>
  <c r="AD89" i="23"/>
  <c r="AB68" i="23"/>
  <c r="AB79" i="23"/>
  <c r="AC89" i="23"/>
  <c r="AA68" i="23"/>
  <c r="AA79" i="23"/>
  <c r="AB89" i="23"/>
  <c r="Z68" i="23"/>
  <c r="Z79" i="23"/>
  <c r="AA89" i="23"/>
  <c r="Y68" i="23"/>
  <c r="Y79" i="23"/>
  <c r="Z89" i="23"/>
  <c r="X68" i="23"/>
  <c r="X79" i="23"/>
  <c r="Y89" i="23"/>
  <c r="W68" i="23"/>
  <c r="W79" i="23"/>
  <c r="X89" i="23"/>
  <c r="V68" i="23"/>
  <c r="V79" i="23"/>
  <c r="W89" i="23"/>
  <c r="U68" i="23"/>
  <c r="U79" i="23"/>
  <c r="V89" i="23"/>
  <c r="T68" i="23"/>
  <c r="T79" i="23"/>
  <c r="U89" i="23"/>
  <c r="S68" i="23"/>
  <c r="S79" i="23"/>
  <c r="T89" i="23"/>
  <c r="R68" i="23"/>
  <c r="R79" i="23"/>
  <c r="S89" i="23"/>
  <c r="Q68" i="23"/>
  <c r="Q79" i="23"/>
  <c r="R89" i="23"/>
  <c r="P68" i="23"/>
  <c r="P79" i="23"/>
  <c r="Q89" i="23"/>
  <c r="O68" i="23"/>
  <c r="O79" i="23"/>
  <c r="P89" i="23"/>
  <c r="N68" i="23"/>
  <c r="N79" i="23"/>
  <c r="O89" i="23"/>
  <c r="M79" i="23"/>
  <c r="N89" i="23"/>
  <c r="L79" i="23"/>
  <c r="M89" i="23"/>
  <c r="K79" i="23"/>
  <c r="L89" i="23"/>
  <c r="J79" i="23"/>
  <c r="K89" i="23"/>
  <c r="I79" i="23"/>
  <c r="J89" i="23"/>
  <c r="H79" i="23"/>
  <c r="I89" i="23"/>
  <c r="G79" i="23"/>
  <c r="H89" i="23"/>
  <c r="F79" i="23"/>
  <c r="G89" i="23"/>
  <c r="E79" i="23"/>
  <c r="F89" i="23"/>
  <c r="D79" i="23"/>
  <c r="E89" i="23"/>
  <c r="C79" i="23"/>
  <c r="D89" i="23"/>
  <c r="AG78" i="23"/>
  <c r="AF78" i="23"/>
  <c r="AG88" i="23"/>
  <c r="AE78" i="23"/>
  <c r="AF88" i="23"/>
  <c r="AD78" i="23"/>
  <c r="AE88" i="23"/>
  <c r="AC78" i="23"/>
  <c r="AD88" i="23"/>
  <c r="AB78" i="23"/>
  <c r="AC88" i="23"/>
  <c r="AA78" i="23"/>
  <c r="AB88" i="23"/>
  <c r="Z78" i="23"/>
  <c r="AA88" i="23"/>
  <c r="Y78" i="23"/>
  <c r="Z88" i="23"/>
  <c r="X78" i="23"/>
  <c r="Y88" i="23"/>
  <c r="W78" i="23"/>
  <c r="X88" i="23"/>
  <c r="V78" i="23"/>
  <c r="W88" i="23"/>
  <c r="U78" i="23"/>
  <c r="V88" i="23"/>
  <c r="T78" i="23"/>
  <c r="U88" i="23"/>
  <c r="S78" i="23"/>
  <c r="T88" i="23"/>
  <c r="R78" i="23"/>
  <c r="S88" i="23"/>
  <c r="Q78" i="23"/>
  <c r="R88" i="23"/>
  <c r="P78" i="23"/>
  <c r="Q88" i="23"/>
  <c r="O78" i="23"/>
  <c r="P88" i="23"/>
  <c r="N78" i="23"/>
  <c r="O88" i="23"/>
  <c r="M78" i="23"/>
  <c r="N88" i="23"/>
  <c r="L78" i="23"/>
  <c r="M88" i="23"/>
  <c r="K78" i="23"/>
  <c r="L88" i="23"/>
  <c r="J78" i="23"/>
  <c r="K88" i="23"/>
  <c r="I78" i="23"/>
  <c r="J88" i="23"/>
  <c r="H78" i="23"/>
  <c r="I88" i="23"/>
  <c r="G78" i="23"/>
  <c r="H88" i="23"/>
  <c r="F78" i="23"/>
  <c r="G88" i="23"/>
  <c r="E78" i="23"/>
  <c r="F88" i="23"/>
  <c r="D78" i="23"/>
  <c r="E88" i="23"/>
  <c r="C78" i="23"/>
  <c r="D88" i="23"/>
  <c r="AG66" i="23"/>
  <c r="AG77" i="23"/>
  <c r="AF66" i="23"/>
  <c r="AF77" i="23"/>
  <c r="AG87" i="23"/>
  <c r="AE66" i="23"/>
  <c r="AE77" i="23"/>
  <c r="AF87" i="23"/>
  <c r="AD66" i="23"/>
  <c r="AD77" i="23"/>
  <c r="AE87" i="23"/>
  <c r="AC66" i="23"/>
  <c r="AC77" i="23"/>
  <c r="AD87" i="23"/>
  <c r="AB66" i="23"/>
  <c r="AB77" i="23"/>
  <c r="AC87" i="23"/>
  <c r="AA66" i="23"/>
  <c r="AA77" i="23"/>
  <c r="AB87" i="23"/>
  <c r="Z66" i="23"/>
  <c r="Z77" i="23"/>
  <c r="AA87" i="23"/>
  <c r="Y66" i="23"/>
  <c r="Y77" i="23"/>
  <c r="Z87" i="23"/>
  <c r="X66" i="23"/>
  <c r="X77" i="23"/>
  <c r="Y87" i="23"/>
  <c r="W66" i="23"/>
  <c r="W77" i="23"/>
  <c r="X87" i="23"/>
  <c r="V66" i="23"/>
  <c r="V77" i="23"/>
  <c r="W87" i="23"/>
  <c r="U66" i="23"/>
  <c r="U77" i="23"/>
  <c r="V87" i="23"/>
  <c r="T66" i="23"/>
  <c r="T77" i="23"/>
  <c r="U87" i="23"/>
  <c r="S66" i="23"/>
  <c r="S77" i="23"/>
  <c r="T87" i="23"/>
  <c r="R66" i="23"/>
  <c r="R77" i="23"/>
  <c r="S87" i="23"/>
  <c r="Q66" i="23"/>
  <c r="Q77" i="23"/>
  <c r="R87" i="23"/>
  <c r="P66" i="23"/>
  <c r="P77" i="23"/>
  <c r="Q87" i="23"/>
  <c r="O66" i="23"/>
  <c r="O77" i="23"/>
  <c r="P87" i="23"/>
  <c r="N66" i="23"/>
  <c r="N77" i="23"/>
  <c r="O87" i="23"/>
  <c r="M77" i="23"/>
  <c r="N87" i="23"/>
  <c r="L77" i="23"/>
  <c r="M87" i="23"/>
  <c r="K77" i="23"/>
  <c r="L87" i="23"/>
  <c r="J77" i="23"/>
  <c r="K87" i="23"/>
  <c r="I77" i="23"/>
  <c r="J87" i="23"/>
  <c r="H77" i="23"/>
  <c r="I87" i="23"/>
  <c r="G77" i="23"/>
  <c r="H87" i="23"/>
  <c r="F77" i="23"/>
  <c r="G87" i="23"/>
  <c r="E77" i="23"/>
  <c r="F87" i="23"/>
  <c r="D77" i="23"/>
  <c r="E87" i="23"/>
  <c r="C77" i="23"/>
  <c r="D87" i="23"/>
  <c r="AG74" i="23"/>
  <c r="AF74" i="23"/>
  <c r="AE74" i="23"/>
  <c r="AD74" i="23"/>
  <c r="AC74" i="23"/>
  <c r="AB74" i="23"/>
  <c r="AA74" i="23"/>
  <c r="Z74" i="23"/>
  <c r="Y74" i="23"/>
  <c r="X74" i="23"/>
  <c r="W74" i="23"/>
  <c r="V74" i="23"/>
  <c r="U74" i="23"/>
  <c r="T74" i="23"/>
  <c r="S74" i="23"/>
  <c r="R74" i="23"/>
  <c r="Q74" i="23"/>
  <c r="P74" i="23"/>
  <c r="O74" i="23"/>
  <c r="N74" i="23"/>
  <c r="L62" i="23"/>
  <c r="K62" i="23"/>
  <c r="J62" i="23"/>
  <c r="I62" i="23"/>
  <c r="H62" i="23"/>
  <c r="G62" i="23"/>
  <c r="F62" i="23"/>
  <c r="E62" i="23"/>
  <c r="D62" i="23"/>
  <c r="AG61" i="23"/>
  <c r="AF61" i="23"/>
  <c r="AE61" i="23"/>
  <c r="AD61" i="23"/>
  <c r="AC61" i="23"/>
  <c r="AB61" i="23"/>
  <c r="AA61" i="23"/>
  <c r="Z61" i="23"/>
  <c r="Y61" i="23"/>
  <c r="X61" i="23"/>
  <c r="M61" i="23"/>
  <c r="W61" i="23"/>
  <c r="V61" i="23"/>
  <c r="U61" i="23"/>
  <c r="T61" i="23"/>
  <c r="S61" i="23"/>
  <c r="R61" i="23"/>
  <c r="Q61" i="23"/>
  <c r="P61" i="23"/>
  <c r="O61" i="23"/>
  <c r="N61" i="23"/>
  <c r="L61" i="23"/>
  <c r="K61" i="23"/>
  <c r="J61" i="23"/>
  <c r="I61" i="23"/>
  <c r="H61" i="23"/>
  <c r="G61" i="23"/>
  <c r="F61" i="23"/>
  <c r="E61" i="23"/>
  <c r="D61" i="23"/>
  <c r="AG60" i="23"/>
  <c r="AF60" i="23"/>
  <c r="AE60" i="23"/>
  <c r="AD60" i="23"/>
  <c r="AC60" i="23"/>
  <c r="AB60" i="23"/>
  <c r="AA60" i="23"/>
  <c r="Z60" i="23"/>
  <c r="Y60" i="23"/>
  <c r="X60" i="23"/>
  <c r="M60" i="23"/>
  <c r="W60" i="23"/>
  <c r="V60" i="23"/>
  <c r="U60" i="23"/>
  <c r="T60" i="23"/>
  <c r="S60" i="23"/>
  <c r="R60" i="23"/>
  <c r="Q60" i="23"/>
  <c r="P60" i="23"/>
  <c r="O60" i="23"/>
  <c r="N60" i="23"/>
  <c r="L60" i="23"/>
  <c r="K60" i="23"/>
  <c r="J60" i="23"/>
  <c r="I60" i="23"/>
  <c r="H60" i="23"/>
  <c r="G60" i="23"/>
  <c r="F60" i="23"/>
  <c r="E60" i="23"/>
  <c r="D60" i="23"/>
  <c r="AG59" i="23"/>
  <c r="AF59" i="23"/>
  <c r="AE59" i="23"/>
  <c r="AD59" i="23"/>
  <c r="AC59" i="23"/>
  <c r="AB59" i="23"/>
  <c r="AA59" i="23"/>
  <c r="Z59" i="23"/>
  <c r="Y59" i="23"/>
  <c r="X59" i="23"/>
  <c r="M59" i="23"/>
  <c r="W59" i="23"/>
  <c r="V59" i="23"/>
  <c r="U59" i="23"/>
  <c r="T59" i="23"/>
  <c r="S59" i="23"/>
  <c r="R59" i="23"/>
  <c r="Q59" i="23"/>
  <c r="P59" i="23"/>
  <c r="O59" i="23"/>
  <c r="N59" i="23"/>
  <c r="L59" i="23"/>
  <c r="K59" i="23"/>
  <c r="J59" i="23"/>
  <c r="I59" i="23"/>
  <c r="H59" i="23"/>
  <c r="G59" i="23"/>
  <c r="F59" i="23"/>
  <c r="E59" i="23"/>
  <c r="D59" i="23"/>
  <c r="L58" i="23"/>
  <c r="K58" i="23"/>
  <c r="J58" i="23"/>
  <c r="I58" i="23"/>
  <c r="H58" i="23"/>
  <c r="G58" i="23"/>
  <c r="F58" i="23"/>
  <c r="E58" i="23"/>
  <c r="D58" i="23"/>
  <c r="AG57" i="23"/>
  <c r="AF57" i="23"/>
  <c r="AE57" i="23"/>
  <c r="AD57" i="23"/>
  <c r="AC57" i="23"/>
  <c r="AB57" i="23"/>
  <c r="AA57" i="23"/>
  <c r="Z57" i="23"/>
  <c r="Y57" i="23"/>
  <c r="X57" i="23"/>
  <c r="M57" i="23"/>
  <c r="W57" i="23"/>
  <c r="V57" i="23"/>
  <c r="U57" i="23"/>
  <c r="T57" i="23"/>
  <c r="S57" i="23"/>
  <c r="R57" i="23"/>
  <c r="Q57" i="23"/>
  <c r="P57" i="23"/>
  <c r="O57" i="23"/>
  <c r="N57" i="23"/>
  <c r="L57" i="23"/>
  <c r="K57" i="23"/>
  <c r="J57" i="23"/>
  <c r="I57" i="23"/>
  <c r="H57" i="23"/>
  <c r="G57" i="23"/>
  <c r="F57" i="23"/>
  <c r="E57" i="23"/>
  <c r="D57" i="23"/>
  <c r="L56" i="23"/>
  <c r="K56" i="23"/>
  <c r="J56" i="23"/>
  <c r="I56" i="23"/>
  <c r="H56" i="23"/>
  <c r="G56" i="23"/>
  <c r="F56" i="23"/>
  <c r="E56" i="23"/>
  <c r="D56" i="23"/>
  <c r="AG55" i="23"/>
  <c r="AF55" i="23"/>
  <c r="AE55" i="23"/>
  <c r="AD55" i="23"/>
  <c r="AC55" i="23"/>
  <c r="AB55" i="23"/>
  <c r="AA55" i="23"/>
  <c r="Z55" i="23"/>
  <c r="Y55" i="23"/>
  <c r="X55" i="23"/>
  <c r="M55" i="23"/>
  <c r="W55" i="23"/>
  <c r="V55" i="23"/>
  <c r="U55" i="23"/>
  <c r="T55" i="23"/>
  <c r="S55" i="23"/>
  <c r="R55" i="23"/>
  <c r="Q55" i="23"/>
  <c r="P55" i="23"/>
  <c r="O55" i="23"/>
  <c r="N55" i="23"/>
  <c r="L55" i="23"/>
  <c r="K55" i="23"/>
  <c r="J55" i="23"/>
  <c r="I55" i="23"/>
  <c r="H55" i="23"/>
  <c r="G55" i="23"/>
  <c r="F55" i="23"/>
  <c r="E55" i="23"/>
  <c r="D55" i="23"/>
  <c r="N48" i="23"/>
  <c r="O48" i="23"/>
  <c r="P48" i="23"/>
  <c r="Q48" i="23"/>
  <c r="R48" i="23"/>
  <c r="S48" i="23"/>
  <c r="T48" i="23"/>
  <c r="U48" i="23"/>
  <c r="V48" i="23"/>
  <c r="W48" i="23"/>
  <c r="X48" i="23"/>
  <c r="Y48" i="23"/>
  <c r="Z48" i="23"/>
  <c r="AA48" i="23"/>
  <c r="AB48" i="23"/>
  <c r="AC48" i="23"/>
  <c r="AD48" i="23"/>
  <c r="AE48" i="23"/>
  <c r="AF48" i="23"/>
  <c r="AG48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N50" i="23"/>
  <c r="O50" i="23"/>
  <c r="P50" i="23"/>
  <c r="Q50" i="23"/>
  <c r="R50" i="23"/>
  <c r="S50" i="23"/>
  <c r="T50" i="23"/>
  <c r="U50" i="23"/>
  <c r="V50" i="23"/>
  <c r="W50" i="23"/>
  <c r="X50" i="23"/>
  <c r="Y50" i="23"/>
  <c r="Z50" i="23"/>
  <c r="AA50" i="23"/>
  <c r="AB50" i="23"/>
  <c r="AC50" i="23"/>
  <c r="AD50" i="23"/>
  <c r="AE50" i="23"/>
  <c r="AF50" i="23"/>
  <c r="AG50" i="23"/>
  <c r="AG52" i="23"/>
  <c r="AF52" i="23"/>
  <c r="AE52" i="23"/>
  <c r="AD52" i="23"/>
  <c r="AC52" i="23"/>
  <c r="AB52" i="23"/>
  <c r="AA52" i="23"/>
  <c r="Z52" i="23"/>
  <c r="Y52" i="23"/>
  <c r="X52" i="23"/>
  <c r="W52" i="23"/>
  <c r="V52" i="23"/>
  <c r="U52" i="23"/>
  <c r="T52" i="23"/>
  <c r="S52" i="23"/>
  <c r="R52" i="23"/>
  <c r="Q52" i="23"/>
  <c r="P52" i="23"/>
  <c r="O52" i="23"/>
  <c r="N52" i="23"/>
  <c r="N46" i="23"/>
  <c r="O46" i="23"/>
  <c r="P46" i="23"/>
  <c r="Q46" i="23"/>
  <c r="R46" i="23"/>
  <c r="S46" i="23"/>
  <c r="T46" i="23"/>
  <c r="U46" i="23"/>
  <c r="V46" i="23"/>
  <c r="W46" i="23"/>
  <c r="X46" i="23"/>
  <c r="Y46" i="23"/>
  <c r="Z46" i="23"/>
  <c r="AA46" i="23"/>
  <c r="AB46" i="23"/>
  <c r="AC46" i="23"/>
  <c r="AD46" i="23"/>
  <c r="AE46" i="23"/>
  <c r="AF46" i="23"/>
  <c r="AG46" i="23"/>
  <c r="N44" i="23"/>
  <c r="O44" i="23"/>
  <c r="P44" i="23"/>
  <c r="Q44" i="23"/>
  <c r="R44" i="23"/>
  <c r="S44" i="23"/>
  <c r="T44" i="23"/>
  <c r="U44" i="23"/>
  <c r="V44" i="23"/>
  <c r="W44" i="23"/>
  <c r="X44" i="23"/>
  <c r="Y44" i="23"/>
  <c r="Z44" i="23"/>
  <c r="AA44" i="23"/>
  <c r="AB44" i="23"/>
  <c r="AC44" i="23"/>
  <c r="AD44" i="23"/>
  <c r="AE44" i="23"/>
  <c r="AF44" i="23"/>
  <c r="AG44" i="23"/>
  <c r="K30" i="23"/>
  <c r="L40" i="23"/>
  <c r="J30" i="23"/>
  <c r="K40" i="23"/>
  <c r="I30" i="23"/>
  <c r="J40" i="23"/>
  <c r="H30" i="23"/>
  <c r="I40" i="23"/>
  <c r="G30" i="23"/>
  <c r="H40" i="23"/>
  <c r="F30" i="23"/>
  <c r="G40" i="23"/>
  <c r="E30" i="23"/>
  <c r="F40" i="23"/>
  <c r="D30" i="23"/>
  <c r="E40" i="23"/>
  <c r="C30" i="23"/>
  <c r="D40" i="23"/>
  <c r="AG29" i="23"/>
  <c r="AF29" i="23"/>
  <c r="AG39" i="23"/>
  <c r="AE29" i="23"/>
  <c r="AF39" i="23"/>
  <c r="AD29" i="23"/>
  <c r="AE39" i="23"/>
  <c r="AC29" i="23"/>
  <c r="AD39" i="23"/>
  <c r="AB29" i="23"/>
  <c r="AC39" i="23"/>
  <c r="AA29" i="23"/>
  <c r="AB39" i="23"/>
  <c r="Z29" i="23"/>
  <c r="AA39" i="23"/>
  <c r="Y29" i="23"/>
  <c r="Z39" i="23"/>
  <c r="X29" i="23"/>
  <c r="Y39" i="23"/>
  <c r="W29" i="23"/>
  <c r="X39" i="23"/>
  <c r="V29" i="23"/>
  <c r="W39" i="23"/>
  <c r="U29" i="23"/>
  <c r="V39" i="23"/>
  <c r="T29" i="23"/>
  <c r="U39" i="23"/>
  <c r="S29" i="23"/>
  <c r="T39" i="23"/>
  <c r="R29" i="23"/>
  <c r="S39" i="23"/>
  <c r="Q29" i="23"/>
  <c r="R39" i="23"/>
  <c r="P29" i="23"/>
  <c r="Q39" i="23"/>
  <c r="O29" i="23"/>
  <c r="P39" i="23"/>
  <c r="N29" i="23"/>
  <c r="O39" i="23"/>
  <c r="M29" i="23"/>
  <c r="N39" i="23"/>
  <c r="L29" i="23"/>
  <c r="M39" i="23"/>
  <c r="K29" i="23"/>
  <c r="L39" i="23"/>
  <c r="J29" i="23"/>
  <c r="K39" i="23"/>
  <c r="I29" i="23"/>
  <c r="J39" i="23"/>
  <c r="H29" i="23"/>
  <c r="I39" i="23"/>
  <c r="G29" i="23"/>
  <c r="H39" i="23"/>
  <c r="F29" i="23"/>
  <c r="G39" i="23"/>
  <c r="E29" i="23"/>
  <c r="F39" i="23"/>
  <c r="D29" i="23"/>
  <c r="E39" i="23"/>
  <c r="C29" i="23"/>
  <c r="D39" i="23"/>
  <c r="AG28" i="23"/>
  <c r="AF28" i="23"/>
  <c r="AG38" i="23"/>
  <c r="AE28" i="23"/>
  <c r="AF38" i="23"/>
  <c r="AD28" i="23"/>
  <c r="AE38" i="23"/>
  <c r="AC28" i="23"/>
  <c r="AD38" i="23"/>
  <c r="AB28" i="23"/>
  <c r="AC38" i="23"/>
  <c r="AA28" i="23"/>
  <c r="AB38" i="23"/>
  <c r="Z28" i="23"/>
  <c r="AA38" i="23"/>
  <c r="Y28" i="23"/>
  <c r="Z38" i="23"/>
  <c r="X28" i="23"/>
  <c r="Y38" i="23"/>
  <c r="W28" i="23"/>
  <c r="X38" i="23"/>
  <c r="V28" i="23"/>
  <c r="W38" i="23"/>
  <c r="U28" i="23"/>
  <c r="V38" i="23"/>
  <c r="T28" i="23"/>
  <c r="U38" i="23"/>
  <c r="S28" i="23"/>
  <c r="T38" i="23"/>
  <c r="R28" i="23"/>
  <c r="S38" i="23"/>
  <c r="Q28" i="23"/>
  <c r="R38" i="23"/>
  <c r="P28" i="23"/>
  <c r="Q38" i="23"/>
  <c r="O28" i="23"/>
  <c r="P38" i="23"/>
  <c r="N28" i="23"/>
  <c r="O38" i="23"/>
  <c r="M28" i="23"/>
  <c r="N38" i="23"/>
  <c r="L28" i="23"/>
  <c r="M38" i="23"/>
  <c r="K28" i="23"/>
  <c r="L38" i="23"/>
  <c r="J28" i="23"/>
  <c r="K38" i="23"/>
  <c r="I28" i="23"/>
  <c r="J38" i="23"/>
  <c r="H28" i="23"/>
  <c r="I38" i="23"/>
  <c r="G28" i="23"/>
  <c r="H38" i="23"/>
  <c r="F28" i="23"/>
  <c r="G38" i="23"/>
  <c r="E28" i="23"/>
  <c r="F38" i="23"/>
  <c r="D28" i="23"/>
  <c r="E38" i="23"/>
  <c r="C28" i="23"/>
  <c r="D38" i="23"/>
  <c r="AG27" i="23"/>
  <c r="AF27" i="23"/>
  <c r="AG37" i="23"/>
  <c r="AE27" i="23"/>
  <c r="AF37" i="23"/>
  <c r="AD27" i="23"/>
  <c r="AE37" i="23"/>
  <c r="AC27" i="23"/>
  <c r="AD37" i="23"/>
  <c r="AB27" i="23"/>
  <c r="AC37" i="23"/>
  <c r="AA27" i="23"/>
  <c r="AB37" i="23"/>
  <c r="Z27" i="23"/>
  <c r="AA37" i="23"/>
  <c r="Y27" i="23"/>
  <c r="Z37" i="23"/>
  <c r="X27" i="23"/>
  <c r="Y37" i="23"/>
  <c r="W27" i="23"/>
  <c r="X37" i="23"/>
  <c r="V27" i="23"/>
  <c r="W37" i="23"/>
  <c r="U27" i="23"/>
  <c r="V37" i="23"/>
  <c r="T27" i="23"/>
  <c r="U37" i="23"/>
  <c r="S27" i="23"/>
  <c r="T37" i="23"/>
  <c r="R27" i="23"/>
  <c r="S37" i="23"/>
  <c r="Q27" i="23"/>
  <c r="R37" i="23"/>
  <c r="P27" i="23"/>
  <c r="Q37" i="23"/>
  <c r="O27" i="23"/>
  <c r="P37" i="23"/>
  <c r="N27" i="23"/>
  <c r="O37" i="23"/>
  <c r="M27" i="23"/>
  <c r="N37" i="23"/>
  <c r="L27" i="23"/>
  <c r="M37" i="23"/>
  <c r="K27" i="23"/>
  <c r="L37" i="23"/>
  <c r="J27" i="23"/>
  <c r="K37" i="23"/>
  <c r="I27" i="23"/>
  <c r="J37" i="23"/>
  <c r="H27" i="23"/>
  <c r="I37" i="23"/>
  <c r="G27" i="23"/>
  <c r="H37" i="23"/>
  <c r="F27" i="23"/>
  <c r="G37" i="23"/>
  <c r="E27" i="23"/>
  <c r="F37" i="23"/>
  <c r="D27" i="23"/>
  <c r="E37" i="23"/>
  <c r="C27" i="23"/>
  <c r="D37" i="23"/>
  <c r="AG26" i="23"/>
  <c r="AF26" i="23"/>
  <c r="AG36" i="23"/>
  <c r="AE26" i="23"/>
  <c r="AF36" i="23"/>
  <c r="AD26" i="23"/>
  <c r="AE36" i="23"/>
  <c r="AC26" i="23"/>
  <c r="AD36" i="23"/>
  <c r="AB26" i="23"/>
  <c r="AC36" i="23"/>
  <c r="AA26" i="23"/>
  <c r="AB36" i="23"/>
  <c r="Z26" i="23"/>
  <c r="AA36" i="23"/>
  <c r="Y26" i="23"/>
  <c r="Z36" i="23"/>
  <c r="X26" i="23"/>
  <c r="Y36" i="23"/>
  <c r="W26" i="23"/>
  <c r="X36" i="23"/>
  <c r="V26" i="23"/>
  <c r="W36" i="23"/>
  <c r="U26" i="23"/>
  <c r="V36" i="23"/>
  <c r="T26" i="23"/>
  <c r="U36" i="23"/>
  <c r="S26" i="23"/>
  <c r="T36" i="23"/>
  <c r="R26" i="23"/>
  <c r="S36" i="23"/>
  <c r="Q26" i="23"/>
  <c r="R36" i="23"/>
  <c r="P26" i="23"/>
  <c r="Q36" i="23"/>
  <c r="O26" i="23"/>
  <c r="P36" i="23"/>
  <c r="N26" i="23"/>
  <c r="O36" i="23"/>
  <c r="M26" i="23"/>
  <c r="N36" i="23"/>
  <c r="L26" i="23"/>
  <c r="M36" i="23"/>
  <c r="K26" i="23"/>
  <c r="L36" i="23"/>
  <c r="J26" i="23"/>
  <c r="K36" i="23"/>
  <c r="I26" i="23"/>
  <c r="J36" i="23"/>
  <c r="H26" i="23"/>
  <c r="I36" i="23"/>
  <c r="G26" i="23"/>
  <c r="H36" i="23"/>
  <c r="F26" i="23"/>
  <c r="G36" i="23"/>
  <c r="E26" i="23"/>
  <c r="F36" i="23"/>
  <c r="D26" i="23"/>
  <c r="E36" i="23"/>
  <c r="C26" i="23"/>
  <c r="D36" i="23"/>
  <c r="AG25" i="23"/>
  <c r="AF25" i="23"/>
  <c r="AG35" i="23"/>
  <c r="AE25" i="23"/>
  <c r="AF35" i="23"/>
  <c r="AD25" i="23"/>
  <c r="AE35" i="23"/>
  <c r="AC25" i="23"/>
  <c r="AD35" i="23"/>
  <c r="AB25" i="23"/>
  <c r="AC35" i="23"/>
  <c r="AA25" i="23"/>
  <c r="AB35" i="23"/>
  <c r="Z25" i="23"/>
  <c r="AA35" i="23"/>
  <c r="Y25" i="23"/>
  <c r="Z35" i="23"/>
  <c r="X25" i="23"/>
  <c r="Y35" i="23"/>
  <c r="W25" i="23"/>
  <c r="X35" i="23"/>
  <c r="V25" i="23"/>
  <c r="W35" i="23"/>
  <c r="U25" i="23"/>
  <c r="V35" i="23"/>
  <c r="T25" i="23"/>
  <c r="U35" i="23"/>
  <c r="S25" i="23"/>
  <c r="T35" i="23"/>
  <c r="R25" i="23"/>
  <c r="S35" i="23"/>
  <c r="Q25" i="23"/>
  <c r="R35" i="23"/>
  <c r="P25" i="23"/>
  <c r="Q35" i="23"/>
  <c r="O25" i="23"/>
  <c r="P35" i="23"/>
  <c r="N25" i="23"/>
  <c r="O35" i="23"/>
  <c r="M25" i="23"/>
  <c r="N35" i="23"/>
  <c r="L25" i="23"/>
  <c r="M35" i="23"/>
  <c r="K25" i="23"/>
  <c r="L35" i="23"/>
  <c r="J25" i="23"/>
  <c r="K35" i="23"/>
  <c r="I25" i="23"/>
  <c r="J35" i="23"/>
  <c r="H25" i="23"/>
  <c r="I35" i="23"/>
  <c r="G25" i="23"/>
  <c r="H35" i="23"/>
  <c r="F25" i="23"/>
  <c r="G35" i="23"/>
  <c r="E25" i="23"/>
  <c r="F35" i="23"/>
  <c r="D25" i="23"/>
  <c r="E35" i="23"/>
  <c r="C25" i="23"/>
  <c r="D35" i="23"/>
  <c r="AG24" i="23"/>
  <c r="AF24" i="23"/>
  <c r="AG34" i="23"/>
  <c r="AE24" i="23"/>
  <c r="AF34" i="23"/>
  <c r="AD24" i="23"/>
  <c r="AE34" i="23"/>
  <c r="AC24" i="23"/>
  <c r="AD34" i="23"/>
  <c r="AB24" i="23"/>
  <c r="AC34" i="23"/>
  <c r="AA24" i="23"/>
  <c r="AB34" i="23"/>
  <c r="Z24" i="23"/>
  <c r="AA34" i="23"/>
  <c r="Y24" i="23"/>
  <c r="Z34" i="23"/>
  <c r="X24" i="23"/>
  <c r="Y34" i="23"/>
  <c r="W24" i="23"/>
  <c r="X34" i="23"/>
  <c r="V24" i="23"/>
  <c r="W34" i="23"/>
  <c r="U24" i="23"/>
  <c r="V34" i="23"/>
  <c r="T24" i="23"/>
  <c r="U34" i="23"/>
  <c r="S24" i="23"/>
  <c r="T34" i="23"/>
  <c r="R24" i="23"/>
  <c r="S34" i="23"/>
  <c r="Q24" i="23"/>
  <c r="R34" i="23"/>
  <c r="P24" i="23"/>
  <c r="Q34" i="23"/>
  <c r="O24" i="23"/>
  <c r="P34" i="23"/>
  <c r="N24" i="23"/>
  <c r="O34" i="23"/>
  <c r="M24" i="23"/>
  <c r="N34" i="23"/>
  <c r="L24" i="23"/>
  <c r="M34" i="23"/>
  <c r="K24" i="23"/>
  <c r="L34" i="23"/>
  <c r="J24" i="23"/>
  <c r="K34" i="23"/>
  <c r="I24" i="23"/>
  <c r="J34" i="23"/>
  <c r="H24" i="23"/>
  <c r="I34" i="23"/>
  <c r="G24" i="23"/>
  <c r="H34" i="23"/>
  <c r="F24" i="23"/>
  <c r="G34" i="23"/>
  <c r="E24" i="23"/>
  <c r="F34" i="23"/>
  <c r="D24" i="23"/>
  <c r="E34" i="23"/>
  <c r="C24" i="23"/>
  <c r="D34" i="23"/>
  <c r="AG23" i="23"/>
  <c r="AF23" i="23"/>
  <c r="AG33" i="23"/>
  <c r="AE23" i="23"/>
  <c r="AF33" i="23"/>
  <c r="AD23" i="23"/>
  <c r="AE33" i="23"/>
  <c r="AC23" i="23"/>
  <c r="AD33" i="23"/>
  <c r="AB23" i="23"/>
  <c r="AC33" i="23"/>
  <c r="AA23" i="23"/>
  <c r="AB33" i="23"/>
  <c r="Z23" i="23"/>
  <c r="AA33" i="23"/>
  <c r="Y23" i="23"/>
  <c r="Z33" i="23"/>
  <c r="X23" i="23"/>
  <c r="Y33" i="23"/>
  <c r="W23" i="23"/>
  <c r="X33" i="23"/>
  <c r="V23" i="23"/>
  <c r="W33" i="23"/>
  <c r="U23" i="23"/>
  <c r="V33" i="23"/>
  <c r="T23" i="23"/>
  <c r="U33" i="23"/>
  <c r="S23" i="23"/>
  <c r="T33" i="23"/>
  <c r="R23" i="23"/>
  <c r="S33" i="23"/>
  <c r="Q23" i="23"/>
  <c r="R33" i="23"/>
  <c r="P23" i="23"/>
  <c r="Q33" i="23"/>
  <c r="O23" i="23"/>
  <c r="P33" i="23"/>
  <c r="N23" i="23"/>
  <c r="O33" i="23"/>
  <c r="M23" i="23"/>
  <c r="N33" i="23"/>
  <c r="L23" i="23"/>
  <c r="M33" i="23"/>
  <c r="K23" i="23"/>
  <c r="L33" i="23"/>
  <c r="J23" i="23"/>
  <c r="K33" i="23"/>
  <c r="I23" i="23"/>
  <c r="J33" i="23"/>
  <c r="H23" i="23"/>
  <c r="I33" i="23"/>
  <c r="G23" i="23"/>
  <c r="H33" i="23"/>
  <c r="F23" i="23"/>
  <c r="G33" i="23"/>
  <c r="E23" i="23"/>
  <c r="F33" i="23"/>
  <c r="D23" i="23"/>
  <c r="E33" i="23"/>
  <c r="C23" i="23"/>
  <c r="D33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M4" i="23"/>
  <c r="C293" i="19"/>
  <c r="C292" i="19"/>
  <c r="C291" i="19"/>
  <c r="C290" i="19"/>
  <c r="C289" i="19"/>
  <c r="C288" i="19"/>
  <c r="C287" i="19"/>
  <c r="C286" i="19"/>
  <c r="L270" i="19"/>
  <c r="C280" i="19"/>
  <c r="M280" i="19"/>
  <c r="L269" i="19"/>
  <c r="C279" i="19"/>
  <c r="M279" i="19"/>
  <c r="L268" i="19"/>
  <c r="C278" i="19"/>
  <c r="M278" i="19"/>
  <c r="L267" i="19"/>
  <c r="C277" i="19"/>
  <c r="M277" i="19"/>
  <c r="L266" i="19"/>
  <c r="C276" i="19"/>
  <c r="M276" i="19"/>
  <c r="L265" i="19"/>
  <c r="C275" i="19"/>
  <c r="M275" i="19"/>
  <c r="L264" i="19"/>
  <c r="C274" i="19"/>
  <c r="M274" i="19"/>
  <c r="L263" i="19"/>
  <c r="C273" i="19"/>
  <c r="M273" i="19"/>
  <c r="L280" i="19"/>
  <c r="L279" i="19"/>
  <c r="L278" i="19"/>
  <c r="L277" i="19"/>
  <c r="L276" i="19"/>
  <c r="L275" i="19"/>
  <c r="L274" i="19"/>
  <c r="L273" i="19"/>
  <c r="H263" i="19"/>
  <c r="H273" i="19"/>
  <c r="J263" i="19"/>
  <c r="K273" i="19"/>
  <c r="J273" i="19"/>
  <c r="H264" i="19"/>
  <c r="H274" i="19"/>
  <c r="J264" i="19"/>
  <c r="K274" i="19"/>
  <c r="J274" i="19"/>
  <c r="H265" i="19"/>
  <c r="H275" i="19"/>
  <c r="J265" i="19"/>
  <c r="K275" i="19"/>
  <c r="J275" i="19"/>
  <c r="H266" i="19"/>
  <c r="H276" i="19"/>
  <c r="J266" i="19"/>
  <c r="K276" i="19"/>
  <c r="J276" i="19"/>
  <c r="H267" i="19"/>
  <c r="H277" i="19"/>
  <c r="J267" i="19"/>
  <c r="K277" i="19"/>
  <c r="J277" i="19"/>
  <c r="H268" i="19"/>
  <c r="H278" i="19"/>
  <c r="J268" i="19"/>
  <c r="K278" i="19"/>
  <c r="J278" i="19"/>
  <c r="H269" i="19"/>
  <c r="H279" i="19"/>
  <c r="J269" i="19"/>
  <c r="K279" i="19"/>
  <c r="J279" i="19"/>
  <c r="H270" i="19"/>
  <c r="H280" i="19"/>
  <c r="J270" i="19"/>
  <c r="K280" i="19"/>
  <c r="J280" i="19"/>
  <c r="I273" i="19"/>
  <c r="I275" i="19"/>
  <c r="I276" i="19"/>
  <c r="I277" i="19"/>
  <c r="I278" i="19"/>
  <c r="I279" i="19"/>
  <c r="I280" i="19"/>
  <c r="I274" i="19"/>
  <c r="C264" i="19"/>
  <c r="D264" i="19"/>
  <c r="E264" i="19"/>
  <c r="F264" i="19"/>
  <c r="G264" i="19"/>
  <c r="I264" i="19"/>
  <c r="K264" i="19"/>
  <c r="C265" i="19"/>
  <c r="D265" i="19"/>
  <c r="E265" i="19"/>
  <c r="F265" i="19"/>
  <c r="G265" i="19"/>
  <c r="I265" i="19"/>
  <c r="K265" i="19"/>
  <c r="C266" i="19"/>
  <c r="D266" i="19"/>
  <c r="E266" i="19"/>
  <c r="F266" i="19"/>
  <c r="G266" i="19"/>
  <c r="I266" i="19"/>
  <c r="K266" i="19"/>
  <c r="C267" i="19"/>
  <c r="D267" i="19"/>
  <c r="E267" i="19"/>
  <c r="F267" i="19"/>
  <c r="G267" i="19"/>
  <c r="I267" i="19"/>
  <c r="K267" i="19"/>
  <c r="C268" i="19"/>
  <c r="D268" i="19"/>
  <c r="E268" i="19"/>
  <c r="F268" i="19"/>
  <c r="G268" i="19"/>
  <c r="I268" i="19"/>
  <c r="K268" i="19"/>
  <c r="C269" i="19"/>
  <c r="D269" i="19"/>
  <c r="E269" i="19"/>
  <c r="F269" i="19"/>
  <c r="G269" i="19"/>
  <c r="I269" i="19"/>
  <c r="K269" i="19"/>
  <c r="C270" i="19"/>
  <c r="D270" i="19"/>
  <c r="E270" i="19"/>
  <c r="F270" i="19"/>
  <c r="G270" i="19"/>
  <c r="I270" i="19"/>
  <c r="K270" i="19"/>
  <c r="D263" i="19"/>
  <c r="E263" i="19"/>
  <c r="F263" i="19"/>
  <c r="G263" i="19"/>
  <c r="I263" i="19"/>
  <c r="K263" i="19"/>
  <c r="C263" i="19"/>
  <c r="D274" i="19"/>
  <c r="E274" i="19"/>
  <c r="F274" i="19"/>
  <c r="G274" i="19"/>
  <c r="D275" i="19"/>
  <c r="E275" i="19"/>
  <c r="F275" i="19"/>
  <c r="G275" i="19"/>
  <c r="D276" i="19"/>
  <c r="E276" i="19"/>
  <c r="F276" i="19"/>
  <c r="G276" i="19"/>
  <c r="D277" i="19"/>
  <c r="E277" i="19"/>
  <c r="F277" i="19"/>
  <c r="G277" i="19"/>
  <c r="D278" i="19"/>
  <c r="E278" i="19"/>
  <c r="F278" i="19"/>
  <c r="G278" i="19"/>
  <c r="D279" i="19"/>
  <c r="E279" i="19"/>
  <c r="F279" i="19"/>
  <c r="G279" i="19"/>
  <c r="D280" i="19"/>
  <c r="E280" i="19"/>
  <c r="F280" i="19"/>
  <c r="G280" i="19"/>
  <c r="E273" i="19"/>
  <c r="F273" i="19"/>
  <c r="G273" i="19"/>
  <c r="D273" i="19"/>
  <c r="C251" i="19" a="1"/>
  <c r="C251" i="19"/>
  <c r="K251" i="19"/>
  <c r="I251" i="19"/>
  <c r="H251" i="19"/>
  <c r="G251" i="19"/>
  <c r="F251" i="19"/>
  <c r="E251" i="19"/>
  <c r="D251" i="19"/>
  <c r="C262" i="19" a="1"/>
  <c r="C262" i="19"/>
  <c r="K262" i="19"/>
  <c r="I262" i="19"/>
  <c r="H262" i="19"/>
  <c r="G262" i="19"/>
  <c r="F262" i="19"/>
  <c r="E262" i="19"/>
  <c r="D262" i="19"/>
  <c r="J262" i="19"/>
  <c r="L262" i="19"/>
  <c r="J251" i="19"/>
  <c r="L251" i="19"/>
  <c r="V101" i="19"/>
  <c r="V196" i="19"/>
  <c r="U101" i="19"/>
  <c r="U196" i="19"/>
  <c r="T101" i="19"/>
  <c r="T196" i="19"/>
  <c r="S101" i="19"/>
  <c r="S196" i="19"/>
  <c r="R101" i="19"/>
  <c r="R196" i="19"/>
  <c r="Q101" i="19"/>
  <c r="Q196" i="19"/>
  <c r="P101" i="19"/>
  <c r="P196" i="19"/>
  <c r="O101" i="19"/>
  <c r="O196" i="19"/>
  <c r="N101" i="19"/>
  <c r="N196" i="19"/>
  <c r="M196" i="19"/>
  <c r="L196" i="19"/>
  <c r="K196" i="19"/>
  <c r="J196" i="19"/>
  <c r="I196" i="19"/>
  <c r="H196" i="19"/>
  <c r="G196" i="19"/>
  <c r="F196" i="19"/>
  <c r="E196" i="19"/>
  <c r="D196" i="19"/>
  <c r="AG98" i="19"/>
  <c r="AG187" i="19"/>
  <c r="AG100" i="19"/>
  <c r="AG188" i="19"/>
  <c r="AG101" i="19"/>
  <c r="AG189" i="19"/>
  <c r="AG190" i="19"/>
  <c r="AG191" i="19"/>
  <c r="AG192" i="19"/>
  <c r="AG193" i="19"/>
  <c r="AG194" i="19"/>
  <c r="AG195" i="19"/>
  <c r="AF98" i="19"/>
  <c r="AF187" i="19"/>
  <c r="AF100" i="19"/>
  <c r="AF188" i="19"/>
  <c r="AF101" i="19"/>
  <c r="AF189" i="19"/>
  <c r="AF190" i="19"/>
  <c r="AF191" i="19"/>
  <c r="AF192" i="19"/>
  <c r="AF193" i="19"/>
  <c r="AF194" i="19"/>
  <c r="AF195" i="19"/>
  <c r="AE98" i="19"/>
  <c r="AE187" i="19"/>
  <c r="AE100" i="19"/>
  <c r="AE188" i="19"/>
  <c r="AE101" i="19"/>
  <c r="AE189" i="19"/>
  <c r="AE190" i="19"/>
  <c r="AE191" i="19"/>
  <c r="AE192" i="19"/>
  <c r="AE193" i="19"/>
  <c r="AE194" i="19"/>
  <c r="AE195" i="19"/>
  <c r="AD98" i="19"/>
  <c r="AD187" i="19"/>
  <c r="AD100" i="19"/>
  <c r="AD188" i="19"/>
  <c r="AD101" i="19"/>
  <c r="AD189" i="19"/>
  <c r="AD190" i="19"/>
  <c r="AD191" i="19"/>
  <c r="AD192" i="19"/>
  <c r="AD193" i="19"/>
  <c r="AD194" i="19"/>
  <c r="AD195" i="19"/>
  <c r="AC98" i="19"/>
  <c r="AC187" i="19"/>
  <c r="AC100" i="19"/>
  <c r="AC188" i="19"/>
  <c r="AC101" i="19"/>
  <c r="AC189" i="19"/>
  <c r="AC190" i="19"/>
  <c r="AC191" i="19"/>
  <c r="AC192" i="19"/>
  <c r="AC193" i="19"/>
  <c r="AC194" i="19"/>
  <c r="AC195" i="19"/>
  <c r="AB98" i="19"/>
  <c r="AB187" i="19"/>
  <c r="AB100" i="19"/>
  <c r="AB188" i="19"/>
  <c r="AB101" i="19"/>
  <c r="AB189" i="19"/>
  <c r="AB190" i="19"/>
  <c r="AB191" i="19"/>
  <c r="AB192" i="19"/>
  <c r="AB193" i="19"/>
  <c r="AB194" i="19"/>
  <c r="AB195" i="19"/>
  <c r="AA98" i="19"/>
  <c r="AA187" i="19"/>
  <c r="AA100" i="19"/>
  <c r="AA188" i="19"/>
  <c r="AA101" i="19"/>
  <c r="AA189" i="19"/>
  <c r="AA190" i="19"/>
  <c r="AA191" i="19"/>
  <c r="AA192" i="19"/>
  <c r="AA193" i="19"/>
  <c r="AA194" i="19"/>
  <c r="AA195" i="19"/>
  <c r="Z98" i="19"/>
  <c r="Z187" i="19"/>
  <c r="Z100" i="19"/>
  <c r="Z188" i="19"/>
  <c r="Z101" i="19"/>
  <c r="Z189" i="19"/>
  <c r="Z190" i="19"/>
  <c r="Z191" i="19"/>
  <c r="Z192" i="19"/>
  <c r="Z193" i="19"/>
  <c r="Z194" i="19"/>
  <c r="Z195" i="19"/>
  <c r="Y98" i="19"/>
  <c r="Y187" i="19"/>
  <c r="Y100" i="19"/>
  <c r="Y188" i="19"/>
  <c r="Y101" i="19"/>
  <c r="Y189" i="19"/>
  <c r="Y190" i="19"/>
  <c r="Y191" i="19"/>
  <c r="Y192" i="19"/>
  <c r="Y193" i="19"/>
  <c r="Y194" i="19"/>
  <c r="Y195" i="19"/>
  <c r="X98" i="19"/>
  <c r="X187" i="19"/>
  <c r="X100" i="19"/>
  <c r="X188" i="19"/>
  <c r="X101" i="19"/>
  <c r="X189" i="19"/>
  <c r="X190" i="19"/>
  <c r="X191" i="19"/>
  <c r="X192" i="19"/>
  <c r="X193" i="19"/>
  <c r="X194" i="19"/>
  <c r="X195" i="19"/>
  <c r="W98" i="19"/>
  <c r="W187" i="19"/>
  <c r="W100" i="19"/>
  <c r="W188" i="19"/>
  <c r="W101" i="19"/>
  <c r="W189" i="19"/>
  <c r="W190" i="19"/>
  <c r="W191" i="19"/>
  <c r="W192" i="19"/>
  <c r="W193" i="19"/>
  <c r="W194" i="19"/>
  <c r="W195" i="19"/>
  <c r="V98" i="19"/>
  <c r="V187" i="19"/>
  <c r="V100" i="19"/>
  <c r="V188" i="19"/>
  <c r="V189" i="19"/>
  <c r="V190" i="19"/>
  <c r="V191" i="19"/>
  <c r="V192" i="19"/>
  <c r="V193" i="19"/>
  <c r="V194" i="19"/>
  <c r="V195" i="19"/>
  <c r="U98" i="19"/>
  <c r="U187" i="19"/>
  <c r="U100" i="19"/>
  <c r="U188" i="19"/>
  <c r="U189" i="19"/>
  <c r="U190" i="19"/>
  <c r="U191" i="19"/>
  <c r="U192" i="19"/>
  <c r="U193" i="19"/>
  <c r="U194" i="19"/>
  <c r="U195" i="19"/>
  <c r="T98" i="19"/>
  <c r="T187" i="19"/>
  <c r="T100" i="19"/>
  <c r="T188" i="19"/>
  <c r="T189" i="19"/>
  <c r="T190" i="19"/>
  <c r="T191" i="19"/>
  <c r="T192" i="19"/>
  <c r="T193" i="19"/>
  <c r="T194" i="19"/>
  <c r="T195" i="19"/>
  <c r="S98" i="19"/>
  <c r="S187" i="19"/>
  <c r="S100" i="19"/>
  <c r="S188" i="19"/>
  <c r="S189" i="19"/>
  <c r="S190" i="19"/>
  <c r="S191" i="19"/>
  <c r="S192" i="19"/>
  <c r="S193" i="19"/>
  <c r="S194" i="19"/>
  <c r="S195" i="19"/>
  <c r="R98" i="19"/>
  <c r="R187" i="19"/>
  <c r="R100" i="19"/>
  <c r="R188" i="19"/>
  <c r="R189" i="19"/>
  <c r="R190" i="19"/>
  <c r="R191" i="19"/>
  <c r="R192" i="19"/>
  <c r="R193" i="19"/>
  <c r="R194" i="19"/>
  <c r="R195" i="19"/>
  <c r="Q98" i="19"/>
  <c r="Q187" i="19"/>
  <c r="Q100" i="19"/>
  <c r="Q188" i="19"/>
  <c r="Q189" i="19"/>
  <c r="Q190" i="19"/>
  <c r="Q191" i="19"/>
  <c r="Q192" i="19"/>
  <c r="Q193" i="19"/>
  <c r="Q194" i="19"/>
  <c r="Q195" i="19"/>
  <c r="P98" i="19"/>
  <c r="P187" i="19"/>
  <c r="P100" i="19"/>
  <c r="P188" i="19"/>
  <c r="P189" i="19"/>
  <c r="P190" i="19"/>
  <c r="P191" i="19"/>
  <c r="P192" i="19"/>
  <c r="P193" i="19"/>
  <c r="P194" i="19"/>
  <c r="P195" i="19"/>
  <c r="O98" i="19"/>
  <c r="O187" i="19"/>
  <c r="O100" i="19"/>
  <c r="O188" i="19"/>
  <c r="O189" i="19"/>
  <c r="O190" i="19"/>
  <c r="O191" i="19"/>
  <c r="O192" i="19"/>
  <c r="O193" i="19"/>
  <c r="O194" i="19"/>
  <c r="O195" i="19"/>
  <c r="N98" i="19"/>
  <c r="N187" i="19"/>
  <c r="N100" i="19"/>
  <c r="N188" i="19"/>
  <c r="N189" i="19"/>
  <c r="N190" i="19"/>
  <c r="N191" i="19"/>
  <c r="N192" i="19"/>
  <c r="N193" i="19"/>
  <c r="N194" i="19"/>
  <c r="N195" i="19"/>
  <c r="M187" i="19"/>
  <c r="M188" i="19"/>
  <c r="M189" i="19"/>
  <c r="M190" i="19"/>
  <c r="M191" i="19"/>
  <c r="M192" i="19"/>
  <c r="M193" i="19"/>
  <c r="M194" i="19"/>
  <c r="M195" i="19"/>
  <c r="L187" i="19"/>
  <c r="L188" i="19"/>
  <c r="L189" i="19"/>
  <c r="L190" i="19"/>
  <c r="L191" i="19"/>
  <c r="L192" i="19"/>
  <c r="L193" i="19"/>
  <c r="L194" i="19"/>
  <c r="L195" i="19"/>
  <c r="K187" i="19"/>
  <c r="K188" i="19"/>
  <c r="K189" i="19"/>
  <c r="K190" i="19"/>
  <c r="K191" i="19"/>
  <c r="K192" i="19"/>
  <c r="K193" i="19"/>
  <c r="K194" i="19"/>
  <c r="K195" i="19"/>
  <c r="J187" i="19"/>
  <c r="J188" i="19"/>
  <c r="J189" i="19"/>
  <c r="J190" i="19"/>
  <c r="J191" i="19"/>
  <c r="J192" i="19"/>
  <c r="J193" i="19"/>
  <c r="J194" i="19"/>
  <c r="J195" i="19"/>
  <c r="I187" i="19"/>
  <c r="I188" i="19"/>
  <c r="I189" i="19"/>
  <c r="I190" i="19"/>
  <c r="I191" i="19"/>
  <c r="I192" i="19"/>
  <c r="I193" i="19"/>
  <c r="I194" i="19"/>
  <c r="I195" i="19"/>
  <c r="H187" i="19"/>
  <c r="H188" i="19"/>
  <c r="H189" i="19"/>
  <c r="H190" i="19"/>
  <c r="H191" i="19"/>
  <c r="H192" i="19"/>
  <c r="H193" i="19"/>
  <c r="H194" i="19"/>
  <c r="H195" i="19"/>
  <c r="G187" i="19"/>
  <c r="G188" i="19"/>
  <c r="G189" i="19"/>
  <c r="G190" i="19"/>
  <c r="G191" i="19"/>
  <c r="G192" i="19"/>
  <c r="G193" i="19"/>
  <c r="G194" i="19"/>
  <c r="G195" i="19"/>
  <c r="F187" i="19"/>
  <c r="F188" i="19"/>
  <c r="F189" i="19"/>
  <c r="F190" i="19"/>
  <c r="F191" i="19"/>
  <c r="F192" i="19"/>
  <c r="F193" i="19"/>
  <c r="F194" i="19"/>
  <c r="F195" i="19"/>
  <c r="E187" i="19"/>
  <c r="E188" i="19"/>
  <c r="E189" i="19"/>
  <c r="E190" i="19"/>
  <c r="E191" i="19"/>
  <c r="E192" i="19"/>
  <c r="E193" i="19"/>
  <c r="E194" i="19"/>
  <c r="E195" i="19"/>
  <c r="D187" i="19"/>
  <c r="D188" i="19"/>
  <c r="D189" i="19"/>
  <c r="D190" i="19"/>
  <c r="D191" i="19"/>
  <c r="D192" i="19"/>
  <c r="D193" i="19"/>
  <c r="D194" i="19"/>
  <c r="D195" i="19"/>
  <c r="C196" i="19"/>
  <c r="C194" i="19"/>
  <c r="C193" i="19"/>
  <c r="C192" i="19"/>
  <c r="C191" i="19"/>
  <c r="C190" i="19"/>
  <c r="C189" i="19"/>
  <c r="C188" i="19"/>
  <c r="C187" i="19"/>
  <c r="D175" i="19"/>
  <c r="E175" i="19"/>
  <c r="F175" i="19"/>
  <c r="G175" i="19"/>
  <c r="H175" i="19"/>
  <c r="I175" i="19"/>
  <c r="J175" i="19"/>
  <c r="K175" i="19"/>
  <c r="L175" i="19"/>
  <c r="M175" i="19"/>
  <c r="M84" i="19"/>
  <c r="L84" i="19"/>
  <c r="M94" i="19"/>
  <c r="N94" i="19"/>
  <c r="N84" i="19"/>
  <c r="M30" i="19"/>
  <c r="L30" i="19"/>
  <c r="M40" i="19"/>
  <c r="N40" i="19"/>
  <c r="N30" i="19"/>
  <c r="M62" i="19"/>
  <c r="N62" i="19"/>
  <c r="N51" i="19"/>
  <c r="N19" i="19"/>
  <c r="N73" i="19"/>
  <c r="N67" i="19"/>
  <c r="N175" i="19"/>
  <c r="O94" i="19"/>
  <c r="O84" i="19"/>
  <c r="O40" i="19"/>
  <c r="O30" i="19"/>
  <c r="O62" i="19"/>
  <c r="O51" i="19"/>
  <c r="O19" i="19"/>
  <c r="O73" i="19"/>
  <c r="O67" i="19"/>
  <c r="O175" i="19"/>
  <c r="P94" i="19"/>
  <c r="P84" i="19"/>
  <c r="P40" i="19"/>
  <c r="P30" i="19"/>
  <c r="P62" i="19"/>
  <c r="P51" i="19"/>
  <c r="P19" i="19"/>
  <c r="P73" i="19"/>
  <c r="P67" i="19"/>
  <c r="P175" i="19"/>
  <c r="Q94" i="19"/>
  <c r="Q84" i="19"/>
  <c r="Q40" i="19"/>
  <c r="Q30" i="19"/>
  <c r="Q62" i="19"/>
  <c r="Q51" i="19"/>
  <c r="Q19" i="19"/>
  <c r="Q73" i="19"/>
  <c r="Q67" i="19"/>
  <c r="Q175" i="19"/>
  <c r="R94" i="19"/>
  <c r="R84" i="19"/>
  <c r="R40" i="19"/>
  <c r="R30" i="19"/>
  <c r="R62" i="19"/>
  <c r="R51" i="19"/>
  <c r="R19" i="19"/>
  <c r="R73" i="19"/>
  <c r="R67" i="19"/>
  <c r="R175" i="19"/>
  <c r="S94" i="19"/>
  <c r="S84" i="19"/>
  <c r="S40" i="19"/>
  <c r="S30" i="19"/>
  <c r="S62" i="19"/>
  <c r="S51" i="19"/>
  <c r="S19" i="19"/>
  <c r="S73" i="19"/>
  <c r="S67" i="19"/>
  <c r="S175" i="19"/>
  <c r="T94" i="19"/>
  <c r="T84" i="19"/>
  <c r="T40" i="19"/>
  <c r="T30" i="19"/>
  <c r="T62" i="19"/>
  <c r="T51" i="19"/>
  <c r="T19" i="19"/>
  <c r="T73" i="19"/>
  <c r="T67" i="19"/>
  <c r="T175" i="19"/>
  <c r="U94" i="19"/>
  <c r="U84" i="19"/>
  <c r="U40" i="19"/>
  <c r="U30" i="19"/>
  <c r="U62" i="19"/>
  <c r="U51" i="19"/>
  <c r="U19" i="19"/>
  <c r="U73" i="19"/>
  <c r="U67" i="19"/>
  <c r="U175" i="19"/>
  <c r="V94" i="19"/>
  <c r="V84" i="19"/>
  <c r="V40" i="19"/>
  <c r="V30" i="19"/>
  <c r="V62" i="19"/>
  <c r="V51" i="19"/>
  <c r="V19" i="19"/>
  <c r="V73" i="19"/>
  <c r="V67" i="19"/>
  <c r="V175" i="19"/>
  <c r="W94" i="19"/>
  <c r="W84" i="19"/>
  <c r="W40" i="19"/>
  <c r="W30" i="19"/>
  <c r="W62" i="19"/>
  <c r="W51" i="19"/>
  <c r="W19" i="19"/>
  <c r="W73" i="19"/>
  <c r="W67" i="19"/>
  <c r="W175" i="19"/>
  <c r="X94" i="19"/>
  <c r="X84" i="19"/>
  <c r="X40" i="19"/>
  <c r="X30" i="19"/>
  <c r="X62" i="19"/>
  <c r="X51" i="19"/>
  <c r="X19" i="19"/>
  <c r="X73" i="19"/>
  <c r="X67" i="19"/>
  <c r="X175" i="19"/>
  <c r="Y94" i="19"/>
  <c r="Y84" i="19"/>
  <c r="Y40" i="19"/>
  <c r="Y30" i="19"/>
  <c r="Y62" i="19"/>
  <c r="Y51" i="19"/>
  <c r="Y19" i="19"/>
  <c r="Y73" i="19"/>
  <c r="Y67" i="19"/>
  <c r="Y175" i="19"/>
  <c r="Z94" i="19"/>
  <c r="Z84" i="19"/>
  <c r="Z40" i="19"/>
  <c r="Z30" i="19"/>
  <c r="Z62" i="19"/>
  <c r="Z51" i="19"/>
  <c r="Z19" i="19"/>
  <c r="Z73" i="19"/>
  <c r="Z67" i="19"/>
  <c r="Z175" i="19"/>
  <c r="AA94" i="19"/>
  <c r="AA84" i="19"/>
  <c r="AA40" i="19"/>
  <c r="AA30" i="19"/>
  <c r="AA62" i="19"/>
  <c r="AA51" i="19"/>
  <c r="AA19" i="19"/>
  <c r="AA73" i="19"/>
  <c r="AA67" i="19"/>
  <c r="AA175" i="19"/>
  <c r="AB94" i="19"/>
  <c r="AB84" i="19"/>
  <c r="AB40" i="19"/>
  <c r="AB30" i="19"/>
  <c r="AB62" i="19"/>
  <c r="AB51" i="19"/>
  <c r="AB19" i="19"/>
  <c r="AB73" i="19"/>
  <c r="AB67" i="19"/>
  <c r="AB175" i="19"/>
  <c r="AC94" i="19"/>
  <c r="AC84" i="19"/>
  <c r="AC40" i="19"/>
  <c r="AC30" i="19"/>
  <c r="AC62" i="19"/>
  <c r="AC51" i="19"/>
  <c r="AC19" i="19"/>
  <c r="AC73" i="19"/>
  <c r="AC67" i="19"/>
  <c r="AC175" i="19"/>
  <c r="AD94" i="19"/>
  <c r="AD84" i="19"/>
  <c r="AD40" i="19"/>
  <c r="AD30" i="19"/>
  <c r="AD62" i="19"/>
  <c r="AD51" i="19"/>
  <c r="AD19" i="19"/>
  <c r="AD73" i="19"/>
  <c r="AD67" i="19"/>
  <c r="AD175" i="19"/>
  <c r="AE94" i="19"/>
  <c r="AE84" i="19"/>
  <c r="AE40" i="19"/>
  <c r="AE30" i="19"/>
  <c r="AE62" i="19"/>
  <c r="AE51" i="19"/>
  <c r="AE19" i="19"/>
  <c r="AE73" i="19"/>
  <c r="AE67" i="19"/>
  <c r="AE175" i="19"/>
  <c r="AF94" i="19"/>
  <c r="AF84" i="19"/>
  <c r="AF40" i="19"/>
  <c r="AF30" i="19"/>
  <c r="AF62" i="19"/>
  <c r="AF51" i="19"/>
  <c r="AF19" i="19"/>
  <c r="AF73" i="19"/>
  <c r="AF67" i="19"/>
  <c r="AF175" i="19"/>
  <c r="AG94" i="19"/>
  <c r="AG84" i="19"/>
  <c r="AG40" i="19"/>
  <c r="AG30" i="19"/>
  <c r="AG62" i="19"/>
  <c r="AG51" i="19"/>
  <c r="AG19" i="19"/>
  <c r="AG73" i="19"/>
  <c r="AG67" i="19"/>
  <c r="AG175" i="19"/>
  <c r="D176" i="19"/>
  <c r="E176" i="19"/>
  <c r="F176" i="19"/>
  <c r="G176" i="19"/>
  <c r="H176" i="19"/>
  <c r="I176" i="19"/>
  <c r="J176" i="19"/>
  <c r="K176" i="19"/>
  <c r="L176" i="19"/>
  <c r="M176" i="19"/>
  <c r="N69" i="19"/>
  <c r="N176" i="19"/>
  <c r="O69" i="19"/>
  <c r="O176" i="19"/>
  <c r="P69" i="19"/>
  <c r="P176" i="19"/>
  <c r="Q69" i="19"/>
  <c r="Q176" i="19"/>
  <c r="R69" i="19"/>
  <c r="R176" i="19"/>
  <c r="S69" i="19"/>
  <c r="S176" i="19"/>
  <c r="T69" i="19"/>
  <c r="T176" i="19"/>
  <c r="U69" i="19"/>
  <c r="U176" i="19"/>
  <c r="V69" i="19"/>
  <c r="V176" i="19"/>
  <c r="W69" i="19"/>
  <c r="W176" i="19"/>
  <c r="X69" i="19"/>
  <c r="X176" i="19"/>
  <c r="Y69" i="19"/>
  <c r="Y176" i="19"/>
  <c r="Z69" i="19"/>
  <c r="Z176" i="19"/>
  <c r="AA69" i="19"/>
  <c r="AA176" i="19"/>
  <c r="AB69" i="19"/>
  <c r="AB176" i="19"/>
  <c r="AC69" i="19"/>
  <c r="AC176" i="19"/>
  <c r="AD69" i="19"/>
  <c r="AD176" i="19"/>
  <c r="AE69" i="19"/>
  <c r="AE176" i="19"/>
  <c r="AF69" i="19"/>
  <c r="AF176" i="19"/>
  <c r="AG69" i="19"/>
  <c r="AG176" i="19"/>
  <c r="D177" i="19"/>
  <c r="E177" i="19"/>
  <c r="F177" i="19"/>
  <c r="G177" i="19"/>
  <c r="H177" i="19"/>
  <c r="I177" i="19"/>
  <c r="J177" i="19"/>
  <c r="K177" i="19"/>
  <c r="L177" i="19"/>
  <c r="M177" i="19"/>
  <c r="N177" i="19"/>
  <c r="O177" i="19"/>
  <c r="P177" i="19"/>
  <c r="Q177" i="19"/>
  <c r="R177" i="19"/>
  <c r="S177" i="19"/>
  <c r="T177" i="19"/>
  <c r="U177" i="19"/>
  <c r="V177" i="19"/>
  <c r="W177" i="19"/>
  <c r="X177" i="19"/>
  <c r="Y177" i="19"/>
  <c r="Z177" i="19"/>
  <c r="AA177" i="19"/>
  <c r="AB177" i="19"/>
  <c r="AC177" i="19"/>
  <c r="AD177" i="19"/>
  <c r="AE177" i="19"/>
  <c r="AF177" i="19"/>
  <c r="AG177" i="19"/>
  <c r="D178" i="19"/>
  <c r="E178" i="19"/>
  <c r="F178" i="19"/>
  <c r="G178" i="19"/>
  <c r="H178" i="19"/>
  <c r="I178" i="19"/>
  <c r="J178" i="19"/>
  <c r="K178" i="19"/>
  <c r="L178" i="19"/>
  <c r="M178" i="19"/>
  <c r="N178" i="19"/>
  <c r="O178" i="19"/>
  <c r="P178" i="19"/>
  <c r="Q178" i="19"/>
  <c r="R178" i="19"/>
  <c r="S178" i="19"/>
  <c r="T178" i="19"/>
  <c r="U178" i="19"/>
  <c r="V178" i="19"/>
  <c r="W178" i="19"/>
  <c r="X178" i="19"/>
  <c r="Y178" i="19"/>
  <c r="Z178" i="19"/>
  <c r="AA178" i="19"/>
  <c r="AB178" i="19"/>
  <c r="AC178" i="19"/>
  <c r="AD178" i="19"/>
  <c r="AE178" i="19"/>
  <c r="AF178" i="19"/>
  <c r="AG178" i="19"/>
  <c r="D179" i="19"/>
  <c r="E179" i="19"/>
  <c r="F179" i="19"/>
  <c r="G179" i="19"/>
  <c r="H179" i="19"/>
  <c r="I179" i="19"/>
  <c r="J179" i="19"/>
  <c r="K179" i="19"/>
  <c r="L179" i="19"/>
  <c r="M179" i="19"/>
  <c r="N179" i="19"/>
  <c r="O179" i="19"/>
  <c r="P179" i="19"/>
  <c r="Q179" i="19"/>
  <c r="R179" i="19"/>
  <c r="S179" i="19"/>
  <c r="T179" i="19"/>
  <c r="U179" i="19"/>
  <c r="V179" i="19"/>
  <c r="W179" i="19"/>
  <c r="X179" i="19"/>
  <c r="Y179" i="19"/>
  <c r="Z179" i="19"/>
  <c r="AA179" i="19"/>
  <c r="AB179" i="19"/>
  <c r="AC179" i="19"/>
  <c r="AD179" i="19"/>
  <c r="AE179" i="19"/>
  <c r="AF179" i="19"/>
  <c r="AG179" i="19"/>
  <c r="D180" i="19"/>
  <c r="E180" i="19"/>
  <c r="F180" i="19"/>
  <c r="G180" i="19"/>
  <c r="H180" i="19"/>
  <c r="I180" i="19"/>
  <c r="J180" i="19"/>
  <c r="K180" i="19"/>
  <c r="L180" i="19"/>
  <c r="M180" i="19"/>
  <c r="N180" i="19"/>
  <c r="O180" i="19"/>
  <c r="P180" i="19"/>
  <c r="Q180" i="19"/>
  <c r="R180" i="19"/>
  <c r="S180" i="19"/>
  <c r="T180" i="19"/>
  <c r="U180" i="19"/>
  <c r="V180" i="19"/>
  <c r="W180" i="19"/>
  <c r="X180" i="19"/>
  <c r="Y180" i="19"/>
  <c r="Z180" i="19"/>
  <c r="AA180" i="19"/>
  <c r="AB180" i="19"/>
  <c r="AC180" i="19"/>
  <c r="AD180" i="19"/>
  <c r="AE180" i="19"/>
  <c r="AF180" i="19"/>
  <c r="AG180" i="19"/>
  <c r="D181" i="19"/>
  <c r="E181" i="19"/>
  <c r="F181" i="19"/>
  <c r="G181" i="19"/>
  <c r="H181" i="19"/>
  <c r="I181" i="19"/>
  <c r="J181" i="19"/>
  <c r="K181" i="19"/>
  <c r="L181" i="19"/>
  <c r="M181" i="19"/>
  <c r="N181" i="19"/>
  <c r="O181" i="19"/>
  <c r="P181" i="19"/>
  <c r="Q181" i="19"/>
  <c r="R181" i="19"/>
  <c r="S181" i="19"/>
  <c r="T181" i="19"/>
  <c r="U181" i="19"/>
  <c r="V181" i="19"/>
  <c r="W181" i="19"/>
  <c r="X181" i="19"/>
  <c r="Y181" i="19"/>
  <c r="Z181" i="19"/>
  <c r="AA181" i="19"/>
  <c r="AB181" i="19"/>
  <c r="AC181" i="19"/>
  <c r="AD181" i="19"/>
  <c r="AE181" i="19"/>
  <c r="AF181" i="19"/>
  <c r="AG181" i="19"/>
  <c r="D182" i="19"/>
  <c r="E182" i="19"/>
  <c r="F182" i="19"/>
  <c r="G182" i="19"/>
  <c r="H182" i="19"/>
  <c r="I182" i="19"/>
  <c r="J182" i="19"/>
  <c r="K182" i="19"/>
  <c r="L182" i="19"/>
  <c r="M182" i="19"/>
  <c r="N182" i="19"/>
  <c r="O182" i="19"/>
  <c r="P182" i="19"/>
  <c r="Q182" i="19"/>
  <c r="R182" i="19"/>
  <c r="S182" i="19"/>
  <c r="T182" i="19"/>
  <c r="U182" i="19"/>
  <c r="V182" i="19"/>
  <c r="W182" i="19"/>
  <c r="X182" i="19"/>
  <c r="Y182" i="19"/>
  <c r="Z182" i="19"/>
  <c r="AA182" i="19"/>
  <c r="AB182" i="19"/>
  <c r="AC182" i="19"/>
  <c r="AD182" i="19"/>
  <c r="AE182" i="19"/>
  <c r="AF182" i="19"/>
  <c r="AG182" i="19"/>
  <c r="D183" i="19"/>
  <c r="E183" i="19"/>
  <c r="F183" i="19"/>
  <c r="G183" i="19"/>
  <c r="H183" i="19"/>
  <c r="I183" i="19"/>
  <c r="J183" i="19"/>
  <c r="K183" i="19"/>
  <c r="L183" i="19"/>
  <c r="M183" i="19"/>
  <c r="N183" i="19"/>
  <c r="O183" i="19"/>
  <c r="P183" i="19"/>
  <c r="Q183" i="19"/>
  <c r="R183" i="19"/>
  <c r="S183" i="19"/>
  <c r="T183" i="19"/>
  <c r="U183" i="19"/>
  <c r="V183" i="19"/>
  <c r="W183" i="19"/>
  <c r="X183" i="19"/>
  <c r="Y183" i="19"/>
  <c r="Z183" i="19"/>
  <c r="AA183" i="19"/>
  <c r="AB183" i="19"/>
  <c r="AC183" i="19"/>
  <c r="AD183" i="19"/>
  <c r="AE183" i="19"/>
  <c r="AF183" i="19"/>
  <c r="AG183" i="19"/>
  <c r="D184" i="19"/>
  <c r="E184" i="19"/>
  <c r="F184" i="19"/>
  <c r="G184" i="19"/>
  <c r="H184" i="19"/>
  <c r="I184" i="19"/>
  <c r="J184" i="19"/>
  <c r="K184" i="19"/>
  <c r="L184" i="19"/>
  <c r="M184" i="19"/>
  <c r="N184" i="19"/>
  <c r="O184" i="19"/>
  <c r="P184" i="19"/>
  <c r="Q184" i="19"/>
  <c r="R184" i="19"/>
  <c r="S184" i="19"/>
  <c r="T184" i="19"/>
  <c r="U184" i="19"/>
  <c r="V184" i="19"/>
  <c r="W184" i="19"/>
  <c r="X184" i="19"/>
  <c r="Y184" i="19"/>
  <c r="Z184" i="19"/>
  <c r="AA184" i="19"/>
  <c r="AB184" i="19"/>
  <c r="AC184" i="19"/>
  <c r="AD184" i="19"/>
  <c r="AE184" i="19"/>
  <c r="AF184" i="19"/>
  <c r="AG184" i="19"/>
  <c r="C184" i="19"/>
  <c r="C182" i="19"/>
  <c r="C181" i="19"/>
  <c r="C180" i="19"/>
  <c r="C179" i="19"/>
  <c r="C178" i="19"/>
  <c r="C177" i="19"/>
  <c r="C176" i="19"/>
  <c r="C175" i="19"/>
  <c r="A195" i="19"/>
  <c r="A183" i="19"/>
  <c r="C183" i="19"/>
  <c r="C195" i="19"/>
  <c r="M207" i="19"/>
  <c r="L207" i="19"/>
  <c r="K207" i="19"/>
  <c r="J207" i="19"/>
  <c r="I207" i="19"/>
  <c r="H207" i="19"/>
  <c r="G207" i="19"/>
  <c r="F207" i="19"/>
  <c r="E207" i="19"/>
  <c r="D207" i="19"/>
  <c r="C199" i="19"/>
  <c r="C200" i="19"/>
  <c r="C201" i="19"/>
  <c r="C202" i="19"/>
  <c r="C203" i="19"/>
  <c r="C204" i="19"/>
  <c r="C205" i="19"/>
  <c r="C206" i="19"/>
  <c r="C207" i="19"/>
  <c r="M206" i="19"/>
  <c r="L206" i="19"/>
  <c r="K206" i="19"/>
  <c r="J206" i="19"/>
  <c r="I206" i="19"/>
  <c r="H206" i="19"/>
  <c r="G206" i="19"/>
  <c r="F206" i="19"/>
  <c r="E206" i="19"/>
  <c r="D206" i="19"/>
  <c r="M205" i="19"/>
  <c r="L205" i="19"/>
  <c r="K205" i="19"/>
  <c r="J205" i="19"/>
  <c r="I205" i="19"/>
  <c r="H205" i="19"/>
  <c r="G205" i="19"/>
  <c r="F205" i="19"/>
  <c r="E205" i="19"/>
  <c r="D205" i="19"/>
  <c r="M204" i="19"/>
  <c r="L204" i="19"/>
  <c r="K204" i="19"/>
  <c r="J204" i="19"/>
  <c r="I204" i="19"/>
  <c r="H204" i="19"/>
  <c r="G204" i="19"/>
  <c r="F204" i="19"/>
  <c r="E204" i="19"/>
  <c r="D204" i="19"/>
  <c r="M203" i="19"/>
  <c r="L203" i="19"/>
  <c r="K203" i="19"/>
  <c r="J203" i="19"/>
  <c r="I203" i="19"/>
  <c r="H203" i="19"/>
  <c r="G203" i="19"/>
  <c r="F203" i="19"/>
  <c r="E203" i="19"/>
  <c r="D203" i="19"/>
  <c r="M202" i="19"/>
  <c r="L202" i="19"/>
  <c r="K202" i="19"/>
  <c r="J202" i="19"/>
  <c r="I202" i="19"/>
  <c r="H202" i="19"/>
  <c r="G202" i="19"/>
  <c r="F202" i="19"/>
  <c r="E202" i="19"/>
  <c r="D202" i="19"/>
  <c r="M201" i="19"/>
  <c r="L201" i="19"/>
  <c r="K201" i="19"/>
  <c r="J201" i="19"/>
  <c r="I201" i="19"/>
  <c r="H201" i="19"/>
  <c r="G201" i="19"/>
  <c r="F201" i="19"/>
  <c r="E201" i="19"/>
  <c r="D201" i="19"/>
  <c r="M200" i="19"/>
  <c r="L200" i="19"/>
  <c r="K200" i="19"/>
  <c r="J200" i="19"/>
  <c r="I200" i="19"/>
  <c r="H200" i="19"/>
  <c r="G200" i="19"/>
  <c r="F200" i="19"/>
  <c r="E200" i="19"/>
  <c r="D200" i="19"/>
  <c r="M199" i="19"/>
  <c r="L199" i="19"/>
  <c r="K199" i="19"/>
  <c r="J199" i="19"/>
  <c r="I199" i="19"/>
  <c r="H199" i="19"/>
  <c r="G199" i="19"/>
  <c r="F199" i="19"/>
  <c r="E199" i="19"/>
  <c r="D199" i="19"/>
  <c r="C171" i="19"/>
  <c r="D151" i="19"/>
  <c r="E151" i="19"/>
  <c r="F151" i="19"/>
  <c r="G151" i="19"/>
  <c r="H151" i="19"/>
  <c r="I151" i="19"/>
  <c r="J151" i="19"/>
  <c r="K151" i="19"/>
  <c r="L151" i="19"/>
  <c r="M151" i="19"/>
  <c r="M56" i="19"/>
  <c r="N56" i="19"/>
  <c r="N45" i="19"/>
  <c r="N151" i="19"/>
  <c r="O56" i="19"/>
  <c r="O45" i="19"/>
  <c r="O151" i="19"/>
  <c r="P56" i="19"/>
  <c r="P45" i="19"/>
  <c r="P151" i="19"/>
  <c r="Q56" i="19"/>
  <c r="Q45" i="19"/>
  <c r="Q151" i="19"/>
  <c r="R56" i="19"/>
  <c r="R45" i="19"/>
  <c r="R151" i="19"/>
  <c r="S56" i="19"/>
  <c r="S45" i="19"/>
  <c r="S151" i="19"/>
  <c r="T56" i="19"/>
  <c r="T45" i="19"/>
  <c r="T151" i="19"/>
  <c r="U56" i="19"/>
  <c r="U45" i="19"/>
  <c r="U151" i="19"/>
  <c r="V56" i="19"/>
  <c r="V45" i="19"/>
  <c r="V151" i="19"/>
  <c r="W56" i="19"/>
  <c r="W45" i="19"/>
  <c r="W151" i="19"/>
  <c r="X56" i="19"/>
  <c r="X45" i="19"/>
  <c r="X151" i="19"/>
  <c r="Y56" i="19"/>
  <c r="Y45" i="19"/>
  <c r="Y151" i="19"/>
  <c r="Z56" i="19"/>
  <c r="Z45" i="19"/>
  <c r="Z151" i="19"/>
  <c r="AA56" i="19"/>
  <c r="AA45" i="19"/>
  <c r="AA151" i="19"/>
  <c r="AB56" i="19"/>
  <c r="AB45" i="19"/>
  <c r="AB151" i="19"/>
  <c r="AC56" i="19"/>
  <c r="AC45" i="19"/>
  <c r="AC151" i="19"/>
  <c r="AD56" i="19"/>
  <c r="AD45" i="19"/>
  <c r="AD151" i="19"/>
  <c r="AE56" i="19"/>
  <c r="AE45" i="19"/>
  <c r="AE151" i="19"/>
  <c r="AF56" i="19"/>
  <c r="AF45" i="19"/>
  <c r="AF151" i="19"/>
  <c r="AG56" i="19"/>
  <c r="AG45" i="19"/>
  <c r="AG151" i="19"/>
  <c r="D152" i="19"/>
  <c r="E152" i="19"/>
  <c r="F152" i="19"/>
  <c r="G152" i="19"/>
  <c r="H152" i="19"/>
  <c r="I152" i="19"/>
  <c r="J152" i="19"/>
  <c r="K152" i="19"/>
  <c r="L152" i="19"/>
  <c r="M152" i="19"/>
  <c r="M58" i="19"/>
  <c r="N58" i="19"/>
  <c r="N47" i="19"/>
  <c r="N152" i="19"/>
  <c r="O58" i="19"/>
  <c r="O47" i="19"/>
  <c r="O152" i="19"/>
  <c r="P58" i="19"/>
  <c r="P47" i="19"/>
  <c r="P152" i="19"/>
  <c r="Q58" i="19"/>
  <c r="Q47" i="19"/>
  <c r="Q152" i="19"/>
  <c r="R58" i="19"/>
  <c r="R47" i="19"/>
  <c r="R152" i="19"/>
  <c r="S58" i="19"/>
  <c r="S47" i="19"/>
  <c r="S152" i="19"/>
  <c r="T58" i="19"/>
  <c r="T47" i="19"/>
  <c r="T152" i="19"/>
  <c r="U58" i="19"/>
  <c r="U47" i="19"/>
  <c r="U152" i="19"/>
  <c r="V58" i="19"/>
  <c r="V47" i="19"/>
  <c r="V152" i="19"/>
  <c r="W58" i="19"/>
  <c r="W47" i="19"/>
  <c r="W152" i="19"/>
  <c r="X58" i="19"/>
  <c r="X47" i="19"/>
  <c r="X152" i="19"/>
  <c r="Y58" i="19"/>
  <c r="Y47" i="19"/>
  <c r="Y152" i="19"/>
  <c r="Z58" i="19"/>
  <c r="Z47" i="19"/>
  <c r="Z152" i="19"/>
  <c r="AA58" i="19"/>
  <c r="AA47" i="19"/>
  <c r="AA152" i="19"/>
  <c r="AB58" i="19"/>
  <c r="AB47" i="19"/>
  <c r="AB152" i="19"/>
  <c r="AC58" i="19"/>
  <c r="AC47" i="19"/>
  <c r="AC152" i="19"/>
  <c r="AD58" i="19"/>
  <c r="AD47" i="19"/>
  <c r="AD152" i="19"/>
  <c r="AE58" i="19"/>
  <c r="AE47" i="19"/>
  <c r="AE152" i="19"/>
  <c r="AF58" i="19"/>
  <c r="AF47" i="19"/>
  <c r="AF152" i="19"/>
  <c r="AG58" i="19"/>
  <c r="AG47" i="19"/>
  <c r="AG152" i="19"/>
  <c r="D153" i="19"/>
  <c r="E153" i="19"/>
  <c r="F153" i="19"/>
  <c r="G153" i="19"/>
  <c r="H153" i="19"/>
  <c r="I153" i="19"/>
  <c r="J153" i="19"/>
  <c r="K153" i="19"/>
  <c r="L153" i="19"/>
  <c r="M153" i="19"/>
  <c r="N153" i="19"/>
  <c r="O153" i="19"/>
  <c r="P153" i="19"/>
  <c r="Q153" i="19"/>
  <c r="R153" i="19"/>
  <c r="S153" i="19"/>
  <c r="T153" i="19"/>
  <c r="U153" i="19"/>
  <c r="V153" i="19"/>
  <c r="W153" i="19"/>
  <c r="X153" i="19"/>
  <c r="Y153" i="19"/>
  <c r="Z153" i="19"/>
  <c r="AA153" i="19"/>
  <c r="AB153" i="19"/>
  <c r="AC153" i="19"/>
  <c r="AD153" i="19"/>
  <c r="AE153" i="19"/>
  <c r="AF153" i="19"/>
  <c r="AG153" i="19"/>
  <c r="D154" i="19"/>
  <c r="E154" i="19"/>
  <c r="F154" i="19"/>
  <c r="G154" i="19"/>
  <c r="H154" i="19"/>
  <c r="I154" i="19"/>
  <c r="J154" i="19"/>
  <c r="K154" i="19"/>
  <c r="L154" i="19"/>
  <c r="M154" i="19"/>
  <c r="N154" i="19"/>
  <c r="O154" i="19"/>
  <c r="P154" i="19"/>
  <c r="Q154" i="19"/>
  <c r="R154" i="19"/>
  <c r="S154" i="19"/>
  <c r="T154" i="19"/>
  <c r="U154" i="19"/>
  <c r="V154" i="19"/>
  <c r="W154" i="19"/>
  <c r="X154" i="19"/>
  <c r="Y154" i="19"/>
  <c r="Z154" i="19"/>
  <c r="AA154" i="19"/>
  <c r="AB154" i="19"/>
  <c r="AC154" i="19"/>
  <c r="AD154" i="19"/>
  <c r="AE154" i="19"/>
  <c r="AF154" i="19"/>
  <c r="AG154" i="19"/>
  <c r="D155" i="19"/>
  <c r="E155" i="19"/>
  <c r="F155" i="19"/>
  <c r="G155" i="19"/>
  <c r="H155" i="19"/>
  <c r="I155" i="19"/>
  <c r="J155" i="19"/>
  <c r="K155" i="19"/>
  <c r="L155" i="19"/>
  <c r="M155" i="19"/>
  <c r="N155" i="19"/>
  <c r="O155" i="19"/>
  <c r="P155" i="19"/>
  <c r="Q155" i="19"/>
  <c r="R155" i="19"/>
  <c r="S155" i="19"/>
  <c r="T155" i="19"/>
  <c r="U155" i="19"/>
  <c r="V155" i="19"/>
  <c r="W155" i="19"/>
  <c r="X155" i="19"/>
  <c r="Y155" i="19"/>
  <c r="Z155" i="19"/>
  <c r="AA155" i="19"/>
  <c r="AB155" i="19"/>
  <c r="AC155" i="19"/>
  <c r="AD155" i="19"/>
  <c r="AE155" i="19"/>
  <c r="AF155" i="19"/>
  <c r="AG155" i="19"/>
  <c r="D156" i="19"/>
  <c r="E156" i="19"/>
  <c r="F156" i="19"/>
  <c r="G156" i="19"/>
  <c r="H156" i="19"/>
  <c r="I156" i="19"/>
  <c r="J156" i="19"/>
  <c r="K156" i="19"/>
  <c r="L156" i="19"/>
  <c r="M156" i="19"/>
  <c r="N156" i="19"/>
  <c r="O156" i="19"/>
  <c r="P156" i="19"/>
  <c r="Q156" i="19"/>
  <c r="R156" i="19"/>
  <c r="S156" i="19"/>
  <c r="T156" i="19"/>
  <c r="U156" i="19"/>
  <c r="V156" i="19"/>
  <c r="W156" i="19"/>
  <c r="X156" i="19"/>
  <c r="Y156" i="19"/>
  <c r="Z156" i="19"/>
  <c r="AA156" i="19"/>
  <c r="AB156" i="19"/>
  <c r="AC156" i="19"/>
  <c r="AD156" i="19"/>
  <c r="AE156" i="19"/>
  <c r="AF156" i="19"/>
  <c r="AG156" i="19"/>
  <c r="D157" i="19"/>
  <c r="E157" i="19"/>
  <c r="F157" i="19"/>
  <c r="G157" i="19"/>
  <c r="H157" i="19"/>
  <c r="I157" i="19"/>
  <c r="J157" i="19"/>
  <c r="K157" i="19"/>
  <c r="L157" i="19"/>
  <c r="M157" i="19"/>
  <c r="N157" i="19"/>
  <c r="O157" i="19"/>
  <c r="P157" i="19"/>
  <c r="Q157" i="19"/>
  <c r="R157" i="19"/>
  <c r="S157" i="19"/>
  <c r="T157" i="19"/>
  <c r="U157" i="19"/>
  <c r="V157" i="19"/>
  <c r="W157" i="19"/>
  <c r="X157" i="19"/>
  <c r="Y157" i="19"/>
  <c r="Z157" i="19"/>
  <c r="AA157" i="19"/>
  <c r="AB157" i="19"/>
  <c r="AC157" i="19"/>
  <c r="AD157" i="19"/>
  <c r="AE157" i="19"/>
  <c r="AF157" i="19"/>
  <c r="AG157" i="19"/>
  <c r="D158" i="19"/>
  <c r="E158" i="19"/>
  <c r="F158" i="19"/>
  <c r="G158" i="19"/>
  <c r="H158" i="19"/>
  <c r="I158" i="19"/>
  <c r="J158" i="19"/>
  <c r="K158" i="19"/>
  <c r="L158" i="19"/>
  <c r="M158" i="19"/>
  <c r="N158" i="19"/>
  <c r="O158" i="19"/>
  <c r="P158" i="19"/>
  <c r="Q158" i="19"/>
  <c r="R158" i="19"/>
  <c r="S158" i="19"/>
  <c r="T158" i="19"/>
  <c r="U158" i="19"/>
  <c r="V158" i="19"/>
  <c r="W158" i="19"/>
  <c r="X158" i="19"/>
  <c r="Y158" i="19"/>
  <c r="Z158" i="19"/>
  <c r="AA158" i="19"/>
  <c r="AB158" i="19"/>
  <c r="AC158" i="19"/>
  <c r="AD158" i="19"/>
  <c r="AE158" i="19"/>
  <c r="AF158" i="19"/>
  <c r="AG158" i="19"/>
  <c r="C158" i="19"/>
  <c r="C157" i="19"/>
  <c r="C156" i="19"/>
  <c r="C155" i="19"/>
  <c r="C154" i="19"/>
  <c r="C153" i="19"/>
  <c r="C152" i="19"/>
  <c r="C151" i="19"/>
  <c r="A159" i="19"/>
  <c r="D159" i="19"/>
  <c r="C159" i="19"/>
  <c r="D170" i="19"/>
  <c r="D171" i="19"/>
  <c r="E159" i="19"/>
  <c r="E170" i="19"/>
  <c r="E171" i="19"/>
  <c r="F159" i="19"/>
  <c r="F170" i="19"/>
  <c r="F171" i="19"/>
  <c r="G159" i="19"/>
  <c r="G170" i="19"/>
  <c r="G171" i="19"/>
  <c r="H159" i="19"/>
  <c r="H170" i="19"/>
  <c r="H171" i="19"/>
  <c r="I159" i="19"/>
  <c r="I170" i="19"/>
  <c r="I171" i="19"/>
  <c r="K159" i="19"/>
  <c r="J170" i="19"/>
  <c r="J171" i="19"/>
  <c r="M159" i="19"/>
  <c r="K170" i="19"/>
  <c r="K171" i="19"/>
  <c r="W159" i="19"/>
  <c r="L170" i="19"/>
  <c r="L171" i="19"/>
  <c r="AG159" i="19"/>
  <c r="M170" i="19"/>
  <c r="M171" i="19"/>
  <c r="C170" i="19"/>
  <c r="M169" i="19"/>
  <c r="L169" i="19"/>
  <c r="K169" i="19"/>
  <c r="J169" i="19"/>
  <c r="I169" i="19"/>
  <c r="H169" i="19"/>
  <c r="G169" i="19"/>
  <c r="F169" i="19"/>
  <c r="E169" i="19"/>
  <c r="D169" i="19"/>
  <c r="C169" i="19"/>
  <c r="M168" i="19"/>
  <c r="L168" i="19"/>
  <c r="K168" i="19"/>
  <c r="J168" i="19"/>
  <c r="I168" i="19"/>
  <c r="H168" i="19"/>
  <c r="G168" i="19"/>
  <c r="F168" i="19"/>
  <c r="E168" i="19"/>
  <c r="D168" i="19"/>
  <c r="C168" i="19"/>
  <c r="M167" i="19"/>
  <c r="L167" i="19"/>
  <c r="K167" i="19"/>
  <c r="J167" i="19"/>
  <c r="I167" i="19"/>
  <c r="H167" i="19"/>
  <c r="G167" i="19"/>
  <c r="F167" i="19"/>
  <c r="E167" i="19"/>
  <c r="D167" i="19"/>
  <c r="C167" i="19"/>
  <c r="M166" i="19"/>
  <c r="L166" i="19"/>
  <c r="K166" i="19"/>
  <c r="J166" i="19"/>
  <c r="I166" i="19"/>
  <c r="H166" i="19"/>
  <c r="G166" i="19"/>
  <c r="F166" i="19"/>
  <c r="E166" i="19"/>
  <c r="D166" i="19"/>
  <c r="C166" i="19"/>
  <c r="M165" i="19"/>
  <c r="L165" i="19"/>
  <c r="K165" i="19"/>
  <c r="J165" i="19"/>
  <c r="I165" i="19"/>
  <c r="H165" i="19"/>
  <c r="G165" i="19"/>
  <c r="F165" i="19"/>
  <c r="E165" i="19"/>
  <c r="D165" i="19"/>
  <c r="C165" i="19"/>
  <c r="M164" i="19"/>
  <c r="L164" i="19"/>
  <c r="K164" i="19"/>
  <c r="J164" i="19"/>
  <c r="I164" i="19"/>
  <c r="H164" i="19"/>
  <c r="G164" i="19"/>
  <c r="F164" i="19"/>
  <c r="E164" i="19"/>
  <c r="D164" i="19"/>
  <c r="C164" i="19"/>
  <c r="M163" i="19"/>
  <c r="L163" i="19"/>
  <c r="K163" i="19"/>
  <c r="J163" i="19"/>
  <c r="I163" i="19"/>
  <c r="H163" i="19"/>
  <c r="G163" i="19"/>
  <c r="F163" i="19"/>
  <c r="E163" i="19"/>
  <c r="D163" i="19"/>
  <c r="C163" i="19"/>
  <c r="M162" i="19"/>
  <c r="L162" i="19"/>
  <c r="K162" i="19"/>
  <c r="J162" i="19"/>
  <c r="I162" i="19"/>
  <c r="H162" i="19"/>
  <c r="G162" i="19"/>
  <c r="F162" i="19"/>
  <c r="E162" i="19"/>
  <c r="D162" i="19"/>
  <c r="C162" i="19"/>
  <c r="AF159" i="19"/>
  <c r="AE159" i="19"/>
  <c r="AD159" i="19"/>
  <c r="AC159" i="19"/>
  <c r="AB159" i="19"/>
  <c r="AA159" i="19"/>
  <c r="Z159" i="19"/>
  <c r="Y159" i="19"/>
  <c r="X159" i="19"/>
  <c r="V159" i="19"/>
  <c r="U159" i="19"/>
  <c r="T159" i="19"/>
  <c r="S159" i="19"/>
  <c r="R159" i="19"/>
  <c r="Q159" i="19"/>
  <c r="P159" i="19"/>
  <c r="O159" i="19"/>
  <c r="N159" i="19"/>
  <c r="L159" i="19"/>
  <c r="J159" i="19"/>
  <c r="E122" i="19"/>
  <c r="E116" i="19"/>
  <c r="E118" i="19"/>
  <c r="E129" i="19"/>
  <c r="A134" i="19"/>
  <c r="C146" i="19"/>
  <c r="D115" i="19"/>
  <c r="E115" i="19"/>
  <c r="F115" i="19"/>
  <c r="G115" i="19"/>
  <c r="H115" i="19"/>
  <c r="I115" i="19"/>
  <c r="J115" i="19"/>
  <c r="K115" i="19"/>
  <c r="L115" i="19"/>
  <c r="M115" i="19"/>
  <c r="N12" i="19"/>
  <c r="N115" i="19"/>
  <c r="O12" i="19"/>
  <c r="O115" i="19"/>
  <c r="P12" i="19"/>
  <c r="P115" i="19"/>
  <c r="Q12" i="19"/>
  <c r="Q115" i="19"/>
  <c r="R12" i="19"/>
  <c r="R115" i="19"/>
  <c r="S12" i="19"/>
  <c r="S115" i="19"/>
  <c r="T12" i="19"/>
  <c r="T115" i="19"/>
  <c r="U12" i="19"/>
  <c r="U115" i="19"/>
  <c r="V12" i="19"/>
  <c r="V115" i="19"/>
  <c r="W12" i="19"/>
  <c r="W115" i="19"/>
  <c r="X12" i="19"/>
  <c r="X115" i="19"/>
  <c r="Y12" i="19"/>
  <c r="Y115" i="19"/>
  <c r="Z12" i="19"/>
  <c r="Z115" i="19"/>
  <c r="AA12" i="19"/>
  <c r="AA115" i="19"/>
  <c r="AB12" i="19"/>
  <c r="AB115" i="19"/>
  <c r="AC12" i="19"/>
  <c r="AC115" i="19"/>
  <c r="AD12" i="19"/>
  <c r="AD115" i="19"/>
  <c r="AE12" i="19"/>
  <c r="AE115" i="19"/>
  <c r="AF12" i="19"/>
  <c r="AF115" i="19"/>
  <c r="AG12" i="19"/>
  <c r="AG115" i="19"/>
  <c r="D116" i="19"/>
  <c r="F116" i="19"/>
  <c r="G116" i="19"/>
  <c r="H116" i="19"/>
  <c r="I116" i="19"/>
  <c r="J116" i="19"/>
  <c r="K116" i="19"/>
  <c r="L116" i="19"/>
  <c r="M116" i="19"/>
  <c r="N13" i="19"/>
  <c r="N116" i="19"/>
  <c r="O13" i="19"/>
  <c r="O116" i="19"/>
  <c r="P13" i="19"/>
  <c r="P116" i="19"/>
  <c r="Q13" i="19"/>
  <c r="Q116" i="19"/>
  <c r="R13" i="19"/>
  <c r="R116" i="19"/>
  <c r="S13" i="19"/>
  <c r="S116" i="19"/>
  <c r="T13" i="19"/>
  <c r="T116" i="19"/>
  <c r="U13" i="19"/>
  <c r="U116" i="19"/>
  <c r="V13" i="19"/>
  <c r="V116" i="19"/>
  <c r="W13" i="19"/>
  <c r="W116" i="19"/>
  <c r="X13" i="19"/>
  <c r="X116" i="19"/>
  <c r="Y13" i="19"/>
  <c r="Y116" i="19"/>
  <c r="Z13" i="19"/>
  <c r="Z116" i="19"/>
  <c r="AA13" i="19"/>
  <c r="AA116" i="19"/>
  <c r="AB13" i="19"/>
  <c r="AB116" i="19"/>
  <c r="AC13" i="19"/>
  <c r="AC116" i="19"/>
  <c r="AD13" i="19"/>
  <c r="AD116" i="19"/>
  <c r="AE13" i="19"/>
  <c r="AE116" i="19"/>
  <c r="AF13" i="19"/>
  <c r="AF116" i="19"/>
  <c r="AG13" i="19"/>
  <c r="AG116" i="19"/>
  <c r="D117" i="19"/>
  <c r="E117" i="19"/>
  <c r="F117" i="19"/>
  <c r="G117" i="19"/>
  <c r="H117" i="19"/>
  <c r="I117" i="19"/>
  <c r="J117" i="19"/>
  <c r="K117" i="19"/>
  <c r="L117" i="19"/>
  <c r="M117" i="19"/>
  <c r="N14" i="19"/>
  <c r="N117" i="19"/>
  <c r="O14" i="19"/>
  <c r="O117" i="19"/>
  <c r="P14" i="19"/>
  <c r="P117" i="19"/>
  <c r="Q14" i="19"/>
  <c r="Q117" i="19"/>
  <c r="R14" i="19"/>
  <c r="R117" i="19"/>
  <c r="S14" i="19"/>
  <c r="S117" i="19"/>
  <c r="T14" i="19"/>
  <c r="T117" i="19"/>
  <c r="U14" i="19"/>
  <c r="U117" i="19"/>
  <c r="V14" i="19"/>
  <c r="V117" i="19"/>
  <c r="W14" i="19"/>
  <c r="W117" i="19"/>
  <c r="X14" i="19"/>
  <c r="X117" i="19"/>
  <c r="Y14" i="19"/>
  <c r="Y117" i="19"/>
  <c r="Z14" i="19"/>
  <c r="Z117" i="19"/>
  <c r="AA14" i="19"/>
  <c r="AA117" i="19"/>
  <c r="AB14" i="19"/>
  <c r="AB117" i="19"/>
  <c r="AC14" i="19"/>
  <c r="AC117" i="19"/>
  <c r="AD14" i="19"/>
  <c r="AD117" i="19"/>
  <c r="AE14" i="19"/>
  <c r="AE117" i="19"/>
  <c r="AF14" i="19"/>
  <c r="AF117" i="19"/>
  <c r="AG14" i="19"/>
  <c r="AG117" i="19"/>
  <c r="D118" i="19"/>
  <c r="F118" i="19"/>
  <c r="G118" i="19"/>
  <c r="H118" i="19"/>
  <c r="I118" i="19"/>
  <c r="J118" i="19"/>
  <c r="K118" i="19"/>
  <c r="L118" i="19"/>
  <c r="M118" i="19"/>
  <c r="N15" i="19"/>
  <c r="N118" i="19"/>
  <c r="O15" i="19"/>
  <c r="O118" i="19"/>
  <c r="P15" i="19"/>
  <c r="P118" i="19"/>
  <c r="Q15" i="19"/>
  <c r="Q118" i="19"/>
  <c r="R15" i="19"/>
  <c r="R118" i="19"/>
  <c r="S15" i="19"/>
  <c r="S118" i="19"/>
  <c r="T15" i="19"/>
  <c r="T118" i="19"/>
  <c r="U15" i="19"/>
  <c r="U118" i="19"/>
  <c r="V15" i="19"/>
  <c r="V118" i="19"/>
  <c r="W15" i="19"/>
  <c r="W118" i="19"/>
  <c r="X15" i="19"/>
  <c r="X118" i="19"/>
  <c r="Y15" i="19"/>
  <c r="Y118" i="19"/>
  <c r="Z15" i="19"/>
  <c r="Z118" i="19"/>
  <c r="AA15" i="19"/>
  <c r="AA118" i="19"/>
  <c r="AB15" i="19"/>
  <c r="AB118" i="19"/>
  <c r="AC15" i="19"/>
  <c r="AC118" i="19"/>
  <c r="AD15" i="19"/>
  <c r="AD118" i="19"/>
  <c r="AE15" i="19"/>
  <c r="AE118" i="19"/>
  <c r="AF15" i="19"/>
  <c r="AF118" i="19"/>
  <c r="AG15" i="19"/>
  <c r="AG118" i="19"/>
  <c r="D119" i="19"/>
  <c r="E119" i="19"/>
  <c r="F119" i="19"/>
  <c r="G119" i="19"/>
  <c r="H119" i="19"/>
  <c r="I119" i="19"/>
  <c r="J119" i="19"/>
  <c r="K119" i="19"/>
  <c r="L119" i="19"/>
  <c r="M119" i="19"/>
  <c r="N16" i="19"/>
  <c r="N119" i="19"/>
  <c r="O16" i="19"/>
  <c r="O119" i="19"/>
  <c r="P16" i="19"/>
  <c r="P119" i="19"/>
  <c r="Q16" i="19"/>
  <c r="Q119" i="19"/>
  <c r="R16" i="19"/>
  <c r="R119" i="19"/>
  <c r="S16" i="19"/>
  <c r="S119" i="19"/>
  <c r="T16" i="19"/>
  <c r="T119" i="19"/>
  <c r="U16" i="19"/>
  <c r="U119" i="19"/>
  <c r="V16" i="19"/>
  <c r="V119" i="19"/>
  <c r="W16" i="19"/>
  <c r="W119" i="19"/>
  <c r="X16" i="19"/>
  <c r="X119" i="19"/>
  <c r="Y16" i="19"/>
  <c r="Y119" i="19"/>
  <c r="Z16" i="19"/>
  <c r="Z119" i="19"/>
  <c r="AA16" i="19"/>
  <c r="AA119" i="19"/>
  <c r="AB16" i="19"/>
  <c r="AB119" i="19"/>
  <c r="AC16" i="19"/>
  <c r="AC119" i="19"/>
  <c r="AD16" i="19"/>
  <c r="AD119" i="19"/>
  <c r="AE16" i="19"/>
  <c r="AE119" i="19"/>
  <c r="AF16" i="19"/>
  <c r="AF119" i="19"/>
  <c r="AG16" i="19"/>
  <c r="AG119" i="19"/>
  <c r="D120" i="19"/>
  <c r="E120" i="19"/>
  <c r="F120" i="19"/>
  <c r="G120" i="19"/>
  <c r="H120" i="19"/>
  <c r="I120" i="19"/>
  <c r="J120" i="19"/>
  <c r="K120" i="19"/>
  <c r="L120" i="19"/>
  <c r="M120" i="19"/>
  <c r="N17" i="19"/>
  <c r="N120" i="19"/>
  <c r="O17" i="19"/>
  <c r="O120" i="19"/>
  <c r="P17" i="19"/>
  <c r="P120" i="19"/>
  <c r="Q17" i="19"/>
  <c r="Q120" i="19"/>
  <c r="R17" i="19"/>
  <c r="R120" i="19"/>
  <c r="S17" i="19"/>
  <c r="S120" i="19"/>
  <c r="T17" i="19"/>
  <c r="T120" i="19"/>
  <c r="U17" i="19"/>
  <c r="U120" i="19"/>
  <c r="V17" i="19"/>
  <c r="V120" i="19"/>
  <c r="W17" i="19"/>
  <c r="W120" i="19"/>
  <c r="X17" i="19"/>
  <c r="X120" i="19"/>
  <c r="Y17" i="19"/>
  <c r="Y120" i="19"/>
  <c r="Z17" i="19"/>
  <c r="Z120" i="19"/>
  <c r="AA17" i="19"/>
  <c r="AA120" i="19"/>
  <c r="AB17" i="19"/>
  <c r="AB120" i="19"/>
  <c r="AC17" i="19"/>
  <c r="AC120" i="19"/>
  <c r="AD17" i="19"/>
  <c r="AD120" i="19"/>
  <c r="AE17" i="19"/>
  <c r="AE120" i="19"/>
  <c r="AF17" i="19"/>
  <c r="AF120" i="19"/>
  <c r="AG17" i="19"/>
  <c r="AG120" i="19"/>
  <c r="D121" i="19"/>
  <c r="E121" i="19"/>
  <c r="F121" i="19"/>
  <c r="G121" i="19"/>
  <c r="H121" i="19"/>
  <c r="I121" i="19"/>
  <c r="J121" i="19"/>
  <c r="K121" i="19"/>
  <c r="L121" i="19"/>
  <c r="M121" i="19"/>
  <c r="N18" i="19"/>
  <c r="N121" i="19"/>
  <c r="O18" i="19"/>
  <c r="O121" i="19"/>
  <c r="P18" i="19"/>
  <c r="P121" i="19"/>
  <c r="Q18" i="19"/>
  <c r="Q121" i="19"/>
  <c r="R18" i="19"/>
  <c r="R121" i="19"/>
  <c r="S18" i="19"/>
  <c r="S121" i="19"/>
  <c r="T18" i="19"/>
  <c r="T121" i="19"/>
  <c r="U18" i="19"/>
  <c r="U121" i="19"/>
  <c r="V18" i="19"/>
  <c r="V121" i="19"/>
  <c r="W18" i="19"/>
  <c r="W121" i="19"/>
  <c r="X18" i="19"/>
  <c r="X121" i="19"/>
  <c r="Y18" i="19"/>
  <c r="Y121" i="19"/>
  <c r="Z18" i="19"/>
  <c r="Z121" i="19"/>
  <c r="AA18" i="19"/>
  <c r="AA121" i="19"/>
  <c r="AB18" i="19"/>
  <c r="AB121" i="19"/>
  <c r="AC18" i="19"/>
  <c r="AC121" i="19"/>
  <c r="AD18" i="19"/>
  <c r="AD121" i="19"/>
  <c r="AE18" i="19"/>
  <c r="AE121" i="19"/>
  <c r="AF18" i="19"/>
  <c r="AF121" i="19"/>
  <c r="AG18" i="19"/>
  <c r="AG121" i="19"/>
  <c r="D122" i="19"/>
  <c r="F122" i="19"/>
  <c r="G122" i="19"/>
  <c r="H122" i="19"/>
  <c r="I122" i="19"/>
  <c r="J122" i="19"/>
  <c r="K122" i="19"/>
  <c r="L122" i="19"/>
  <c r="M122" i="19"/>
  <c r="N122" i="19"/>
  <c r="O122" i="19"/>
  <c r="P122" i="19"/>
  <c r="Q122" i="19"/>
  <c r="R122" i="19"/>
  <c r="S122" i="19"/>
  <c r="T122" i="19"/>
  <c r="U122" i="19"/>
  <c r="V122" i="19"/>
  <c r="W122" i="19"/>
  <c r="X122" i="19"/>
  <c r="Y122" i="19"/>
  <c r="Z122" i="19"/>
  <c r="AA122" i="19"/>
  <c r="AB122" i="19"/>
  <c r="AC122" i="19"/>
  <c r="AD122" i="19"/>
  <c r="AE122" i="19"/>
  <c r="AF122" i="19"/>
  <c r="AG122" i="19"/>
  <c r="D123" i="19"/>
  <c r="E123" i="19"/>
  <c r="F123" i="19"/>
  <c r="G123" i="19"/>
  <c r="H123" i="19"/>
  <c r="I123" i="19"/>
  <c r="J123" i="19"/>
  <c r="K123" i="19"/>
  <c r="L123" i="19"/>
  <c r="M123" i="19"/>
  <c r="N123" i="19"/>
  <c r="O123" i="19"/>
  <c r="P123" i="19"/>
  <c r="Q123" i="19"/>
  <c r="R123" i="19"/>
  <c r="S123" i="19"/>
  <c r="T123" i="19"/>
  <c r="U123" i="19"/>
  <c r="V123" i="19"/>
  <c r="W123" i="19"/>
  <c r="X123" i="19"/>
  <c r="Y123" i="19"/>
  <c r="Z123" i="19"/>
  <c r="AA123" i="19"/>
  <c r="AB123" i="19"/>
  <c r="AC123" i="19"/>
  <c r="AD123" i="19"/>
  <c r="AE123" i="19"/>
  <c r="AF123" i="19"/>
  <c r="AG123" i="19"/>
  <c r="C116" i="19"/>
  <c r="C117" i="19"/>
  <c r="C118" i="19"/>
  <c r="C119" i="19"/>
  <c r="C120" i="19"/>
  <c r="C121" i="19"/>
  <c r="C122" i="19"/>
  <c r="C115" i="19"/>
  <c r="D126" i="19"/>
  <c r="D127" i="19"/>
  <c r="D128" i="19"/>
  <c r="D129" i="19"/>
  <c r="D130" i="19"/>
  <c r="D131" i="19"/>
  <c r="D132" i="19"/>
  <c r="D133" i="19"/>
  <c r="D134" i="19"/>
  <c r="C126" i="19"/>
  <c r="C127" i="19"/>
  <c r="C128" i="19"/>
  <c r="C129" i="19"/>
  <c r="C130" i="19"/>
  <c r="C131" i="19"/>
  <c r="C132" i="19"/>
  <c r="C133" i="19"/>
  <c r="C134" i="19"/>
  <c r="D145" i="19"/>
  <c r="D146" i="19"/>
  <c r="E126" i="19"/>
  <c r="E127" i="19"/>
  <c r="E128" i="19"/>
  <c r="E130" i="19"/>
  <c r="E131" i="19"/>
  <c r="E132" i="19"/>
  <c r="E133" i="19"/>
  <c r="E134" i="19"/>
  <c r="E145" i="19"/>
  <c r="E146" i="19"/>
  <c r="F126" i="19"/>
  <c r="F127" i="19"/>
  <c r="F128" i="19"/>
  <c r="F129" i="19"/>
  <c r="F130" i="19"/>
  <c r="F131" i="19"/>
  <c r="F132" i="19"/>
  <c r="F133" i="19"/>
  <c r="F134" i="19"/>
  <c r="F145" i="19"/>
  <c r="F146" i="19"/>
  <c r="G126" i="19"/>
  <c r="G127" i="19"/>
  <c r="G128" i="19"/>
  <c r="G129" i="19"/>
  <c r="G130" i="19"/>
  <c r="G131" i="19"/>
  <c r="G132" i="19"/>
  <c r="G133" i="19"/>
  <c r="G134" i="19"/>
  <c r="G145" i="19"/>
  <c r="G146" i="19"/>
  <c r="H126" i="19"/>
  <c r="H127" i="19"/>
  <c r="H128" i="19"/>
  <c r="H129" i="19"/>
  <c r="H130" i="19"/>
  <c r="H131" i="19"/>
  <c r="H132" i="19"/>
  <c r="H133" i="19"/>
  <c r="H134" i="19"/>
  <c r="H145" i="19"/>
  <c r="H146" i="19"/>
  <c r="I126" i="19"/>
  <c r="I127" i="19"/>
  <c r="I128" i="19"/>
  <c r="I129" i="19"/>
  <c r="I130" i="19"/>
  <c r="I131" i="19"/>
  <c r="I132" i="19"/>
  <c r="I133" i="19"/>
  <c r="I134" i="19"/>
  <c r="I145" i="19"/>
  <c r="I146" i="19"/>
  <c r="K126" i="19"/>
  <c r="K127" i="19"/>
  <c r="K128" i="19"/>
  <c r="K129" i="19"/>
  <c r="K130" i="19"/>
  <c r="K131" i="19"/>
  <c r="K132" i="19"/>
  <c r="K133" i="19"/>
  <c r="K134" i="19"/>
  <c r="J145" i="19"/>
  <c r="J146" i="19"/>
  <c r="M126" i="19"/>
  <c r="M127" i="19"/>
  <c r="M128" i="19"/>
  <c r="M129" i="19"/>
  <c r="M130" i="19"/>
  <c r="M131" i="19"/>
  <c r="M132" i="19"/>
  <c r="M133" i="19"/>
  <c r="M134" i="19"/>
  <c r="K145" i="19"/>
  <c r="K146" i="19"/>
  <c r="W126" i="19"/>
  <c r="W127" i="19"/>
  <c r="W128" i="19"/>
  <c r="W129" i="19"/>
  <c r="W130" i="19"/>
  <c r="W131" i="19"/>
  <c r="W132" i="19"/>
  <c r="W133" i="19"/>
  <c r="W134" i="19"/>
  <c r="L145" i="19"/>
  <c r="L146" i="19"/>
  <c r="AG126" i="19"/>
  <c r="AG127" i="19"/>
  <c r="AG128" i="19"/>
  <c r="AG129" i="19"/>
  <c r="AG130" i="19"/>
  <c r="AG131" i="19"/>
  <c r="AG132" i="19"/>
  <c r="AG133" i="19"/>
  <c r="AG134" i="19"/>
  <c r="M145" i="19"/>
  <c r="M146" i="19"/>
  <c r="C145" i="19"/>
  <c r="M144" i="19"/>
  <c r="L144" i="19"/>
  <c r="K144" i="19"/>
  <c r="J144" i="19"/>
  <c r="I144" i="19"/>
  <c r="H144" i="19"/>
  <c r="G144" i="19"/>
  <c r="F144" i="19"/>
  <c r="E144" i="19"/>
  <c r="D144" i="19"/>
  <c r="C144" i="19"/>
  <c r="M143" i="19"/>
  <c r="L143" i="19"/>
  <c r="K143" i="19"/>
  <c r="J143" i="19"/>
  <c r="I143" i="19"/>
  <c r="H143" i="19"/>
  <c r="G143" i="19"/>
  <c r="F143" i="19"/>
  <c r="E143" i="19"/>
  <c r="D143" i="19"/>
  <c r="C143" i="19"/>
  <c r="M142" i="19"/>
  <c r="L142" i="19"/>
  <c r="K142" i="19"/>
  <c r="J142" i="19"/>
  <c r="I142" i="19"/>
  <c r="H142" i="19"/>
  <c r="G142" i="19"/>
  <c r="F142" i="19"/>
  <c r="E142" i="19"/>
  <c r="D142" i="19"/>
  <c r="C142" i="19"/>
  <c r="M141" i="19"/>
  <c r="L141" i="19"/>
  <c r="K141" i="19"/>
  <c r="J141" i="19"/>
  <c r="I141" i="19"/>
  <c r="H141" i="19"/>
  <c r="G141" i="19"/>
  <c r="F141" i="19"/>
  <c r="E141" i="19"/>
  <c r="D141" i="19"/>
  <c r="C141" i="19"/>
  <c r="M140" i="19"/>
  <c r="L140" i="19"/>
  <c r="K140" i="19"/>
  <c r="J140" i="19"/>
  <c r="I140" i="19"/>
  <c r="H140" i="19"/>
  <c r="G140" i="19"/>
  <c r="F140" i="19"/>
  <c r="E140" i="19"/>
  <c r="D140" i="19"/>
  <c r="C140" i="19"/>
  <c r="M139" i="19"/>
  <c r="L139" i="19"/>
  <c r="K139" i="19"/>
  <c r="J139" i="19"/>
  <c r="I139" i="19"/>
  <c r="H139" i="19"/>
  <c r="G139" i="19"/>
  <c r="F139" i="19"/>
  <c r="E139" i="19"/>
  <c r="D139" i="19"/>
  <c r="C139" i="19"/>
  <c r="M138" i="19"/>
  <c r="L138" i="19"/>
  <c r="K138" i="19"/>
  <c r="J138" i="19"/>
  <c r="I138" i="19"/>
  <c r="H138" i="19"/>
  <c r="G138" i="19"/>
  <c r="F138" i="19"/>
  <c r="E138" i="19"/>
  <c r="D138" i="19"/>
  <c r="C138" i="19"/>
  <c r="M137" i="19"/>
  <c r="L137" i="19"/>
  <c r="K137" i="19"/>
  <c r="J137" i="19"/>
  <c r="I137" i="19"/>
  <c r="H137" i="19"/>
  <c r="G137" i="19"/>
  <c r="F137" i="19"/>
  <c r="E137" i="19"/>
  <c r="D137" i="19"/>
  <c r="C137" i="19"/>
  <c r="M4" i="19"/>
  <c r="D30" i="19"/>
  <c r="C30" i="19"/>
  <c r="D40" i="19"/>
  <c r="N126" i="19"/>
  <c r="O126" i="19"/>
  <c r="P126" i="19"/>
  <c r="Q126" i="19"/>
  <c r="R126" i="19"/>
  <c r="S126" i="19"/>
  <c r="T126" i="19"/>
  <c r="U126" i="19"/>
  <c r="V126" i="19"/>
  <c r="X126" i="19"/>
  <c r="Y126" i="19"/>
  <c r="Z126" i="19"/>
  <c r="AA126" i="19"/>
  <c r="AB126" i="19"/>
  <c r="AC126" i="19"/>
  <c r="AD126" i="19"/>
  <c r="AE126" i="19"/>
  <c r="AF126" i="19"/>
  <c r="N127" i="19"/>
  <c r="O127" i="19"/>
  <c r="P127" i="19"/>
  <c r="Q127" i="19"/>
  <c r="R127" i="19"/>
  <c r="S127" i="19"/>
  <c r="T127" i="19"/>
  <c r="U127" i="19"/>
  <c r="V127" i="19"/>
  <c r="X127" i="19"/>
  <c r="Y127" i="19"/>
  <c r="Z127" i="19"/>
  <c r="AA127" i="19"/>
  <c r="AB127" i="19"/>
  <c r="AC127" i="19"/>
  <c r="AD127" i="19"/>
  <c r="AE127" i="19"/>
  <c r="AF127" i="19"/>
  <c r="N128" i="19"/>
  <c r="O128" i="19"/>
  <c r="P128" i="19"/>
  <c r="Q128" i="19"/>
  <c r="R128" i="19"/>
  <c r="S128" i="19"/>
  <c r="T128" i="19"/>
  <c r="U128" i="19"/>
  <c r="V128" i="19"/>
  <c r="X128" i="19"/>
  <c r="Y128" i="19"/>
  <c r="Z128" i="19"/>
  <c r="AA128" i="19"/>
  <c r="AB128" i="19"/>
  <c r="AC128" i="19"/>
  <c r="AD128" i="19"/>
  <c r="AE128" i="19"/>
  <c r="AF128" i="19"/>
  <c r="N129" i="19"/>
  <c r="O129" i="19"/>
  <c r="P129" i="19"/>
  <c r="Q129" i="19"/>
  <c r="R129" i="19"/>
  <c r="S129" i="19"/>
  <c r="T129" i="19"/>
  <c r="U129" i="19"/>
  <c r="V129" i="19"/>
  <c r="X129" i="19"/>
  <c r="Y129" i="19"/>
  <c r="Z129" i="19"/>
  <c r="AA129" i="19"/>
  <c r="AB129" i="19"/>
  <c r="AC129" i="19"/>
  <c r="AD129" i="19"/>
  <c r="AE129" i="19"/>
  <c r="AF129" i="19"/>
  <c r="N130" i="19"/>
  <c r="O130" i="19"/>
  <c r="P130" i="19"/>
  <c r="Q130" i="19"/>
  <c r="R130" i="19"/>
  <c r="S130" i="19"/>
  <c r="T130" i="19"/>
  <c r="U130" i="19"/>
  <c r="V130" i="19"/>
  <c r="X130" i="19"/>
  <c r="Y130" i="19"/>
  <c r="Z130" i="19"/>
  <c r="AA130" i="19"/>
  <c r="AB130" i="19"/>
  <c r="AC130" i="19"/>
  <c r="AD130" i="19"/>
  <c r="AE130" i="19"/>
  <c r="AF130" i="19"/>
  <c r="N131" i="19"/>
  <c r="O131" i="19"/>
  <c r="P131" i="19"/>
  <c r="Q131" i="19"/>
  <c r="R131" i="19"/>
  <c r="S131" i="19"/>
  <c r="T131" i="19"/>
  <c r="U131" i="19"/>
  <c r="V131" i="19"/>
  <c r="X131" i="19"/>
  <c r="Y131" i="19"/>
  <c r="Z131" i="19"/>
  <c r="AA131" i="19"/>
  <c r="AB131" i="19"/>
  <c r="AC131" i="19"/>
  <c r="AD131" i="19"/>
  <c r="AE131" i="19"/>
  <c r="AF131" i="19"/>
  <c r="N132" i="19"/>
  <c r="O132" i="19"/>
  <c r="P132" i="19"/>
  <c r="Q132" i="19"/>
  <c r="R132" i="19"/>
  <c r="S132" i="19"/>
  <c r="T132" i="19"/>
  <c r="U132" i="19"/>
  <c r="V132" i="19"/>
  <c r="X132" i="19"/>
  <c r="Y132" i="19"/>
  <c r="Z132" i="19"/>
  <c r="AA132" i="19"/>
  <c r="AB132" i="19"/>
  <c r="AC132" i="19"/>
  <c r="AD132" i="19"/>
  <c r="AE132" i="19"/>
  <c r="AF132" i="19"/>
  <c r="N133" i="19"/>
  <c r="O133" i="19"/>
  <c r="P133" i="19"/>
  <c r="Q133" i="19"/>
  <c r="R133" i="19"/>
  <c r="S133" i="19"/>
  <c r="T133" i="19"/>
  <c r="U133" i="19"/>
  <c r="V133" i="19"/>
  <c r="X133" i="19"/>
  <c r="Y133" i="19"/>
  <c r="Z133" i="19"/>
  <c r="AA133" i="19"/>
  <c r="AB133" i="19"/>
  <c r="AC133" i="19"/>
  <c r="AD133" i="19"/>
  <c r="AE133" i="19"/>
  <c r="AF133" i="19"/>
  <c r="J126" i="19"/>
  <c r="L126" i="19"/>
  <c r="J127" i="19"/>
  <c r="L127" i="19"/>
  <c r="J128" i="19"/>
  <c r="L128" i="19"/>
  <c r="J129" i="19"/>
  <c r="L129" i="19"/>
  <c r="J130" i="19"/>
  <c r="L130" i="19"/>
  <c r="J131" i="19"/>
  <c r="L131" i="19"/>
  <c r="J132" i="19"/>
  <c r="L132" i="19"/>
  <c r="J133" i="19"/>
  <c r="L133" i="19"/>
  <c r="AF134" i="19"/>
  <c r="AE134" i="19"/>
  <c r="AD134" i="19"/>
  <c r="AC134" i="19"/>
  <c r="AB134" i="19"/>
  <c r="AA134" i="19"/>
  <c r="Z134" i="19"/>
  <c r="Y134" i="19"/>
  <c r="X134" i="19"/>
  <c r="V134" i="19"/>
  <c r="U134" i="19"/>
  <c r="T134" i="19"/>
  <c r="S134" i="19"/>
  <c r="R134" i="19"/>
  <c r="Q134" i="19"/>
  <c r="P134" i="19"/>
  <c r="O134" i="19"/>
  <c r="N134" i="19"/>
  <c r="L134" i="19"/>
  <c r="J134" i="19"/>
  <c r="D212" i="19"/>
  <c r="E212" i="19"/>
  <c r="F212" i="19"/>
  <c r="G212" i="19"/>
  <c r="H212" i="19"/>
  <c r="I212" i="19"/>
  <c r="J212" i="19"/>
  <c r="K212" i="19"/>
  <c r="L212" i="19"/>
  <c r="M212" i="19"/>
  <c r="C212" i="19"/>
  <c r="C242" i="20"/>
  <c r="F222" i="20"/>
  <c r="F224" i="20"/>
  <c r="F223" i="20"/>
  <c r="F225" i="20"/>
  <c r="F226" i="20"/>
  <c r="F227" i="20"/>
  <c r="F228" i="20"/>
  <c r="F229" i="20"/>
  <c r="F230" i="20"/>
  <c r="C222" i="20"/>
  <c r="C224" i="20"/>
  <c r="C223" i="20"/>
  <c r="C225" i="20"/>
  <c r="C226" i="20"/>
  <c r="C227" i="20"/>
  <c r="C228" i="20"/>
  <c r="C229" i="20"/>
  <c r="C230" i="20"/>
  <c r="F241" i="20"/>
  <c r="F242" i="20"/>
  <c r="N216" i="20"/>
  <c r="O216" i="20"/>
  <c r="P216" i="20"/>
  <c r="Q216" i="20"/>
  <c r="R216" i="20"/>
  <c r="S216" i="20"/>
  <c r="T216" i="20"/>
  <c r="U216" i="20"/>
  <c r="V216" i="20"/>
  <c r="W216" i="20"/>
  <c r="X216" i="20"/>
  <c r="Y216" i="20"/>
  <c r="Z216" i="20"/>
  <c r="AA216" i="20"/>
  <c r="AB216" i="20"/>
  <c r="AC216" i="20"/>
  <c r="AD216" i="20"/>
  <c r="AE216" i="20"/>
  <c r="AF216" i="20"/>
  <c r="AG216" i="20"/>
  <c r="AG222" i="20"/>
  <c r="N219" i="20"/>
  <c r="O219" i="20"/>
  <c r="P219" i="20"/>
  <c r="Q219" i="20"/>
  <c r="R219" i="20"/>
  <c r="S219" i="20"/>
  <c r="T219" i="20"/>
  <c r="U219" i="20"/>
  <c r="V219" i="20"/>
  <c r="W219" i="20"/>
  <c r="X219" i="20"/>
  <c r="Y219" i="20"/>
  <c r="Z219" i="20"/>
  <c r="AA219" i="20"/>
  <c r="AB219" i="20"/>
  <c r="AC219" i="20"/>
  <c r="AD219" i="20"/>
  <c r="AE219" i="20"/>
  <c r="AF219" i="20"/>
  <c r="AG219" i="20"/>
  <c r="N218" i="20"/>
  <c r="O218" i="20"/>
  <c r="P218" i="20"/>
  <c r="Q218" i="20"/>
  <c r="R218" i="20"/>
  <c r="S218" i="20"/>
  <c r="T218" i="20"/>
  <c r="U218" i="20"/>
  <c r="V218" i="20"/>
  <c r="W218" i="20"/>
  <c r="X218" i="20"/>
  <c r="Y218" i="20"/>
  <c r="Z218" i="20"/>
  <c r="AA218" i="20"/>
  <c r="AB218" i="20"/>
  <c r="AC218" i="20"/>
  <c r="AD218" i="20"/>
  <c r="AE218" i="20"/>
  <c r="AF218" i="20"/>
  <c r="AG218" i="20"/>
  <c r="AG224" i="20"/>
  <c r="AG223" i="20"/>
  <c r="AG225" i="20"/>
  <c r="AG226" i="20"/>
  <c r="AG227" i="20"/>
  <c r="AG228" i="20"/>
  <c r="AG229" i="20"/>
  <c r="AG230" i="20"/>
  <c r="M241" i="20"/>
  <c r="W222" i="20"/>
  <c r="W224" i="20"/>
  <c r="W223" i="20"/>
  <c r="W225" i="20"/>
  <c r="W226" i="20"/>
  <c r="W227" i="20"/>
  <c r="W228" i="20"/>
  <c r="W229" i="20"/>
  <c r="W230" i="20"/>
  <c r="L241" i="20"/>
  <c r="M222" i="20"/>
  <c r="M224" i="20"/>
  <c r="M223" i="20"/>
  <c r="M225" i="20"/>
  <c r="M226" i="20"/>
  <c r="M227" i="20"/>
  <c r="M228" i="20"/>
  <c r="M229" i="20"/>
  <c r="M230" i="20"/>
  <c r="K241" i="20"/>
  <c r="K222" i="20"/>
  <c r="K224" i="20"/>
  <c r="K223" i="20"/>
  <c r="K225" i="20"/>
  <c r="K226" i="20"/>
  <c r="K227" i="20"/>
  <c r="K228" i="20"/>
  <c r="K229" i="20"/>
  <c r="K230" i="20"/>
  <c r="J241" i="20"/>
  <c r="I222" i="20"/>
  <c r="I224" i="20"/>
  <c r="I223" i="20"/>
  <c r="I225" i="20"/>
  <c r="I226" i="20"/>
  <c r="I227" i="20"/>
  <c r="I228" i="20"/>
  <c r="I229" i="20"/>
  <c r="I230" i="20"/>
  <c r="I241" i="20"/>
  <c r="H222" i="20"/>
  <c r="H224" i="20"/>
  <c r="H223" i="20"/>
  <c r="H225" i="20"/>
  <c r="H226" i="20"/>
  <c r="H227" i="20"/>
  <c r="H228" i="20"/>
  <c r="H229" i="20"/>
  <c r="H230" i="20"/>
  <c r="H241" i="20"/>
  <c r="G222" i="20"/>
  <c r="G224" i="20"/>
  <c r="G223" i="20"/>
  <c r="G225" i="20"/>
  <c r="G226" i="20"/>
  <c r="G227" i="20"/>
  <c r="G228" i="20"/>
  <c r="G229" i="20"/>
  <c r="G230" i="20"/>
  <c r="G241" i="20"/>
  <c r="E222" i="20"/>
  <c r="E224" i="20"/>
  <c r="E223" i="20"/>
  <c r="E225" i="20"/>
  <c r="E226" i="20"/>
  <c r="E227" i="20"/>
  <c r="E228" i="20"/>
  <c r="E229" i="20"/>
  <c r="E230" i="20"/>
  <c r="E241" i="20"/>
  <c r="D222" i="20"/>
  <c r="D224" i="20"/>
  <c r="D223" i="20"/>
  <c r="D225" i="20"/>
  <c r="D226" i="20"/>
  <c r="D227" i="20"/>
  <c r="D228" i="20"/>
  <c r="D229" i="20"/>
  <c r="D230" i="20"/>
  <c r="D241" i="20"/>
  <c r="C241" i="20"/>
  <c r="M240" i="20"/>
  <c r="L240" i="20"/>
  <c r="K240" i="20"/>
  <c r="J240" i="20"/>
  <c r="I240" i="20"/>
  <c r="H240" i="20"/>
  <c r="G240" i="20"/>
  <c r="F240" i="20"/>
  <c r="E240" i="20"/>
  <c r="D240" i="20"/>
  <c r="C240" i="20"/>
  <c r="M239" i="20"/>
  <c r="L239" i="20"/>
  <c r="K239" i="20"/>
  <c r="J239" i="20"/>
  <c r="I239" i="20"/>
  <c r="H239" i="20"/>
  <c r="G239" i="20"/>
  <c r="F239" i="20"/>
  <c r="E239" i="20"/>
  <c r="D239" i="20"/>
  <c r="C239" i="20"/>
  <c r="M238" i="20"/>
  <c r="L238" i="20"/>
  <c r="K238" i="20"/>
  <c r="J238" i="20"/>
  <c r="I238" i="20"/>
  <c r="H238" i="20"/>
  <c r="G238" i="20"/>
  <c r="F238" i="20"/>
  <c r="E238" i="20"/>
  <c r="D238" i="20"/>
  <c r="C238" i="20"/>
  <c r="M237" i="20"/>
  <c r="L237" i="20"/>
  <c r="K237" i="20"/>
  <c r="J237" i="20"/>
  <c r="I237" i="20"/>
  <c r="H237" i="20"/>
  <c r="G237" i="20"/>
  <c r="F237" i="20"/>
  <c r="E237" i="20"/>
  <c r="D237" i="20"/>
  <c r="C237" i="20"/>
  <c r="M236" i="20"/>
  <c r="L236" i="20"/>
  <c r="K236" i="20"/>
  <c r="J236" i="20"/>
  <c r="I236" i="20"/>
  <c r="H236" i="20"/>
  <c r="G236" i="20"/>
  <c r="F236" i="20"/>
  <c r="E236" i="20"/>
  <c r="D236" i="20"/>
  <c r="C236" i="20"/>
  <c r="M235" i="20"/>
  <c r="L235" i="20"/>
  <c r="K235" i="20"/>
  <c r="J235" i="20"/>
  <c r="I235" i="20"/>
  <c r="H235" i="20"/>
  <c r="G235" i="20"/>
  <c r="F235" i="20"/>
  <c r="E235" i="20"/>
  <c r="D235" i="20"/>
  <c r="C235" i="20"/>
  <c r="M234" i="20"/>
  <c r="L234" i="20"/>
  <c r="K234" i="20"/>
  <c r="J234" i="20"/>
  <c r="I234" i="20"/>
  <c r="H234" i="20"/>
  <c r="G234" i="20"/>
  <c r="F234" i="20"/>
  <c r="E234" i="20"/>
  <c r="D234" i="20"/>
  <c r="C234" i="20"/>
  <c r="M233" i="20"/>
  <c r="L233" i="20"/>
  <c r="K233" i="20"/>
  <c r="J233" i="20"/>
  <c r="I233" i="20"/>
  <c r="H233" i="20"/>
  <c r="G233" i="20"/>
  <c r="F233" i="20"/>
  <c r="E233" i="20"/>
  <c r="D233" i="20"/>
  <c r="C233" i="20"/>
  <c r="C246" i="19"/>
  <c r="F226" i="19"/>
  <c r="F228" i="19"/>
  <c r="F227" i="19"/>
  <c r="F229" i="19"/>
  <c r="F230" i="19"/>
  <c r="F231" i="19"/>
  <c r="F232" i="19"/>
  <c r="F233" i="19"/>
  <c r="F234" i="19"/>
  <c r="C226" i="19"/>
  <c r="C228" i="19"/>
  <c r="C227" i="19"/>
  <c r="C229" i="19"/>
  <c r="C230" i="19"/>
  <c r="C231" i="19"/>
  <c r="C232" i="19"/>
  <c r="C233" i="19"/>
  <c r="C234" i="19"/>
  <c r="F245" i="19"/>
  <c r="F246" i="19"/>
  <c r="N220" i="19"/>
  <c r="O220" i="19"/>
  <c r="P220" i="19"/>
  <c r="Q220" i="19"/>
  <c r="R220" i="19"/>
  <c r="S220" i="19"/>
  <c r="T220" i="19"/>
  <c r="U220" i="19"/>
  <c r="V220" i="19"/>
  <c r="W220" i="19"/>
  <c r="X220" i="19"/>
  <c r="Y220" i="19"/>
  <c r="Z220" i="19"/>
  <c r="AA220" i="19"/>
  <c r="AB220" i="19"/>
  <c r="AC220" i="19"/>
  <c r="AD220" i="19"/>
  <c r="AE220" i="19"/>
  <c r="AF220" i="19"/>
  <c r="AG220" i="19"/>
  <c r="AG226" i="19"/>
  <c r="N223" i="19"/>
  <c r="O223" i="19"/>
  <c r="P223" i="19"/>
  <c r="Q223" i="19"/>
  <c r="R223" i="19"/>
  <c r="S223" i="19"/>
  <c r="T223" i="19"/>
  <c r="U223" i="19"/>
  <c r="V223" i="19"/>
  <c r="W223" i="19"/>
  <c r="X223" i="19"/>
  <c r="Y223" i="19"/>
  <c r="Z223" i="19"/>
  <c r="AA223" i="19"/>
  <c r="AB223" i="19"/>
  <c r="AC223" i="19"/>
  <c r="AD223" i="19"/>
  <c r="AE223" i="19"/>
  <c r="AF223" i="19"/>
  <c r="AG223" i="19"/>
  <c r="N222" i="19"/>
  <c r="O222" i="19"/>
  <c r="P222" i="19"/>
  <c r="Q222" i="19"/>
  <c r="R222" i="19"/>
  <c r="S222" i="19"/>
  <c r="T222" i="19"/>
  <c r="U222" i="19"/>
  <c r="V222" i="19"/>
  <c r="W222" i="19"/>
  <c r="X222" i="19"/>
  <c r="Y222" i="19"/>
  <c r="Z222" i="19"/>
  <c r="AA222" i="19"/>
  <c r="AB222" i="19"/>
  <c r="AC222" i="19"/>
  <c r="AD222" i="19"/>
  <c r="AE222" i="19"/>
  <c r="AF222" i="19"/>
  <c r="AG222" i="19"/>
  <c r="AG228" i="19"/>
  <c r="AG227" i="19"/>
  <c r="AG229" i="19"/>
  <c r="AG230" i="19"/>
  <c r="AG231" i="19"/>
  <c r="AG232" i="19"/>
  <c r="AG233" i="19"/>
  <c r="AG234" i="19"/>
  <c r="M245" i="19"/>
  <c r="W226" i="19"/>
  <c r="W228" i="19"/>
  <c r="W227" i="19"/>
  <c r="W229" i="19"/>
  <c r="W230" i="19"/>
  <c r="W231" i="19"/>
  <c r="W232" i="19"/>
  <c r="W233" i="19"/>
  <c r="W234" i="19"/>
  <c r="L245" i="19"/>
  <c r="M226" i="19"/>
  <c r="M228" i="19"/>
  <c r="M227" i="19"/>
  <c r="M229" i="19"/>
  <c r="M230" i="19"/>
  <c r="M231" i="19"/>
  <c r="M232" i="19"/>
  <c r="M233" i="19"/>
  <c r="M234" i="19"/>
  <c r="K245" i="19"/>
  <c r="K226" i="19"/>
  <c r="K228" i="19"/>
  <c r="K227" i="19"/>
  <c r="K229" i="19"/>
  <c r="K230" i="19"/>
  <c r="K231" i="19"/>
  <c r="K232" i="19"/>
  <c r="K233" i="19"/>
  <c r="K234" i="19"/>
  <c r="J245" i="19"/>
  <c r="I226" i="19"/>
  <c r="I228" i="19"/>
  <c r="I227" i="19"/>
  <c r="I229" i="19"/>
  <c r="I230" i="19"/>
  <c r="I231" i="19"/>
  <c r="I232" i="19"/>
  <c r="I233" i="19"/>
  <c r="I234" i="19"/>
  <c r="I245" i="19"/>
  <c r="H226" i="19"/>
  <c r="H228" i="19"/>
  <c r="H227" i="19"/>
  <c r="H229" i="19"/>
  <c r="H230" i="19"/>
  <c r="H231" i="19"/>
  <c r="H232" i="19"/>
  <c r="H233" i="19"/>
  <c r="H234" i="19"/>
  <c r="H245" i="19"/>
  <c r="G226" i="19"/>
  <c r="G228" i="19"/>
  <c r="G227" i="19"/>
  <c r="G229" i="19"/>
  <c r="G230" i="19"/>
  <c r="G231" i="19"/>
  <c r="G232" i="19"/>
  <c r="G233" i="19"/>
  <c r="G234" i="19"/>
  <c r="G245" i="19"/>
  <c r="E226" i="19"/>
  <c r="E228" i="19"/>
  <c r="E227" i="19"/>
  <c r="E229" i="19"/>
  <c r="E230" i="19"/>
  <c r="E231" i="19"/>
  <c r="E232" i="19"/>
  <c r="E233" i="19"/>
  <c r="E234" i="19"/>
  <c r="E245" i="19"/>
  <c r="D226" i="19"/>
  <c r="D228" i="19"/>
  <c r="D227" i="19"/>
  <c r="D229" i="19"/>
  <c r="D230" i="19"/>
  <c r="D231" i="19"/>
  <c r="D232" i="19"/>
  <c r="D233" i="19"/>
  <c r="D234" i="19"/>
  <c r="D245" i="19"/>
  <c r="C245" i="19"/>
  <c r="M244" i="19"/>
  <c r="L244" i="19"/>
  <c r="K244" i="19"/>
  <c r="J244" i="19"/>
  <c r="I244" i="19"/>
  <c r="H244" i="19"/>
  <c r="G244" i="19"/>
  <c r="F244" i="19"/>
  <c r="E244" i="19"/>
  <c r="D244" i="19"/>
  <c r="C244" i="19"/>
  <c r="M243" i="19"/>
  <c r="L243" i="19"/>
  <c r="K243" i="19"/>
  <c r="J243" i="19"/>
  <c r="I243" i="19"/>
  <c r="H243" i="19"/>
  <c r="G243" i="19"/>
  <c r="F243" i="19"/>
  <c r="E243" i="19"/>
  <c r="D243" i="19"/>
  <c r="C243" i="19"/>
  <c r="M242" i="19"/>
  <c r="L242" i="19"/>
  <c r="K242" i="19"/>
  <c r="J242" i="19"/>
  <c r="I242" i="19"/>
  <c r="H242" i="19"/>
  <c r="G242" i="19"/>
  <c r="F242" i="19"/>
  <c r="E242" i="19"/>
  <c r="D242" i="19"/>
  <c r="C242" i="19"/>
  <c r="M241" i="19"/>
  <c r="L241" i="19"/>
  <c r="K241" i="19"/>
  <c r="J241" i="19"/>
  <c r="I241" i="19"/>
  <c r="H241" i="19"/>
  <c r="G241" i="19"/>
  <c r="F241" i="19"/>
  <c r="E241" i="19"/>
  <c r="D241" i="19"/>
  <c r="C241" i="19"/>
  <c r="M240" i="19"/>
  <c r="L240" i="19"/>
  <c r="K240" i="19"/>
  <c r="J240" i="19"/>
  <c r="I240" i="19"/>
  <c r="H240" i="19"/>
  <c r="G240" i="19"/>
  <c r="F240" i="19"/>
  <c r="E240" i="19"/>
  <c r="D240" i="19"/>
  <c r="C240" i="19"/>
  <c r="M239" i="19"/>
  <c r="L239" i="19"/>
  <c r="K239" i="19"/>
  <c r="J239" i="19"/>
  <c r="I239" i="19"/>
  <c r="H239" i="19"/>
  <c r="G239" i="19"/>
  <c r="F239" i="19"/>
  <c r="E239" i="19"/>
  <c r="D239" i="19"/>
  <c r="C239" i="19"/>
  <c r="M238" i="19"/>
  <c r="L238" i="19"/>
  <c r="K238" i="19"/>
  <c r="J238" i="19"/>
  <c r="I238" i="19"/>
  <c r="H238" i="19"/>
  <c r="G238" i="19"/>
  <c r="F238" i="19"/>
  <c r="E238" i="19"/>
  <c r="D238" i="19"/>
  <c r="C238" i="19"/>
  <c r="M237" i="19"/>
  <c r="L237" i="19"/>
  <c r="K237" i="19"/>
  <c r="J237" i="19"/>
  <c r="I237" i="19"/>
  <c r="H237" i="19"/>
  <c r="G237" i="19"/>
  <c r="F237" i="19"/>
  <c r="E237" i="19"/>
  <c r="D237" i="19"/>
  <c r="C237" i="19"/>
  <c r="N103" i="20"/>
  <c r="O103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AB103" i="20"/>
  <c r="AC103" i="20"/>
  <c r="AD103" i="20"/>
  <c r="AE103" i="20"/>
  <c r="AF103" i="20"/>
  <c r="AG103" i="20"/>
  <c r="M207" i="20"/>
  <c r="L207" i="20"/>
  <c r="K207" i="20"/>
  <c r="J207" i="20"/>
  <c r="I207" i="20"/>
  <c r="H207" i="20"/>
  <c r="G207" i="20"/>
  <c r="F207" i="20"/>
  <c r="E207" i="20"/>
  <c r="D207" i="20"/>
  <c r="C207" i="20"/>
  <c r="C203" i="20"/>
  <c r="AC99" i="20"/>
  <c r="AC96" i="20"/>
  <c r="AC183" i="20"/>
  <c r="AC98" i="20"/>
  <c r="AC185" i="20"/>
  <c r="AC190" i="20"/>
  <c r="U99" i="20"/>
  <c r="U96" i="20"/>
  <c r="U183" i="20"/>
  <c r="U98" i="20"/>
  <c r="U185" i="20"/>
  <c r="U190" i="20"/>
  <c r="M183" i="20"/>
  <c r="M185" i="20"/>
  <c r="M190" i="20"/>
  <c r="E183" i="20"/>
  <c r="E185" i="20"/>
  <c r="E190" i="20"/>
  <c r="AE99" i="20"/>
  <c r="AE96" i="20"/>
  <c r="AE183" i="20"/>
  <c r="AE98" i="20"/>
  <c r="AE185" i="20"/>
  <c r="AE189" i="20"/>
  <c r="W99" i="20"/>
  <c r="W96" i="20"/>
  <c r="W183" i="20"/>
  <c r="W98" i="20"/>
  <c r="W185" i="20"/>
  <c r="W189" i="20"/>
  <c r="O99" i="20"/>
  <c r="O96" i="20"/>
  <c r="O183" i="20"/>
  <c r="O98" i="20"/>
  <c r="O185" i="20"/>
  <c r="O189" i="20"/>
  <c r="G183" i="20"/>
  <c r="G185" i="20"/>
  <c r="G189" i="20"/>
  <c r="AC188" i="20"/>
  <c r="U188" i="20"/>
  <c r="M188" i="20"/>
  <c r="E188" i="20"/>
  <c r="AC187" i="20"/>
  <c r="U187" i="20"/>
  <c r="M187" i="20"/>
  <c r="E187" i="20"/>
  <c r="AE186" i="20"/>
  <c r="W186" i="20"/>
  <c r="O186" i="20"/>
  <c r="G186" i="20"/>
  <c r="AG98" i="20"/>
  <c r="AG185" i="20"/>
  <c r="AF98" i="20"/>
  <c r="AF185" i="20"/>
  <c r="AD98" i="20"/>
  <c r="AD185" i="20"/>
  <c r="AB98" i="20"/>
  <c r="AB185" i="20"/>
  <c r="AA98" i="20"/>
  <c r="AA185" i="20"/>
  <c r="AA99" i="20"/>
  <c r="AA96" i="20"/>
  <c r="AA183" i="20"/>
  <c r="AA190" i="20"/>
  <c r="Z98" i="20"/>
  <c r="Z185" i="20"/>
  <c r="Z99" i="20"/>
  <c r="Z96" i="20"/>
  <c r="Z183" i="20"/>
  <c r="Z189" i="20"/>
  <c r="Y98" i="20"/>
  <c r="Y185" i="20"/>
  <c r="X98" i="20"/>
  <c r="X185" i="20"/>
  <c r="V98" i="20"/>
  <c r="V185" i="20"/>
  <c r="T98" i="20"/>
  <c r="T185" i="20"/>
  <c r="S98" i="20"/>
  <c r="S185" i="20"/>
  <c r="S99" i="20"/>
  <c r="S96" i="20"/>
  <c r="S183" i="20"/>
  <c r="S190" i="20"/>
  <c r="R98" i="20"/>
  <c r="R185" i="20"/>
  <c r="R99" i="20"/>
  <c r="R96" i="20"/>
  <c r="R183" i="20"/>
  <c r="R189" i="20"/>
  <c r="Q98" i="20"/>
  <c r="Q185" i="20"/>
  <c r="P98" i="20"/>
  <c r="P185" i="20"/>
  <c r="N98" i="20"/>
  <c r="N185" i="20"/>
  <c r="L185" i="20"/>
  <c r="K185" i="20"/>
  <c r="K183" i="20"/>
  <c r="K190" i="20"/>
  <c r="J185" i="20"/>
  <c r="J183" i="20"/>
  <c r="J189" i="20"/>
  <c r="I185" i="20"/>
  <c r="H185" i="20"/>
  <c r="F185" i="20"/>
  <c r="D185" i="20"/>
  <c r="C185" i="20"/>
  <c r="C183" i="20"/>
  <c r="C190" i="20"/>
  <c r="AE184" i="20"/>
  <c r="AC184" i="20"/>
  <c r="Z184" i="20"/>
  <c r="W184" i="20"/>
  <c r="U184" i="20"/>
  <c r="R184" i="20"/>
  <c r="O184" i="20"/>
  <c r="M184" i="20"/>
  <c r="J184" i="20"/>
  <c r="G184" i="20"/>
  <c r="E184" i="20"/>
  <c r="AG96" i="20"/>
  <c r="AG183" i="20"/>
  <c r="AG99" i="20"/>
  <c r="AG189" i="20"/>
  <c r="AF96" i="20"/>
  <c r="AF183" i="20"/>
  <c r="AF99" i="20"/>
  <c r="AF188" i="20"/>
  <c r="AE187" i="20"/>
  <c r="AD96" i="20"/>
  <c r="AD183" i="20"/>
  <c r="AD99" i="20"/>
  <c r="AD186" i="20"/>
  <c r="AB96" i="20"/>
  <c r="AB183" i="20"/>
  <c r="AB99" i="20"/>
  <c r="AB184" i="20"/>
  <c r="Z190" i="20"/>
  <c r="Y96" i="20"/>
  <c r="Y183" i="20"/>
  <c r="Y99" i="20"/>
  <c r="Y189" i="20"/>
  <c r="X96" i="20"/>
  <c r="X183" i="20"/>
  <c r="X99" i="20"/>
  <c r="X188" i="20"/>
  <c r="W187" i="20"/>
  <c r="V96" i="20"/>
  <c r="V183" i="20"/>
  <c r="V99" i="20"/>
  <c r="V186" i="20"/>
  <c r="T96" i="20"/>
  <c r="T183" i="20"/>
  <c r="T99" i="20"/>
  <c r="T184" i="20"/>
  <c r="R190" i="20"/>
  <c r="Q96" i="20"/>
  <c r="Q183" i="20"/>
  <c r="Q99" i="20"/>
  <c r="Q189" i="20"/>
  <c r="P96" i="20"/>
  <c r="P183" i="20"/>
  <c r="P99" i="20"/>
  <c r="P188" i="20"/>
  <c r="O187" i="20"/>
  <c r="N96" i="20"/>
  <c r="N183" i="20"/>
  <c r="N99" i="20"/>
  <c r="N186" i="20"/>
  <c r="L183" i="20"/>
  <c r="L184" i="20"/>
  <c r="J190" i="20"/>
  <c r="I183" i="20"/>
  <c r="I189" i="20"/>
  <c r="H183" i="20"/>
  <c r="H188" i="20"/>
  <c r="G187" i="20"/>
  <c r="F183" i="20"/>
  <c r="F186" i="20"/>
  <c r="D183" i="20"/>
  <c r="D184" i="20"/>
  <c r="M82" i="20"/>
  <c r="L82" i="20"/>
  <c r="M92" i="20"/>
  <c r="N92" i="20"/>
  <c r="N82" i="20"/>
  <c r="O92" i="20"/>
  <c r="O82" i="20"/>
  <c r="P92" i="20"/>
  <c r="P82" i="20"/>
  <c r="Q92" i="20"/>
  <c r="Q82" i="20"/>
  <c r="R92" i="20"/>
  <c r="R82" i="20"/>
  <c r="S92" i="20"/>
  <c r="S82" i="20"/>
  <c r="T92" i="20"/>
  <c r="T82" i="20"/>
  <c r="U92" i="20"/>
  <c r="U82" i="20"/>
  <c r="V92" i="20"/>
  <c r="V82" i="20"/>
  <c r="W92" i="20"/>
  <c r="W82" i="20"/>
  <c r="X92" i="20"/>
  <c r="X82" i="20"/>
  <c r="Y92" i="20"/>
  <c r="Y82" i="20"/>
  <c r="Z92" i="20"/>
  <c r="Z82" i="20"/>
  <c r="AA92" i="20"/>
  <c r="AA82" i="20"/>
  <c r="AB92" i="20"/>
  <c r="AB82" i="20"/>
  <c r="AC92" i="20"/>
  <c r="AC82" i="20"/>
  <c r="AD92" i="20"/>
  <c r="AD82" i="20"/>
  <c r="M51" i="20"/>
  <c r="L51" i="20"/>
  <c r="M61" i="20"/>
  <c r="N61" i="20"/>
  <c r="N51" i="20"/>
  <c r="O61" i="20"/>
  <c r="O51" i="20"/>
  <c r="P61" i="20"/>
  <c r="P51" i="20"/>
  <c r="Q61" i="20"/>
  <c r="Q51" i="20"/>
  <c r="R61" i="20"/>
  <c r="R51" i="20"/>
  <c r="S61" i="20"/>
  <c r="S51" i="20"/>
  <c r="T61" i="20"/>
  <c r="T51" i="20"/>
  <c r="U61" i="20"/>
  <c r="U51" i="20"/>
  <c r="V61" i="20"/>
  <c r="V51" i="20"/>
  <c r="W61" i="20"/>
  <c r="W51" i="20"/>
  <c r="X61" i="20"/>
  <c r="X51" i="20"/>
  <c r="Y61" i="20"/>
  <c r="Y51" i="20"/>
  <c r="Z61" i="20"/>
  <c r="Z51" i="20"/>
  <c r="AA61" i="20"/>
  <c r="AA51" i="20"/>
  <c r="AB61" i="20"/>
  <c r="AB51" i="20"/>
  <c r="AC61" i="20"/>
  <c r="AC51" i="20"/>
  <c r="AD61" i="20"/>
  <c r="AD51" i="20"/>
  <c r="M30" i="20"/>
  <c r="N30" i="20"/>
  <c r="N19" i="20"/>
  <c r="O30" i="20"/>
  <c r="O19" i="20"/>
  <c r="P30" i="20"/>
  <c r="P19" i="20"/>
  <c r="Q30" i="20"/>
  <c r="Q19" i="20"/>
  <c r="R30" i="20"/>
  <c r="R19" i="20"/>
  <c r="S30" i="20"/>
  <c r="S19" i="20"/>
  <c r="T30" i="20"/>
  <c r="T19" i="20"/>
  <c r="U30" i="20"/>
  <c r="U19" i="20"/>
  <c r="V30" i="20"/>
  <c r="V19" i="20"/>
  <c r="W30" i="20"/>
  <c r="W19" i="20"/>
  <c r="X30" i="20"/>
  <c r="X19" i="20"/>
  <c r="Y30" i="20"/>
  <c r="Y19" i="20"/>
  <c r="Z30" i="20"/>
  <c r="Z19" i="20"/>
  <c r="AA30" i="20"/>
  <c r="AA19" i="20"/>
  <c r="AB30" i="20"/>
  <c r="AB19" i="20"/>
  <c r="AC30" i="20"/>
  <c r="AC19" i="20"/>
  <c r="AD30" i="20"/>
  <c r="AD19" i="20"/>
  <c r="AD40" i="20"/>
  <c r="AD71" i="20"/>
  <c r="AD65" i="20"/>
  <c r="AD172" i="20"/>
  <c r="AD67" i="20"/>
  <c r="AD174" i="20"/>
  <c r="AD179" i="20"/>
  <c r="AB40" i="20"/>
  <c r="AB71" i="20"/>
  <c r="AB65" i="20"/>
  <c r="AB172" i="20"/>
  <c r="AB67" i="20"/>
  <c r="AB174" i="20"/>
  <c r="AB179" i="20"/>
  <c r="V40" i="20"/>
  <c r="V71" i="20"/>
  <c r="V65" i="20"/>
  <c r="V172" i="20"/>
  <c r="V67" i="20"/>
  <c r="V174" i="20"/>
  <c r="V179" i="20"/>
  <c r="T40" i="20"/>
  <c r="T71" i="20"/>
  <c r="T65" i="20"/>
  <c r="T172" i="20"/>
  <c r="T67" i="20"/>
  <c r="T174" i="20"/>
  <c r="T179" i="20"/>
  <c r="N40" i="20"/>
  <c r="N71" i="20"/>
  <c r="N65" i="20"/>
  <c r="N172" i="20"/>
  <c r="N67" i="20"/>
  <c r="N174" i="20"/>
  <c r="N179" i="20"/>
  <c r="L172" i="20"/>
  <c r="L174" i="20"/>
  <c r="L179" i="20"/>
  <c r="F172" i="20"/>
  <c r="F174" i="20"/>
  <c r="F179" i="20"/>
  <c r="D172" i="20"/>
  <c r="D174" i="20"/>
  <c r="D179" i="20"/>
  <c r="AD178" i="20"/>
  <c r="V178" i="20"/>
  <c r="N178" i="20"/>
  <c r="F178" i="20"/>
  <c r="AB177" i="20"/>
  <c r="T177" i="20"/>
  <c r="L177" i="20"/>
  <c r="D177" i="20"/>
  <c r="AB176" i="20"/>
  <c r="T176" i="20"/>
  <c r="L176" i="20"/>
  <c r="D176" i="20"/>
  <c r="AD175" i="20"/>
  <c r="V175" i="20"/>
  <c r="N175" i="20"/>
  <c r="F175" i="20"/>
  <c r="AE92" i="20"/>
  <c r="AE82" i="20"/>
  <c r="AF92" i="20"/>
  <c r="AF82" i="20"/>
  <c r="AG92" i="20"/>
  <c r="AG82" i="20"/>
  <c r="AE61" i="20"/>
  <c r="AE51" i="20"/>
  <c r="AF61" i="20"/>
  <c r="AF51" i="20"/>
  <c r="AG61" i="20"/>
  <c r="AG51" i="20"/>
  <c r="AE30" i="20"/>
  <c r="AE19" i="20"/>
  <c r="AF30" i="20"/>
  <c r="AF19" i="20"/>
  <c r="AG30" i="20"/>
  <c r="AG19" i="20"/>
  <c r="AG40" i="20"/>
  <c r="AG71" i="20"/>
  <c r="AG67" i="20"/>
  <c r="AG174" i="20"/>
  <c r="AG65" i="20"/>
  <c r="AG172" i="20"/>
  <c r="AG178" i="20"/>
  <c r="AF40" i="20"/>
  <c r="AF71" i="20"/>
  <c r="AF67" i="20"/>
  <c r="AF174" i="20"/>
  <c r="AE40" i="20"/>
  <c r="AE71" i="20"/>
  <c r="AE67" i="20"/>
  <c r="AE174" i="20"/>
  <c r="AC40" i="20"/>
  <c r="AC71" i="20"/>
  <c r="AC67" i="20"/>
  <c r="AC174" i="20"/>
  <c r="AA40" i="20"/>
  <c r="AA71" i="20"/>
  <c r="AA67" i="20"/>
  <c r="AA174" i="20"/>
  <c r="Z40" i="20"/>
  <c r="Z71" i="20"/>
  <c r="Z67" i="20"/>
  <c r="Z174" i="20"/>
  <c r="Z65" i="20"/>
  <c r="Z172" i="20"/>
  <c r="Z179" i="20"/>
  <c r="Y40" i="20"/>
  <c r="Y71" i="20"/>
  <c r="Y67" i="20"/>
  <c r="Y174" i="20"/>
  <c r="Y65" i="20"/>
  <c r="Y172" i="20"/>
  <c r="Y178" i="20"/>
  <c r="X40" i="20"/>
  <c r="X71" i="20"/>
  <c r="X67" i="20"/>
  <c r="X174" i="20"/>
  <c r="W40" i="20"/>
  <c r="W71" i="20"/>
  <c r="W67" i="20"/>
  <c r="W174" i="20"/>
  <c r="C174" i="20"/>
  <c r="L196" i="20"/>
  <c r="U40" i="20"/>
  <c r="U71" i="20"/>
  <c r="U67" i="20"/>
  <c r="U174" i="20"/>
  <c r="S40" i="20"/>
  <c r="S71" i="20"/>
  <c r="S67" i="20"/>
  <c r="S174" i="20"/>
  <c r="R40" i="20"/>
  <c r="R71" i="20"/>
  <c r="R67" i="20"/>
  <c r="R174" i="20"/>
  <c r="R65" i="20"/>
  <c r="R172" i="20"/>
  <c r="R179" i="20"/>
  <c r="Q40" i="20"/>
  <c r="Q71" i="20"/>
  <c r="Q67" i="20"/>
  <c r="Q174" i="20"/>
  <c r="Q65" i="20"/>
  <c r="Q172" i="20"/>
  <c r="Q178" i="20"/>
  <c r="P40" i="20"/>
  <c r="P71" i="20"/>
  <c r="P67" i="20"/>
  <c r="P174" i="20"/>
  <c r="O40" i="20"/>
  <c r="O71" i="20"/>
  <c r="O67" i="20"/>
  <c r="O174" i="20"/>
  <c r="M174" i="20"/>
  <c r="K196" i="20"/>
  <c r="K174" i="20"/>
  <c r="J196" i="20"/>
  <c r="J174" i="20"/>
  <c r="J172" i="20"/>
  <c r="J179" i="20"/>
  <c r="I174" i="20"/>
  <c r="I172" i="20"/>
  <c r="I178" i="20"/>
  <c r="H174" i="20"/>
  <c r="H196" i="20"/>
  <c r="G174" i="20"/>
  <c r="G196" i="20"/>
  <c r="F196" i="20"/>
  <c r="E174" i="20"/>
  <c r="E196" i="20"/>
  <c r="D196" i="20"/>
  <c r="C196" i="20"/>
  <c r="AG173" i="20"/>
  <c r="AD173" i="20"/>
  <c r="AB173" i="20"/>
  <c r="Y173" i="20"/>
  <c r="V173" i="20"/>
  <c r="T173" i="20"/>
  <c r="Q173" i="20"/>
  <c r="N173" i="20"/>
  <c r="L173" i="20"/>
  <c r="I173" i="20"/>
  <c r="F173" i="20"/>
  <c r="D173" i="20"/>
  <c r="AG179" i="20"/>
  <c r="AF65" i="20"/>
  <c r="AF172" i="20"/>
  <c r="AF178" i="20"/>
  <c r="AE65" i="20"/>
  <c r="AE172" i="20"/>
  <c r="AE177" i="20"/>
  <c r="AD176" i="20"/>
  <c r="AC65" i="20"/>
  <c r="AC172" i="20"/>
  <c r="AC175" i="20"/>
  <c r="AA65" i="20"/>
  <c r="AA172" i="20"/>
  <c r="AA173" i="20"/>
  <c r="Y179" i="20"/>
  <c r="X65" i="20"/>
  <c r="X172" i="20"/>
  <c r="X178" i="20"/>
  <c r="W65" i="20"/>
  <c r="W172" i="20"/>
  <c r="C172" i="20"/>
  <c r="L194" i="20"/>
  <c r="V176" i="20"/>
  <c r="U65" i="20"/>
  <c r="U172" i="20"/>
  <c r="U175" i="20"/>
  <c r="S65" i="20"/>
  <c r="S172" i="20"/>
  <c r="S173" i="20"/>
  <c r="Q179" i="20"/>
  <c r="P65" i="20"/>
  <c r="P172" i="20"/>
  <c r="P178" i="20"/>
  <c r="O65" i="20"/>
  <c r="O172" i="20"/>
  <c r="O177" i="20"/>
  <c r="N176" i="20"/>
  <c r="M172" i="20"/>
  <c r="M175" i="20"/>
  <c r="K172" i="20"/>
  <c r="K173" i="20"/>
  <c r="I179" i="20"/>
  <c r="H172" i="20"/>
  <c r="H178" i="20"/>
  <c r="G172" i="20"/>
  <c r="G177" i="20"/>
  <c r="F176" i="20"/>
  <c r="E172" i="20"/>
  <c r="E175" i="20"/>
  <c r="D194" i="20"/>
  <c r="C173" i="20"/>
  <c r="C169" i="20"/>
  <c r="M151" i="20"/>
  <c r="K151" i="20"/>
  <c r="K162" i="20"/>
  <c r="C151" i="20"/>
  <c r="C162" i="20"/>
  <c r="M24" i="20"/>
  <c r="N24" i="20"/>
  <c r="N13" i="20"/>
  <c r="O24" i="20"/>
  <c r="O13" i="20"/>
  <c r="P24" i="20"/>
  <c r="P13" i="20"/>
  <c r="Q24" i="20"/>
  <c r="Q13" i="20"/>
  <c r="R24" i="20"/>
  <c r="R13" i="20"/>
  <c r="S24" i="20"/>
  <c r="S13" i="20"/>
  <c r="T24" i="20"/>
  <c r="T13" i="20"/>
  <c r="U24" i="20"/>
  <c r="U13" i="20"/>
  <c r="V24" i="20"/>
  <c r="V13" i="20"/>
  <c r="W24" i="20"/>
  <c r="W13" i="20"/>
  <c r="X24" i="20"/>
  <c r="X13" i="20"/>
  <c r="Y24" i="20"/>
  <c r="Y13" i="20"/>
  <c r="Z24" i="20"/>
  <c r="Z13" i="20"/>
  <c r="AA24" i="20"/>
  <c r="AA13" i="20"/>
  <c r="AB24" i="20"/>
  <c r="AB13" i="20"/>
  <c r="AC24" i="20"/>
  <c r="AC13" i="20"/>
  <c r="AD24" i="20"/>
  <c r="AD13" i="20"/>
  <c r="AE24" i="20"/>
  <c r="AE13" i="20"/>
  <c r="AF24" i="20"/>
  <c r="AF13" i="20"/>
  <c r="AG24" i="20"/>
  <c r="AG13" i="20"/>
  <c r="AG149" i="20"/>
  <c r="W149" i="20"/>
  <c r="M160" i="20"/>
  <c r="C149" i="20"/>
  <c r="C160" i="20"/>
  <c r="M26" i="20"/>
  <c r="N26" i="20"/>
  <c r="N15" i="20"/>
  <c r="O26" i="20"/>
  <c r="O15" i="20"/>
  <c r="P26" i="20"/>
  <c r="P15" i="20"/>
  <c r="Q26" i="20"/>
  <c r="Q15" i="20"/>
  <c r="R26" i="20"/>
  <c r="R15" i="20"/>
  <c r="S26" i="20"/>
  <c r="S15" i="20"/>
  <c r="T26" i="20"/>
  <c r="T15" i="20"/>
  <c r="U26" i="20"/>
  <c r="U15" i="20"/>
  <c r="V26" i="20"/>
  <c r="V15" i="20"/>
  <c r="W26" i="20"/>
  <c r="W15" i="20"/>
  <c r="X26" i="20"/>
  <c r="X15" i="20"/>
  <c r="Y26" i="20"/>
  <c r="Y15" i="20"/>
  <c r="Z26" i="20"/>
  <c r="Z15" i="20"/>
  <c r="AA26" i="20"/>
  <c r="AA15" i="20"/>
  <c r="AB26" i="20"/>
  <c r="AB15" i="20"/>
  <c r="AC26" i="20"/>
  <c r="AC15" i="20"/>
  <c r="AD26" i="20"/>
  <c r="AD15" i="20"/>
  <c r="AE26" i="20"/>
  <c r="AE15" i="20"/>
  <c r="AF26" i="20"/>
  <c r="AF15" i="20"/>
  <c r="AG26" i="20"/>
  <c r="AG15" i="20"/>
  <c r="AG151" i="20"/>
  <c r="AG156" i="20"/>
  <c r="AA149" i="20"/>
  <c r="AA151" i="20"/>
  <c r="AA156" i="20"/>
  <c r="Y149" i="20"/>
  <c r="Y151" i="20"/>
  <c r="Y156" i="20"/>
  <c r="S149" i="20"/>
  <c r="S151" i="20"/>
  <c r="S156" i="20"/>
  <c r="Q149" i="20"/>
  <c r="Q151" i="20"/>
  <c r="Q156" i="20"/>
  <c r="K149" i="20"/>
  <c r="K156" i="20"/>
  <c r="I149" i="20"/>
  <c r="I151" i="20"/>
  <c r="I156" i="20"/>
  <c r="J167" i="20"/>
  <c r="C156" i="20"/>
  <c r="C167" i="20"/>
  <c r="AA155" i="20"/>
  <c r="S155" i="20"/>
  <c r="K155" i="20"/>
  <c r="C155" i="20"/>
  <c r="C166" i="20"/>
  <c r="AG154" i="20"/>
  <c r="Y154" i="20"/>
  <c r="Q154" i="20"/>
  <c r="I154" i="20"/>
  <c r="AG153" i="20"/>
  <c r="Y153" i="20"/>
  <c r="Q153" i="20"/>
  <c r="I153" i="20"/>
  <c r="AA152" i="20"/>
  <c r="S152" i="20"/>
  <c r="K152" i="20"/>
  <c r="C152" i="20"/>
  <c r="C163" i="20"/>
  <c r="AF151" i="20"/>
  <c r="AE151" i="20"/>
  <c r="AE149" i="20"/>
  <c r="AE156" i="20"/>
  <c r="AD151" i="20"/>
  <c r="AD149" i="20"/>
  <c r="AD155" i="20"/>
  <c r="AC151" i="20"/>
  <c r="AB151" i="20"/>
  <c r="Z151" i="20"/>
  <c r="X151" i="20"/>
  <c r="W151" i="20"/>
  <c r="W156" i="20"/>
  <c r="V151" i="20"/>
  <c r="V149" i="20"/>
  <c r="V155" i="20"/>
  <c r="U151" i="20"/>
  <c r="T151" i="20"/>
  <c r="R151" i="20"/>
  <c r="P151" i="20"/>
  <c r="O151" i="20"/>
  <c r="O149" i="20"/>
  <c r="O156" i="20"/>
  <c r="N151" i="20"/>
  <c r="N149" i="20"/>
  <c r="N155" i="20"/>
  <c r="L151" i="20"/>
  <c r="J162" i="20"/>
  <c r="J151" i="20"/>
  <c r="H151" i="20"/>
  <c r="I162" i="20"/>
  <c r="G151" i="20"/>
  <c r="G149" i="20"/>
  <c r="G156" i="20"/>
  <c r="F151" i="20"/>
  <c r="F149" i="20"/>
  <c r="F155" i="20"/>
  <c r="E149" i="20"/>
  <c r="E151" i="20"/>
  <c r="E155" i="20"/>
  <c r="F166" i="20"/>
  <c r="D151" i="20"/>
  <c r="D162" i="20"/>
  <c r="AG150" i="20"/>
  <c r="AD150" i="20"/>
  <c r="AA150" i="20"/>
  <c r="Y150" i="20"/>
  <c r="V150" i="20"/>
  <c r="S150" i="20"/>
  <c r="Q150" i="20"/>
  <c r="N150" i="20"/>
  <c r="K150" i="20"/>
  <c r="I150" i="20"/>
  <c r="J161" i="20"/>
  <c r="F150" i="20"/>
  <c r="C150" i="20"/>
  <c r="C161" i="20"/>
  <c r="AF149" i="20"/>
  <c r="AF150" i="20"/>
  <c r="AD156" i="20"/>
  <c r="AC149" i="20"/>
  <c r="AC155" i="20"/>
  <c r="AB149" i="20"/>
  <c r="AB154" i="20"/>
  <c r="AA153" i="20"/>
  <c r="Z149" i="20"/>
  <c r="Z152" i="20"/>
  <c r="X149" i="20"/>
  <c r="X150" i="20"/>
  <c r="V156" i="20"/>
  <c r="U149" i="20"/>
  <c r="U155" i="20"/>
  <c r="T149" i="20"/>
  <c r="T154" i="20"/>
  <c r="S153" i="20"/>
  <c r="R149" i="20"/>
  <c r="R152" i="20"/>
  <c r="P149" i="20"/>
  <c r="P150" i="20"/>
  <c r="N156" i="20"/>
  <c r="M149" i="20"/>
  <c r="M155" i="20"/>
  <c r="K166" i="20"/>
  <c r="L149" i="20"/>
  <c r="L154" i="20"/>
  <c r="K153" i="20"/>
  <c r="J164" i="20"/>
  <c r="J149" i="20"/>
  <c r="J152" i="20"/>
  <c r="H149" i="20"/>
  <c r="H160" i="20"/>
  <c r="F156" i="20"/>
  <c r="D149" i="20"/>
  <c r="D154" i="20"/>
  <c r="C153" i="20"/>
  <c r="C164" i="20"/>
  <c r="C146" i="20"/>
  <c r="AG120" i="20"/>
  <c r="AF120" i="20"/>
  <c r="AE120" i="20"/>
  <c r="AD120" i="20"/>
  <c r="AC120" i="20"/>
  <c r="AB120" i="20"/>
  <c r="AA120" i="20"/>
  <c r="AA34" i="20"/>
  <c r="AA114" i="20"/>
  <c r="AA126" i="20"/>
  <c r="AA36" i="20"/>
  <c r="AA116" i="20"/>
  <c r="AA128" i="20"/>
  <c r="AA133" i="20"/>
  <c r="Z120" i="20"/>
  <c r="Y120" i="20"/>
  <c r="X120" i="20"/>
  <c r="W120" i="20"/>
  <c r="V120" i="20"/>
  <c r="U120" i="20"/>
  <c r="T120" i="20"/>
  <c r="S120" i="20"/>
  <c r="S34" i="20"/>
  <c r="S114" i="20"/>
  <c r="S126" i="20"/>
  <c r="S36" i="20"/>
  <c r="S116" i="20"/>
  <c r="S128" i="20"/>
  <c r="S133" i="20"/>
  <c r="R120" i="20"/>
  <c r="Q120" i="20"/>
  <c r="P120" i="20"/>
  <c r="O120" i="20"/>
  <c r="N120" i="20"/>
  <c r="M120" i="20"/>
  <c r="L120" i="20"/>
  <c r="K120" i="20"/>
  <c r="K114" i="20"/>
  <c r="K126" i="20"/>
  <c r="K116" i="20"/>
  <c r="K128" i="20"/>
  <c r="K133" i="20"/>
  <c r="J120" i="20"/>
  <c r="I120" i="20"/>
  <c r="H120" i="20"/>
  <c r="G120" i="20"/>
  <c r="F120" i="20"/>
  <c r="E120" i="20"/>
  <c r="D120" i="20"/>
  <c r="C120" i="20"/>
  <c r="C114" i="20"/>
  <c r="C126" i="20"/>
  <c r="C116" i="20"/>
  <c r="C128" i="20"/>
  <c r="C133" i="20"/>
  <c r="C144" i="20"/>
  <c r="AG39" i="20"/>
  <c r="AG119" i="20"/>
  <c r="AF39" i="20"/>
  <c r="AF119" i="20"/>
  <c r="AE39" i="20"/>
  <c r="AE119" i="20"/>
  <c r="AE37" i="20"/>
  <c r="AE117" i="20"/>
  <c r="AE38" i="20"/>
  <c r="AE118" i="20"/>
  <c r="AE121" i="20"/>
  <c r="AD39" i="20"/>
  <c r="AD119" i="20"/>
  <c r="AC39" i="20"/>
  <c r="AC119" i="20"/>
  <c r="AB39" i="20"/>
  <c r="AB119" i="20"/>
  <c r="AA39" i="20"/>
  <c r="AA119" i="20"/>
  <c r="Z39" i="20"/>
  <c r="Z119" i="20"/>
  <c r="Y39" i="20"/>
  <c r="Y119" i="20"/>
  <c r="X39" i="20"/>
  <c r="X119" i="20"/>
  <c r="W39" i="20"/>
  <c r="W119" i="20"/>
  <c r="W37" i="20"/>
  <c r="W117" i="20"/>
  <c r="W38" i="20"/>
  <c r="W118" i="20"/>
  <c r="W121" i="20"/>
  <c r="V39" i="20"/>
  <c r="V119" i="20"/>
  <c r="U39" i="20"/>
  <c r="U119" i="20"/>
  <c r="T39" i="20"/>
  <c r="T119" i="20"/>
  <c r="S39" i="20"/>
  <c r="S119" i="20"/>
  <c r="R39" i="20"/>
  <c r="R119" i="20"/>
  <c r="Q39" i="20"/>
  <c r="Q119" i="20"/>
  <c r="P39" i="20"/>
  <c r="P119" i="20"/>
  <c r="O39" i="20"/>
  <c r="O119" i="20"/>
  <c r="O37" i="20"/>
  <c r="O117" i="20"/>
  <c r="O38" i="20"/>
  <c r="O118" i="20"/>
  <c r="O121" i="20"/>
  <c r="N39" i="20"/>
  <c r="N119" i="20"/>
  <c r="M119" i="20"/>
  <c r="L119" i="20"/>
  <c r="K119" i="20"/>
  <c r="J119" i="20"/>
  <c r="I119" i="20"/>
  <c r="H119" i="20"/>
  <c r="G119" i="20"/>
  <c r="G117" i="20"/>
  <c r="G118" i="20"/>
  <c r="G121" i="20"/>
  <c r="F119" i="20"/>
  <c r="E119" i="20"/>
  <c r="D119" i="20"/>
  <c r="C119" i="20"/>
  <c r="AG38" i="20"/>
  <c r="AG118" i="20"/>
  <c r="AG37" i="20"/>
  <c r="AG117" i="20"/>
  <c r="AG121" i="20"/>
  <c r="AF38" i="20"/>
  <c r="AF118" i="20"/>
  <c r="AD38" i="20"/>
  <c r="AD118" i="20"/>
  <c r="AD37" i="20"/>
  <c r="AD117" i="20"/>
  <c r="AD121" i="20"/>
  <c r="AC38" i="20"/>
  <c r="AC118" i="20"/>
  <c r="AB38" i="20"/>
  <c r="AB118" i="20"/>
  <c r="AA38" i="20"/>
  <c r="AA118" i="20"/>
  <c r="Z38" i="20"/>
  <c r="Z118" i="20"/>
  <c r="Y38" i="20"/>
  <c r="Y118" i="20"/>
  <c r="Y37" i="20"/>
  <c r="Y117" i="20"/>
  <c r="Y121" i="20"/>
  <c r="X38" i="20"/>
  <c r="X118" i="20"/>
  <c r="V38" i="20"/>
  <c r="V118" i="20"/>
  <c r="V37" i="20"/>
  <c r="V117" i="20"/>
  <c r="V121" i="20"/>
  <c r="U38" i="20"/>
  <c r="U118" i="20"/>
  <c r="T38" i="20"/>
  <c r="T118" i="20"/>
  <c r="S38" i="20"/>
  <c r="S118" i="20"/>
  <c r="R38" i="20"/>
  <c r="R118" i="20"/>
  <c r="Q38" i="20"/>
  <c r="Q118" i="20"/>
  <c r="Q37" i="20"/>
  <c r="Q117" i="20"/>
  <c r="Q121" i="20"/>
  <c r="P38" i="20"/>
  <c r="P118" i="20"/>
  <c r="N38" i="20"/>
  <c r="N118" i="20"/>
  <c r="N37" i="20"/>
  <c r="N117" i="20"/>
  <c r="N121" i="20"/>
  <c r="M118" i="20"/>
  <c r="L118" i="20"/>
  <c r="K118" i="20"/>
  <c r="J118" i="20"/>
  <c r="I118" i="20"/>
  <c r="I117" i="20"/>
  <c r="I121" i="20"/>
  <c r="H118" i="20"/>
  <c r="F118" i="20"/>
  <c r="F117" i="20"/>
  <c r="F121" i="20"/>
  <c r="E118" i="20"/>
  <c r="D118" i="20"/>
  <c r="C118" i="20"/>
  <c r="AF37" i="20"/>
  <c r="AF117" i="20"/>
  <c r="AF121" i="20"/>
  <c r="AC37" i="20"/>
  <c r="AC117" i="20"/>
  <c r="AC121" i="20"/>
  <c r="AB37" i="20"/>
  <c r="AB117" i="20"/>
  <c r="AB121" i="20"/>
  <c r="AA37" i="20"/>
  <c r="AA117" i="20"/>
  <c r="AA121" i="20"/>
  <c r="Z37" i="20"/>
  <c r="Z117" i="20"/>
  <c r="Z121" i="20"/>
  <c r="X37" i="20"/>
  <c r="X117" i="20"/>
  <c r="X121" i="20"/>
  <c r="U37" i="20"/>
  <c r="U117" i="20"/>
  <c r="U121" i="20"/>
  <c r="T37" i="20"/>
  <c r="T117" i="20"/>
  <c r="T121" i="20"/>
  <c r="S37" i="20"/>
  <c r="S117" i="20"/>
  <c r="S121" i="20"/>
  <c r="R37" i="20"/>
  <c r="R117" i="20"/>
  <c r="R121" i="20"/>
  <c r="P37" i="20"/>
  <c r="P117" i="20"/>
  <c r="P121" i="20"/>
  <c r="M117" i="20"/>
  <c r="M121" i="20"/>
  <c r="L117" i="20"/>
  <c r="L121" i="20"/>
  <c r="K117" i="20"/>
  <c r="K121" i="20"/>
  <c r="J117" i="20"/>
  <c r="J121" i="20"/>
  <c r="H117" i="20"/>
  <c r="H121" i="20"/>
  <c r="E117" i="20"/>
  <c r="E121" i="20"/>
  <c r="D117" i="20"/>
  <c r="D121" i="20"/>
  <c r="C117" i="20"/>
  <c r="C121" i="20"/>
  <c r="AG36" i="20"/>
  <c r="AG116" i="20"/>
  <c r="AG128" i="20"/>
  <c r="AF36" i="20"/>
  <c r="AF116" i="20"/>
  <c r="AF128" i="20"/>
  <c r="AE36" i="20"/>
  <c r="AE116" i="20"/>
  <c r="AE128" i="20"/>
  <c r="AD36" i="20"/>
  <c r="AD116" i="20"/>
  <c r="AD128" i="20"/>
  <c r="AC36" i="20"/>
  <c r="AC116" i="20"/>
  <c r="AC128" i="20"/>
  <c r="AB36" i="20"/>
  <c r="AB116" i="20"/>
  <c r="AB128" i="20"/>
  <c r="Z36" i="20"/>
  <c r="Z116" i="20"/>
  <c r="Z128" i="20"/>
  <c r="Y36" i="20"/>
  <c r="Y116" i="20"/>
  <c r="Y128" i="20"/>
  <c r="X36" i="20"/>
  <c r="X116" i="20"/>
  <c r="X128" i="20"/>
  <c r="W36" i="20"/>
  <c r="W116" i="20"/>
  <c r="W128" i="20"/>
  <c r="M116" i="20"/>
  <c r="M128" i="20"/>
  <c r="L139" i="20"/>
  <c r="V36" i="20"/>
  <c r="V116" i="20"/>
  <c r="V128" i="20"/>
  <c r="U36" i="20"/>
  <c r="U116" i="20"/>
  <c r="U128" i="20"/>
  <c r="T36" i="20"/>
  <c r="T116" i="20"/>
  <c r="T128" i="20"/>
  <c r="R36" i="20"/>
  <c r="R116" i="20"/>
  <c r="R128" i="20"/>
  <c r="Q36" i="20"/>
  <c r="Q116" i="20"/>
  <c r="Q128" i="20"/>
  <c r="P36" i="20"/>
  <c r="P116" i="20"/>
  <c r="P128" i="20"/>
  <c r="O36" i="20"/>
  <c r="O116" i="20"/>
  <c r="O128" i="20"/>
  <c r="N36" i="20"/>
  <c r="N116" i="20"/>
  <c r="N128" i="20"/>
  <c r="L116" i="20"/>
  <c r="L128" i="20"/>
  <c r="I116" i="20"/>
  <c r="I128" i="20"/>
  <c r="J139" i="20"/>
  <c r="J116" i="20"/>
  <c r="J128" i="20"/>
  <c r="H116" i="20"/>
  <c r="H128" i="20"/>
  <c r="G116" i="20"/>
  <c r="G128" i="20"/>
  <c r="F116" i="20"/>
  <c r="F128" i="20"/>
  <c r="G139" i="20"/>
  <c r="E116" i="20"/>
  <c r="E128" i="20"/>
  <c r="F139" i="20"/>
  <c r="D116" i="20"/>
  <c r="D128" i="20"/>
  <c r="D139" i="20"/>
  <c r="C139" i="20"/>
  <c r="AG35" i="20"/>
  <c r="AG115" i="20"/>
  <c r="AF35" i="20"/>
  <c r="AF115" i="20"/>
  <c r="AE35" i="20"/>
  <c r="AE115" i="20"/>
  <c r="AD35" i="20"/>
  <c r="AD115" i="20"/>
  <c r="AC35" i="20"/>
  <c r="AC115" i="20"/>
  <c r="AB35" i="20"/>
  <c r="AB115" i="20"/>
  <c r="AA35" i="20"/>
  <c r="AA115" i="20"/>
  <c r="Z35" i="20"/>
  <c r="Z115" i="20"/>
  <c r="Y35" i="20"/>
  <c r="Y115" i="20"/>
  <c r="X35" i="20"/>
  <c r="X115" i="20"/>
  <c r="W35" i="20"/>
  <c r="W115" i="20"/>
  <c r="V35" i="20"/>
  <c r="V115" i="20"/>
  <c r="U35" i="20"/>
  <c r="U115" i="20"/>
  <c r="T35" i="20"/>
  <c r="T115" i="20"/>
  <c r="S35" i="20"/>
  <c r="S115" i="20"/>
  <c r="R35" i="20"/>
  <c r="R115" i="20"/>
  <c r="Q35" i="20"/>
  <c r="Q115" i="20"/>
  <c r="P35" i="20"/>
  <c r="P115" i="20"/>
  <c r="O35" i="20"/>
  <c r="O115" i="20"/>
  <c r="N35" i="20"/>
  <c r="N115" i="20"/>
  <c r="M115" i="20"/>
  <c r="L115" i="20"/>
  <c r="K115" i="20"/>
  <c r="J115" i="20"/>
  <c r="I115" i="20"/>
  <c r="H115" i="20"/>
  <c r="G115" i="20"/>
  <c r="F115" i="20"/>
  <c r="E115" i="20"/>
  <c r="D115" i="20"/>
  <c r="C115" i="20"/>
  <c r="AG34" i="20"/>
  <c r="AG114" i="20"/>
  <c r="AG126" i="20"/>
  <c r="AF34" i="20"/>
  <c r="AF114" i="20"/>
  <c r="AF126" i="20"/>
  <c r="AE34" i="20"/>
  <c r="AE114" i="20"/>
  <c r="AE126" i="20"/>
  <c r="AD34" i="20"/>
  <c r="AD114" i="20"/>
  <c r="AD126" i="20"/>
  <c r="AC34" i="20"/>
  <c r="AC114" i="20"/>
  <c r="AC126" i="20"/>
  <c r="AB34" i="20"/>
  <c r="AB114" i="20"/>
  <c r="AB126" i="20"/>
  <c r="Z34" i="20"/>
  <c r="Z114" i="20"/>
  <c r="Z126" i="20"/>
  <c r="Y34" i="20"/>
  <c r="Y114" i="20"/>
  <c r="Y126" i="20"/>
  <c r="X34" i="20"/>
  <c r="X114" i="20"/>
  <c r="X126" i="20"/>
  <c r="W34" i="20"/>
  <c r="W114" i="20"/>
  <c r="W126" i="20"/>
  <c r="V34" i="20"/>
  <c r="V114" i="20"/>
  <c r="V126" i="20"/>
  <c r="U34" i="20"/>
  <c r="U114" i="20"/>
  <c r="U126" i="20"/>
  <c r="T34" i="20"/>
  <c r="T114" i="20"/>
  <c r="T126" i="20"/>
  <c r="R34" i="20"/>
  <c r="R114" i="20"/>
  <c r="R126" i="20"/>
  <c r="Q34" i="20"/>
  <c r="Q114" i="20"/>
  <c r="Q126" i="20"/>
  <c r="P34" i="20"/>
  <c r="P114" i="20"/>
  <c r="P126" i="20"/>
  <c r="O34" i="20"/>
  <c r="O114" i="20"/>
  <c r="O126" i="20"/>
  <c r="N34" i="20"/>
  <c r="N114" i="20"/>
  <c r="N126" i="20"/>
  <c r="M114" i="20"/>
  <c r="M126" i="20"/>
  <c r="L114" i="20"/>
  <c r="L126" i="20"/>
  <c r="J114" i="20"/>
  <c r="J126" i="20"/>
  <c r="I114" i="20"/>
  <c r="I126" i="20"/>
  <c r="H114" i="20"/>
  <c r="H126" i="20"/>
  <c r="G114" i="20"/>
  <c r="G126" i="20"/>
  <c r="F114" i="20"/>
  <c r="F126" i="20"/>
  <c r="E114" i="20"/>
  <c r="E126" i="20"/>
  <c r="D114" i="20"/>
  <c r="D126" i="20"/>
  <c r="AG33" i="20"/>
  <c r="AG113" i="20"/>
  <c r="AF33" i="20"/>
  <c r="AF113" i="20"/>
  <c r="AE33" i="20"/>
  <c r="AE113" i="20"/>
  <c r="AD33" i="20"/>
  <c r="AD113" i="20"/>
  <c r="AC33" i="20"/>
  <c r="AC113" i="20"/>
  <c r="AB33" i="20"/>
  <c r="AB113" i="20"/>
  <c r="AA33" i="20"/>
  <c r="AA113" i="20"/>
  <c r="Z33" i="20"/>
  <c r="Z113" i="20"/>
  <c r="Y33" i="20"/>
  <c r="Y113" i="20"/>
  <c r="X33" i="20"/>
  <c r="X113" i="20"/>
  <c r="W33" i="20"/>
  <c r="W113" i="20"/>
  <c r="V33" i="20"/>
  <c r="V113" i="20"/>
  <c r="U33" i="20"/>
  <c r="U113" i="20"/>
  <c r="T33" i="20"/>
  <c r="T113" i="20"/>
  <c r="S33" i="20"/>
  <c r="S113" i="20"/>
  <c r="R33" i="20"/>
  <c r="R113" i="20"/>
  <c r="Q33" i="20"/>
  <c r="Q113" i="20"/>
  <c r="P33" i="20"/>
  <c r="P113" i="20"/>
  <c r="O33" i="20"/>
  <c r="O113" i="20"/>
  <c r="N33" i="20"/>
  <c r="N113" i="20"/>
  <c r="M113" i="20"/>
  <c r="L113" i="20"/>
  <c r="K113" i="20"/>
  <c r="J113" i="20"/>
  <c r="I113" i="20"/>
  <c r="H113" i="20"/>
  <c r="G113" i="20"/>
  <c r="F113" i="20"/>
  <c r="E113" i="20"/>
  <c r="D113" i="20"/>
  <c r="C113" i="20"/>
  <c r="N105" i="19"/>
  <c r="O105" i="19"/>
  <c r="P105" i="19"/>
  <c r="Q105" i="19"/>
  <c r="R105" i="19"/>
  <c r="S105" i="19"/>
  <c r="T105" i="19"/>
  <c r="U105" i="19"/>
  <c r="V105" i="19"/>
  <c r="W105" i="19"/>
  <c r="X105" i="19"/>
  <c r="Y105" i="19"/>
  <c r="Z105" i="19"/>
  <c r="AA105" i="19"/>
  <c r="AB105" i="19"/>
  <c r="AC105" i="19"/>
  <c r="AD105" i="19"/>
  <c r="AE105" i="19"/>
  <c r="AF105" i="19"/>
  <c r="AG105" i="19"/>
  <c r="M211" i="19"/>
  <c r="L211" i="19"/>
  <c r="K211" i="19"/>
  <c r="J211" i="19"/>
  <c r="I211" i="19"/>
  <c r="H211" i="19"/>
  <c r="G211" i="19"/>
  <c r="F211" i="19"/>
  <c r="E211" i="19"/>
  <c r="D211" i="19"/>
  <c r="C211" i="19"/>
  <c r="C123" i="19"/>
  <c r="D22" i="8"/>
  <c r="B31" i="8"/>
  <c r="C40" i="8" s="1"/>
  <c r="D36" i="8"/>
  <c r="D45" i="8"/>
  <c r="D37" i="8"/>
  <c r="D46" i="8"/>
  <c r="D38" i="8"/>
  <c r="D47" i="8"/>
  <c r="D39" i="8"/>
  <c r="D48" i="8"/>
  <c r="D52" i="8"/>
  <c r="E22" i="8"/>
  <c r="E36" i="8"/>
  <c r="E45" i="8"/>
  <c r="E37" i="8"/>
  <c r="E46" i="8"/>
  <c r="E38" i="8"/>
  <c r="E47" i="8"/>
  <c r="E39" i="8"/>
  <c r="E48" i="8"/>
  <c r="E52" i="8"/>
  <c r="F22" i="8"/>
  <c r="F36" i="8"/>
  <c r="F45" i="8"/>
  <c r="F37" i="8"/>
  <c r="F46" i="8"/>
  <c r="F38" i="8"/>
  <c r="F47" i="8"/>
  <c r="F39" i="8"/>
  <c r="F48" i="8"/>
  <c r="F52" i="8"/>
  <c r="G22" i="8"/>
  <c r="G36" i="8"/>
  <c r="G45" i="8"/>
  <c r="G37" i="8"/>
  <c r="G46" i="8"/>
  <c r="G38" i="8"/>
  <c r="G47" i="8"/>
  <c r="G39" i="8"/>
  <c r="G48" i="8"/>
  <c r="G52" i="8"/>
  <c r="H22" i="8"/>
  <c r="H36" i="8"/>
  <c r="H45" i="8"/>
  <c r="H37" i="8"/>
  <c r="H46" i="8"/>
  <c r="H38" i="8"/>
  <c r="H47" i="8"/>
  <c r="H39" i="8"/>
  <c r="H48" i="8"/>
  <c r="H52" i="8"/>
  <c r="I22" i="8"/>
  <c r="I36" i="8"/>
  <c r="I45" i="8"/>
  <c r="I37" i="8"/>
  <c r="I46" i="8"/>
  <c r="I38" i="8"/>
  <c r="I47" i="8"/>
  <c r="I39" i="8"/>
  <c r="I48" i="8"/>
  <c r="I52" i="8"/>
  <c r="J22" i="8"/>
  <c r="J36" i="8"/>
  <c r="J45" i="8"/>
  <c r="J37" i="8"/>
  <c r="J46" i="8"/>
  <c r="J38" i="8"/>
  <c r="J47" i="8"/>
  <c r="J39" i="8"/>
  <c r="J48" i="8"/>
  <c r="J52" i="8"/>
  <c r="K22" i="8"/>
  <c r="K36" i="8"/>
  <c r="K45" i="8"/>
  <c r="K37" i="8"/>
  <c r="K46" i="8"/>
  <c r="K38" i="8"/>
  <c r="K47" i="8"/>
  <c r="K39" i="8"/>
  <c r="K48" i="8"/>
  <c r="K52" i="8"/>
  <c r="L22" i="8"/>
  <c r="L36" i="8"/>
  <c r="L45" i="8"/>
  <c r="L37" i="8"/>
  <c r="L46" i="8"/>
  <c r="L38" i="8"/>
  <c r="L47" i="8"/>
  <c r="L39" i="8"/>
  <c r="L48" i="8"/>
  <c r="L52" i="8"/>
  <c r="M22" i="8"/>
  <c r="M36" i="8"/>
  <c r="M45" i="8"/>
  <c r="M37" i="8"/>
  <c r="M46" i="8"/>
  <c r="M38" i="8"/>
  <c r="M47" i="8"/>
  <c r="M39" i="8"/>
  <c r="M48" i="8"/>
  <c r="M52" i="8"/>
  <c r="C22" i="8"/>
  <c r="C36" i="8"/>
  <c r="C45" i="8"/>
  <c r="C37" i="8"/>
  <c r="C46" i="8"/>
  <c r="C38" i="8"/>
  <c r="C47" i="8"/>
  <c r="C39" i="8"/>
  <c r="C48" i="8"/>
  <c r="C52" i="8"/>
  <c r="D33" i="3"/>
  <c r="AG97" i="20"/>
  <c r="AF97" i="20"/>
  <c r="AE97" i="20"/>
  <c r="AD97" i="20"/>
  <c r="AC97" i="20"/>
  <c r="AB97" i="20"/>
  <c r="AA97" i="20"/>
  <c r="Z97" i="20"/>
  <c r="Y97" i="20"/>
  <c r="X97" i="20"/>
  <c r="W97" i="20"/>
  <c r="V97" i="20"/>
  <c r="U97" i="20"/>
  <c r="T97" i="20"/>
  <c r="S97" i="20"/>
  <c r="R97" i="20"/>
  <c r="Q97" i="20"/>
  <c r="P97" i="20"/>
  <c r="O97" i="20"/>
  <c r="N97" i="20"/>
  <c r="AG95" i="20"/>
  <c r="AF95" i="20"/>
  <c r="AE95" i="20"/>
  <c r="AD95" i="20"/>
  <c r="AC95" i="20"/>
  <c r="AB95" i="20"/>
  <c r="AA95" i="20"/>
  <c r="Z95" i="20"/>
  <c r="Y95" i="20"/>
  <c r="X95" i="20"/>
  <c r="W95" i="20"/>
  <c r="V95" i="20"/>
  <c r="U95" i="20"/>
  <c r="T95" i="20"/>
  <c r="S95" i="20"/>
  <c r="R95" i="20"/>
  <c r="Q95" i="20"/>
  <c r="P95" i="20"/>
  <c r="O95" i="20"/>
  <c r="N95" i="20"/>
  <c r="AG99" i="19"/>
  <c r="AF99" i="19"/>
  <c r="AE99" i="19"/>
  <c r="AD99" i="19"/>
  <c r="AC99" i="19"/>
  <c r="AB99" i="19"/>
  <c r="AA99" i="19"/>
  <c r="Z99" i="19"/>
  <c r="Y99" i="19"/>
  <c r="X99" i="19"/>
  <c r="W99" i="19"/>
  <c r="V99" i="19"/>
  <c r="U99" i="19"/>
  <c r="T99" i="19"/>
  <c r="S99" i="19"/>
  <c r="R99" i="19"/>
  <c r="Q99" i="19"/>
  <c r="P99" i="19"/>
  <c r="O99" i="19"/>
  <c r="N99" i="19"/>
  <c r="AG97" i="19"/>
  <c r="AF97" i="19"/>
  <c r="AE97" i="19"/>
  <c r="AD97" i="19"/>
  <c r="AC97" i="19"/>
  <c r="AB97" i="19"/>
  <c r="AA97" i="19"/>
  <c r="Z97" i="19"/>
  <c r="Y97" i="19"/>
  <c r="X97" i="19"/>
  <c r="W97" i="19"/>
  <c r="V97" i="19"/>
  <c r="U97" i="19"/>
  <c r="T97" i="19"/>
  <c r="S97" i="19"/>
  <c r="R97" i="19"/>
  <c r="Q97" i="19"/>
  <c r="P97" i="19"/>
  <c r="O97" i="19"/>
  <c r="N97" i="19"/>
  <c r="D5" i="8"/>
  <c r="E5" i="8"/>
  <c r="F5" i="8"/>
  <c r="G5" i="8"/>
  <c r="H5" i="8"/>
  <c r="I5" i="8"/>
  <c r="J5" i="8"/>
  <c r="K5" i="8"/>
  <c r="L5" i="8"/>
  <c r="M5" i="8"/>
  <c r="C5" i="8"/>
  <c r="M59" i="22"/>
  <c r="L59" i="22"/>
  <c r="K59" i="22"/>
  <c r="J59" i="22"/>
  <c r="I59" i="22"/>
  <c r="H59" i="22"/>
  <c r="G59" i="22"/>
  <c r="F59" i="22"/>
  <c r="E59" i="22"/>
  <c r="D59" i="22"/>
  <c r="C59" i="22"/>
  <c r="M58" i="22"/>
  <c r="L58" i="22"/>
  <c r="K58" i="22"/>
  <c r="K60" i="22"/>
  <c r="K61" i="22"/>
  <c r="J58" i="22"/>
  <c r="I58" i="22"/>
  <c r="I60" i="22"/>
  <c r="I61" i="22"/>
  <c r="H58" i="22"/>
  <c r="G58" i="22"/>
  <c r="G60" i="22"/>
  <c r="G61" i="22"/>
  <c r="F58" i="22"/>
  <c r="E58" i="22"/>
  <c r="D58" i="22"/>
  <c r="D60" i="22"/>
  <c r="D61" i="22"/>
  <c r="C58" i="22"/>
  <c r="C60" i="22"/>
  <c r="C61" i="22"/>
  <c r="M54" i="22"/>
  <c r="K54" i="22"/>
  <c r="I54" i="22"/>
  <c r="G54" i="22"/>
  <c r="E54" i="22"/>
  <c r="D54" i="22"/>
  <c r="C54" i="22"/>
  <c r="M48" i="22"/>
  <c r="L48" i="22"/>
  <c r="K48" i="22"/>
  <c r="J48" i="22"/>
  <c r="I48" i="22"/>
  <c r="H48" i="22"/>
  <c r="G48" i="22"/>
  <c r="F48" i="22"/>
  <c r="E48" i="22"/>
  <c r="D48" i="22"/>
  <c r="C47" i="22"/>
  <c r="C48" i="22"/>
  <c r="M31" i="22"/>
  <c r="L31" i="22"/>
  <c r="K31" i="22"/>
  <c r="J31" i="22"/>
  <c r="I31" i="22"/>
  <c r="H31" i="22"/>
  <c r="G31" i="22"/>
  <c r="F31" i="22"/>
  <c r="E31" i="22"/>
  <c r="D31" i="22"/>
  <c r="C31" i="22"/>
  <c r="M30" i="22"/>
  <c r="M42" i="22"/>
  <c r="L30" i="22"/>
  <c r="L42" i="22"/>
  <c r="K30" i="22"/>
  <c r="K42" i="22"/>
  <c r="J30" i="22"/>
  <c r="J42" i="22"/>
  <c r="I30" i="22"/>
  <c r="I42" i="22"/>
  <c r="H30" i="22"/>
  <c r="H42" i="22"/>
  <c r="G30" i="22"/>
  <c r="G42" i="22"/>
  <c r="F30" i="22"/>
  <c r="F42" i="22"/>
  <c r="E30" i="22"/>
  <c r="E42" i="22"/>
  <c r="D30" i="22"/>
  <c r="D42" i="22"/>
  <c r="C30" i="22"/>
  <c r="C42" i="22"/>
  <c r="M29" i="22"/>
  <c r="M36" i="22"/>
  <c r="L29" i="22"/>
  <c r="K29" i="22"/>
  <c r="K36" i="22"/>
  <c r="J29" i="22"/>
  <c r="I29" i="22"/>
  <c r="I36" i="22"/>
  <c r="H29" i="22"/>
  <c r="G29" i="22"/>
  <c r="G36" i="22"/>
  <c r="F29" i="22"/>
  <c r="E29" i="22"/>
  <c r="E36" i="22"/>
  <c r="D29" i="22"/>
  <c r="D36" i="22"/>
  <c r="C29" i="22"/>
  <c r="C36" i="22"/>
  <c r="M28" i="22"/>
  <c r="L28" i="22"/>
  <c r="K28" i="22"/>
  <c r="J28" i="22"/>
  <c r="I28" i="22"/>
  <c r="H28" i="22"/>
  <c r="G28" i="22"/>
  <c r="F28" i="22"/>
  <c r="E28" i="22"/>
  <c r="D28" i="22"/>
  <c r="C28" i="22"/>
  <c r="M27" i="22"/>
  <c r="L27" i="22"/>
  <c r="K27" i="22"/>
  <c r="J27" i="22"/>
  <c r="I27" i="22"/>
  <c r="H27" i="22"/>
  <c r="G27" i="22"/>
  <c r="F27" i="22"/>
  <c r="E27" i="22"/>
  <c r="D27" i="22"/>
  <c r="C27" i="22"/>
  <c r="L141" i="21"/>
  <c r="K141" i="21"/>
  <c r="J141" i="21"/>
  <c r="I141" i="21"/>
  <c r="H141" i="21"/>
  <c r="G141" i="21"/>
  <c r="F141" i="21"/>
  <c r="E141" i="21"/>
  <c r="D141" i="21"/>
  <c r="C141" i="21"/>
  <c r="B141" i="21"/>
  <c r="L140" i="21"/>
  <c r="K140" i="21"/>
  <c r="J140" i="21"/>
  <c r="I140" i="21"/>
  <c r="H140" i="21"/>
  <c r="G140" i="21"/>
  <c r="F140" i="21"/>
  <c r="E140" i="21"/>
  <c r="D140" i="21"/>
  <c r="C140" i="21"/>
  <c r="B140" i="21"/>
  <c r="L126" i="21"/>
  <c r="K126" i="21"/>
  <c r="J126" i="21"/>
  <c r="I126" i="21"/>
  <c r="H126" i="21"/>
  <c r="G126" i="21"/>
  <c r="F126" i="21"/>
  <c r="E126" i="21"/>
  <c r="D126" i="21"/>
  <c r="C126" i="21"/>
  <c r="L125" i="21"/>
  <c r="K125" i="21"/>
  <c r="J125" i="21"/>
  <c r="I125" i="21"/>
  <c r="H125" i="21"/>
  <c r="G125" i="21"/>
  <c r="F125" i="21"/>
  <c r="E125" i="21"/>
  <c r="D125" i="21"/>
  <c r="C125" i="21"/>
  <c r="C145" i="21"/>
  <c r="D145" i="21"/>
  <c r="E145" i="21"/>
  <c r="F145" i="21"/>
  <c r="G145" i="21"/>
  <c r="H145" i="21"/>
  <c r="I145" i="21"/>
  <c r="J145" i="21"/>
  <c r="K145" i="21"/>
  <c r="L145" i="21"/>
  <c r="C139" i="21"/>
  <c r="D139" i="21"/>
  <c r="E139" i="21"/>
  <c r="F139" i="21"/>
  <c r="G139" i="21"/>
  <c r="H139" i="21"/>
  <c r="I139" i="21"/>
  <c r="J139" i="21"/>
  <c r="K139" i="21"/>
  <c r="L139" i="21"/>
  <c r="L134" i="21"/>
  <c r="K134" i="21"/>
  <c r="J134" i="21"/>
  <c r="I134" i="21"/>
  <c r="H134" i="21"/>
  <c r="G134" i="21"/>
  <c r="F134" i="21"/>
  <c r="E134" i="21"/>
  <c r="D134" i="21"/>
  <c r="C134" i="21"/>
  <c r="C133" i="21"/>
  <c r="D133" i="21"/>
  <c r="E133" i="21"/>
  <c r="F133" i="21"/>
  <c r="G133" i="21"/>
  <c r="H133" i="21"/>
  <c r="I133" i="21"/>
  <c r="J133" i="21"/>
  <c r="K133" i="21"/>
  <c r="L133" i="21"/>
  <c r="D130" i="21"/>
  <c r="E130" i="21"/>
  <c r="F130" i="21"/>
  <c r="G130" i="21"/>
  <c r="H130" i="21"/>
  <c r="I130" i="21"/>
  <c r="J130" i="21"/>
  <c r="K130" i="21"/>
  <c r="L130" i="21"/>
  <c r="M130" i="21"/>
  <c r="D124" i="21"/>
  <c r="E124" i="21"/>
  <c r="F124" i="21"/>
  <c r="G124" i="21"/>
  <c r="H124" i="21"/>
  <c r="I124" i="21"/>
  <c r="J124" i="21"/>
  <c r="K124" i="21"/>
  <c r="L124" i="21"/>
  <c r="M121" i="21"/>
  <c r="L121" i="21"/>
  <c r="K121" i="21"/>
  <c r="J121" i="21"/>
  <c r="I121" i="21"/>
  <c r="H121" i="21"/>
  <c r="G121" i="21"/>
  <c r="F121" i="21"/>
  <c r="E121" i="21"/>
  <c r="D121" i="21"/>
  <c r="C121" i="21"/>
  <c r="M109" i="21"/>
  <c r="L109" i="21"/>
  <c r="K109" i="21"/>
  <c r="J109" i="21"/>
  <c r="I109" i="21"/>
  <c r="H109" i="21"/>
  <c r="G109" i="21"/>
  <c r="F109" i="21"/>
  <c r="E109" i="21"/>
  <c r="D109" i="21"/>
  <c r="C109" i="21"/>
  <c r="M83" i="21"/>
  <c r="L83" i="21"/>
  <c r="K83" i="21"/>
  <c r="J83" i="21"/>
  <c r="I83" i="21"/>
  <c r="H83" i="21"/>
  <c r="G83" i="21"/>
  <c r="F83" i="21"/>
  <c r="E83" i="21"/>
  <c r="D83" i="21"/>
  <c r="C83" i="21"/>
  <c r="M15" i="21"/>
  <c r="B31" i="21"/>
  <c r="M40" i="21"/>
  <c r="M49" i="21"/>
  <c r="B55" i="21"/>
  <c r="M64" i="21"/>
  <c r="M74" i="21"/>
  <c r="L15" i="21"/>
  <c r="L40" i="21"/>
  <c r="L49" i="21"/>
  <c r="L64" i="21"/>
  <c r="L74" i="21"/>
  <c r="K15" i="21"/>
  <c r="K40" i="21"/>
  <c r="K49" i="21"/>
  <c r="K64" i="21"/>
  <c r="K74" i="21"/>
  <c r="J15" i="21"/>
  <c r="J40" i="21"/>
  <c r="J49" i="21"/>
  <c r="J64" i="21"/>
  <c r="J74" i="21"/>
  <c r="I15" i="21"/>
  <c r="I40" i="21"/>
  <c r="I49" i="21"/>
  <c r="I64" i="21"/>
  <c r="I74" i="21"/>
  <c r="H15" i="21"/>
  <c r="H40" i="21"/>
  <c r="H49" i="21"/>
  <c r="H64" i="21"/>
  <c r="H74" i="21"/>
  <c r="G15" i="21"/>
  <c r="G40" i="21"/>
  <c r="G49" i="21"/>
  <c r="G64" i="21"/>
  <c r="G74" i="21"/>
  <c r="F15" i="21"/>
  <c r="F40" i="21"/>
  <c r="F49" i="21"/>
  <c r="F64" i="21"/>
  <c r="F74" i="21"/>
  <c r="E15" i="21"/>
  <c r="E40" i="21"/>
  <c r="E49" i="21"/>
  <c r="E64" i="21"/>
  <c r="E74" i="21"/>
  <c r="D15" i="21"/>
  <c r="D40" i="21"/>
  <c r="D49" i="21"/>
  <c r="D64" i="21"/>
  <c r="D74" i="21"/>
  <c r="C15" i="21"/>
  <c r="C40" i="21"/>
  <c r="C49" i="21"/>
  <c r="C64" i="21"/>
  <c r="C74" i="21"/>
  <c r="M39" i="21"/>
  <c r="M48" i="21"/>
  <c r="M63" i="21"/>
  <c r="M73" i="21"/>
  <c r="L39" i="21"/>
  <c r="L48" i="21"/>
  <c r="L63" i="21"/>
  <c r="L73" i="21"/>
  <c r="K39" i="21"/>
  <c r="K48" i="21"/>
  <c r="K63" i="21"/>
  <c r="K73" i="21"/>
  <c r="J39" i="21"/>
  <c r="J48" i="21"/>
  <c r="J63" i="21"/>
  <c r="J73" i="21"/>
  <c r="I39" i="21"/>
  <c r="I48" i="21"/>
  <c r="I63" i="21"/>
  <c r="I73" i="21"/>
  <c r="H39" i="21"/>
  <c r="H48" i="21"/>
  <c r="H63" i="21"/>
  <c r="H73" i="21"/>
  <c r="G39" i="21"/>
  <c r="G48" i="21"/>
  <c r="G63" i="21"/>
  <c r="G73" i="21"/>
  <c r="F39" i="21"/>
  <c r="F48" i="21"/>
  <c r="F63" i="21"/>
  <c r="F73" i="21"/>
  <c r="E39" i="21"/>
  <c r="E48" i="21"/>
  <c r="E63" i="21"/>
  <c r="E73" i="21"/>
  <c r="D39" i="21"/>
  <c r="D48" i="21"/>
  <c r="D63" i="21"/>
  <c r="D73" i="21"/>
  <c r="C39" i="21"/>
  <c r="C48" i="21"/>
  <c r="C63" i="21"/>
  <c r="C73" i="21"/>
  <c r="M38" i="21"/>
  <c r="M47" i="21"/>
  <c r="M62" i="21"/>
  <c r="M72" i="21"/>
  <c r="L38" i="21"/>
  <c r="L47" i="21"/>
  <c r="L62" i="21"/>
  <c r="L72" i="21"/>
  <c r="K38" i="21"/>
  <c r="K47" i="21"/>
  <c r="K62" i="21"/>
  <c r="K72" i="21"/>
  <c r="J38" i="21"/>
  <c r="J47" i="21"/>
  <c r="J62" i="21"/>
  <c r="J72" i="21"/>
  <c r="I38" i="21"/>
  <c r="I47" i="21"/>
  <c r="I62" i="21"/>
  <c r="I72" i="21"/>
  <c r="H38" i="21"/>
  <c r="H47" i="21"/>
  <c r="H62" i="21"/>
  <c r="H72" i="21"/>
  <c r="G38" i="21"/>
  <c r="G47" i="21"/>
  <c r="G62" i="21"/>
  <c r="G72" i="21"/>
  <c r="F38" i="21"/>
  <c r="F47" i="21"/>
  <c r="F62" i="21"/>
  <c r="F72" i="21"/>
  <c r="E38" i="21"/>
  <c r="E47" i="21"/>
  <c r="E62" i="21"/>
  <c r="E72" i="21"/>
  <c r="D38" i="21"/>
  <c r="D47" i="21"/>
  <c r="D62" i="21"/>
  <c r="D72" i="21"/>
  <c r="C38" i="21"/>
  <c r="C47" i="21"/>
  <c r="C62" i="21"/>
  <c r="C72" i="21"/>
  <c r="M37" i="21"/>
  <c r="M46" i="21"/>
  <c r="M61" i="21"/>
  <c r="M71" i="21"/>
  <c r="L37" i="21"/>
  <c r="L46" i="21"/>
  <c r="L61" i="21"/>
  <c r="L71" i="21"/>
  <c r="K37" i="21"/>
  <c r="K46" i="21"/>
  <c r="K61" i="21"/>
  <c r="K71" i="21"/>
  <c r="J37" i="21"/>
  <c r="J46" i="21"/>
  <c r="J61" i="21"/>
  <c r="J71" i="21"/>
  <c r="I37" i="21"/>
  <c r="I46" i="21"/>
  <c r="I61" i="21"/>
  <c r="I71" i="21"/>
  <c r="H37" i="21"/>
  <c r="H46" i="21"/>
  <c r="H61" i="21"/>
  <c r="H71" i="21"/>
  <c r="G37" i="21"/>
  <c r="G46" i="21"/>
  <c r="G61" i="21"/>
  <c r="G71" i="21"/>
  <c r="F37" i="21"/>
  <c r="F46" i="21"/>
  <c r="F61" i="21"/>
  <c r="F71" i="21"/>
  <c r="E37" i="21"/>
  <c r="E46" i="21"/>
  <c r="E61" i="21"/>
  <c r="E71" i="21"/>
  <c r="D37" i="21"/>
  <c r="D46" i="21"/>
  <c r="D61" i="21"/>
  <c r="D71" i="21"/>
  <c r="C37" i="21"/>
  <c r="C46" i="21"/>
  <c r="C61" i="21"/>
  <c r="C71" i="21"/>
  <c r="M36" i="21"/>
  <c r="M45" i="21"/>
  <c r="M60" i="21"/>
  <c r="M70" i="21"/>
  <c r="L36" i="21"/>
  <c r="L45" i="21"/>
  <c r="L60" i="21"/>
  <c r="L70" i="21"/>
  <c r="K36" i="21"/>
  <c r="K45" i="21"/>
  <c r="K60" i="21"/>
  <c r="K70" i="21"/>
  <c r="J36" i="21"/>
  <c r="J45" i="21"/>
  <c r="J60" i="21"/>
  <c r="J70" i="21"/>
  <c r="I36" i="21"/>
  <c r="I45" i="21"/>
  <c r="I60" i="21"/>
  <c r="I70" i="21"/>
  <c r="H36" i="21"/>
  <c r="H45" i="21"/>
  <c r="H60" i="21"/>
  <c r="H70" i="21"/>
  <c r="G36" i="21"/>
  <c r="G45" i="21"/>
  <c r="G60" i="21"/>
  <c r="G70" i="21"/>
  <c r="F36" i="21"/>
  <c r="F45" i="21"/>
  <c r="F60" i="21"/>
  <c r="F70" i="21"/>
  <c r="E22" i="21"/>
  <c r="E36" i="21"/>
  <c r="E45" i="21"/>
  <c r="E60" i="21"/>
  <c r="E70" i="21"/>
  <c r="D22" i="21"/>
  <c r="D36" i="21"/>
  <c r="D45" i="21"/>
  <c r="D60" i="21"/>
  <c r="D70" i="21"/>
  <c r="C22" i="21"/>
  <c r="C36" i="21"/>
  <c r="C45" i="21"/>
  <c r="C60" i="21"/>
  <c r="C70" i="21"/>
  <c r="N215" i="20"/>
  <c r="O215" i="20"/>
  <c r="P215" i="20"/>
  <c r="Q215" i="20"/>
  <c r="R215" i="20"/>
  <c r="S215" i="20"/>
  <c r="T215" i="20"/>
  <c r="U215" i="20"/>
  <c r="V215" i="20"/>
  <c r="W215" i="20"/>
  <c r="X215" i="20"/>
  <c r="Y215" i="20"/>
  <c r="Z215" i="20"/>
  <c r="AA215" i="20"/>
  <c r="AB215" i="20"/>
  <c r="AC215" i="20"/>
  <c r="AD215" i="20"/>
  <c r="AE215" i="20"/>
  <c r="AF215" i="20"/>
  <c r="AG215" i="20"/>
  <c r="N217" i="20"/>
  <c r="A230" i="20"/>
  <c r="L224" i="20"/>
  <c r="L222" i="20"/>
  <c r="L229" i="20"/>
  <c r="J224" i="20"/>
  <c r="L223" i="20"/>
  <c r="L225" i="20"/>
  <c r="J222" i="20"/>
  <c r="N224" i="20"/>
  <c r="O217" i="20"/>
  <c r="P217" i="20"/>
  <c r="Q217" i="20"/>
  <c r="R217" i="20"/>
  <c r="S217" i="20"/>
  <c r="T217" i="20"/>
  <c r="U217" i="20"/>
  <c r="V217" i="20"/>
  <c r="W217" i="20"/>
  <c r="X217" i="20"/>
  <c r="Y217" i="20"/>
  <c r="Z217" i="20"/>
  <c r="AA217" i="20"/>
  <c r="AB217" i="20"/>
  <c r="AC217" i="20"/>
  <c r="AD217" i="20"/>
  <c r="AE217" i="20"/>
  <c r="AF217" i="20"/>
  <c r="AG217" i="20"/>
  <c r="A234" i="19"/>
  <c r="L228" i="19"/>
  <c r="J228" i="19"/>
  <c r="L226" i="19"/>
  <c r="L229" i="19"/>
  <c r="J226" i="19"/>
  <c r="J230" i="19"/>
  <c r="N226" i="19"/>
  <c r="N228" i="19"/>
  <c r="N233" i="19"/>
  <c r="N221" i="19"/>
  <c r="O221" i="19"/>
  <c r="P221" i="19"/>
  <c r="Q221" i="19"/>
  <c r="R221" i="19"/>
  <c r="S221" i="19"/>
  <c r="T221" i="19"/>
  <c r="U221" i="19"/>
  <c r="V221" i="19"/>
  <c r="W221" i="19"/>
  <c r="X221" i="19"/>
  <c r="Y221" i="19"/>
  <c r="Z221" i="19"/>
  <c r="AA221" i="19"/>
  <c r="AB221" i="19"/>
  <c r="AC221" i="19"/>
  <c r="AD221" i="19"/>
  <c r="AE221" i="19"/>
  <c r="AF221" i="19"/>
  <c r="AG221" i="19"/>
  <c r="N219" i="19"/>
  <c r="O219" i="19"/>
  <c r="P219" i="19"/>
  <c r="Q219" i="19"/>
  <c r="R219" i="19"/>
  <c r="S219" i="19"/>
  <c r="T219" i="19"/>
  <c r="U219" i="19"/>
  <c r="V219" i="19"/>
  <c r="W219" i="19"/>
  <c r="X219" i="19"/>
  <c r="Y219" i="19"/>
  <c r="Z219" i="19"/>
  <c r="AA219" i="19"/>
  <c r="AB219" i="19"/>
  <c r="AC219" i="19"/>
  <c r="AD219" i="19"/>
  <c r="AE219" i="19"/>
  <c r="AF219" i="19"/>
  <c r="AG219" i="19"/>
  <c r="L226" i="20"/>
  <c r="J225" i="20"/>
  <c r="L227" i="20"/>
  <c r="N222" i="20"/>
  <c r="N225" i="20"/>
  <c r="J226" i="20"/>
  <c r="L228" i="20"/>
  <c r="J227" i="20"/>
  <c r="J228" i="20"/>
  <c r="J229" i="20"/>
  <c r="J229" i="19"/>
  <c r="L231" i="19"/>
  <c r="N231" i="19"/>
  <c r="L232" i="19"/>
  <c r="J231" i="19"/>
  <c r="L233" i="19"/>
  <c r="J232" i="19"/>
  <c r="L227" i="19"/>
  <c r="J233" i="19"/>
  <c r="O224" i="20"/>
  <c r="P224" i="20"/>
  <c r="N227" i="20"/>
  <c r="N229" i="20"/>
  <c r="N228" i="20"/>
  <c r="O228" i="19"/>
  <c r="Q224" i="20"/>
  <c r="P228" i="19"/>
  <c r="Q228" i="19"/>
  <c r="R224" i="20"/>
  <c r="R228" i="19"/>
  <c r="S224" i="20"/>
  <c r="K82" i="20"/>
  <c r="J82" i="20"/>
  <c r="K92" i="20"/>
  <c r="I82" i="20"/>
  <c r="H82" i="20"/>
  <c r="G82" i="20"/>
  <c r="F82" i="20"/>
  <c r="E82" i="20"/>
  <c r="F92" i="20"/>
  <c r="D82" i="20"/>
  <c r="E92" i="20"/>
  <c r="C82" i="20"/>
  <c r="D92" i="20"/>
  <c r="M81" i="20"/>
  <c r="L81" i="20"/>
  <c r="K81" i="20"/>
  <c r="J81" i="20"/>
  <c r="I81" i="20"/>
  <c r="J91" i="20"/>
  <c r="H81" i="20"/>
  <c r="I91" i="20"/>
  <c r="G81" i="20"/>
  <c r="F81" i="20"/>
  <c r="E81" i="20"/>
  <c r="D81" i="20"/>
  <c r="C81" i="20"/>
  <c r="D91" i="20"/>
  <c r="M80" i="20"/>
  <c r="L80" i="20"/>
  <c r="K80" i="20"/>
  <c r="J80" i="20"/>
  <c r="K90" i="20"/>
  <c r="I80" i="20"/>
  <c r="H80" i="20"/>
  <c r="I90" i="20"/>
  <c r="G80" i="20"/>
  <c r="F80" i="20"/>
  <c r="G90" i="20"/>
  <c r="E80" i="20"/>
  <c r="D80" i="20"/>
  <c r="C80" i="20"/>
  <c r="M79" i="20"/>
  <c r="L79" i="20"/>
  <c r="K79" i="20"/>
  <c r="J79" i="20"/>
  <c r="K89" i="20"/>
  <c r="I79" i="20"/>
  <c r="J89" i="20"/>
  <c r="H79" i="20"/>
  <c r="G79" i="20"/>
  <c r="F79" i="20"/>
  <c r="E79" i="20"/>
  <c r="F89" i="20"/>
  <c r="D79" i="20"/>
  <c r="C79" i="20"/>
  <c r="D89" i="20"/>
  <c r="M78" i="20"/>
  <c r="L78" i="20"/>
  <c r="M88" i="20"/>
  <c r="K78" i="20"/>
  <c r="J78" i="20"/>
  <c r="K88" i="20"/>
  <c r="I78" i="20"/>
  <c r="H78" i="20"/>
  <c r="I88" i="20"/>
  <c r="G78" i="20"/>
  <c r="F78" i="20"/>
  <c r="E78" i="20"/>
  <c r="F88" i="20"/>
  <c r="D78" i="20"/>
  <c r="E88" i="20"/>
  <c r="C78" i="20"/>
  <c r="M77" i="20"/>
  <c r="L77" i="20"/>
  <c r="K77" i="20"/>
  <c r="L87" i="20"/>
  <c r="J77" i="20"/>
  <c r="I77" i="20"/>
  <c r="H77" i="20"/>
  <c r="G77" i="20"/>
  <c r="H87" i="20"/>
  <c r="F77" i="20"/>
  <c r="E77" i="20"/>
  <c r="D77" i="20"/>
  <c r="C77" i="20"/>
  <c r="D87" i="20"/>
  <c r="M76" i="20"/>
  <c r="L76" i="20"/>
  <c r="K76" i="20"/>
  <c r="J76" i="20"/>
  <c r="K86" i="20"/>
  <c r="I76" i="20"/>
  <c r="H76" i="20"/>
  <c r="G76" i="20"/>
  <c r="F76" i="20"/>
  <c r="G86" i="20"/>
  <c r="E76" i="20"/>
  <c r="F86" i="20"/>
  <c r="D76" i="20"/>
  <c r="C76" i="20"/>
  <c r="D86" i="20"/>
  <c r="M75" i="20"/>
  <c r="L75" i="20"/>
  <c r="K75" i="20"/>
  <c r="J75" i="20"/>
  <c r="I75" i="20"/>
  <c r="J85" i="20"/>
  <c r="H75" i="20"/>
  <c r="I85" i="20"/>
  <c r="G75" i="20"/>
  <c r="F75" i="20"/>
  <c r="G85" i="20"/>
  <c r="E75" i="20"/>
  <c r="F85" i="20"/>
  <c r="D75" i="20"/>
  <c r="E85" i="20"/>
  <c r="C75" i="20"/>
  <c r="D85" i="20"/>
  <c r="M72" i="20"/>
  <c r="L72" i="20"/>
  <c r="K72" i="20"/>
  <c r="J72" i="20"/>
  <c r="I72" i="20"/>
  <c r="H72" i="20"/>
  <c r="G72" i="20"/>
  <c r="F72" i="20"/>
  <c r="E72" i="20"/>
  <c r="D72" i="20"/>
  <c r="C72" i="20"/>
  <c r="K51" i="20"/>
  <c r="J51" i="20"/>
  <c r="I51" i="20"/>
  <c r="H51" i="20"/>
  <c r="I61" i="20"/>
  <c r="G51" i="20"/>
  <c r="F51" i="20"/>
  <c r="E51" i="20"/>
  <c r="F61" i="20"/>
  <c r="D51" i="20"/>
  <c r="E61" i="20"/>
  <c r="C51" i="20"/>
  <c r="M50" i="20"/>
  <c r="L50" i="20"/>
  <c r="K50" i="20"/>
  <c r="J50" i="20"/>
  <c r="I50" i="20"/>
  <c r="H50" i="20"/>
  <c r="I60" i="20"/>
  <c r="G50" i="20"/>
  <c r="F50" i="20"/>
  <c r="G60" i="20"/>
  <c r="E50" i="20"/>
  <c r="F60" i="20"/>
  <c r="D50" i="20"/>
  <c r="C50" i="20"/>
  <c r="D60" i="20"/>
  <c r="M49" i="20"/>
  <c r="L49" i="20"/>
  <c r="K49" i="20"/>
  <c r="L59" i="20"/>
  <c r="J49" i="20"/>
  <c r="I49" i="20"/>
  <c r="H49" i="20"/>
  <c r="I59" i="20"/>
  <c r="G49" i="20"/>
  <c r="H59" i="20"/>
  <c r="F49" i="20"/>
  <c r="E49" i="20"/>
  <c r="D49" i="20"/>
  <c r="C49" i="20"/>
  <c r="M48" i="20"/>
  <c r="L48" i="20"/>
  <c r="K48" i="20"/>
  <c r="L58" i="20"/>
  <c r="J48" i="20"/>
  <c r="I48" i="20"/>
  <c r="H48" i="20"/>
  <c r="G48" i="20"/>
  <c r="H58" i="20"/>
  <c r="F48" i="20"/>
  <c r="G58" i="20"/>
  <c r="E48" i="20"/>
  <c r="D48" i="20"/>
  <c r="C48" i="20"/>
  <c r="D58" i="20"/>
  <c r="M47" i="20"/>
  <c r="L47" i="20"/>
  <c r="K47" i="20"/>
  <c r="L57" i="20"/>
  <c r="J47" i="20"/>
  <c r="K57" i="20"/>
  <c r="I47" i="20"/>
  <c r="J57" i="20"/>
  <c r="H47" i="20"/>
  <c r="G47" i="20"/>
  <c r="H57" i="20"/>
  <c r="F47" i="20"/>
  <c r="E47" i="20"/>
  <c r="D47" i="20"/>
  <c r="E57" i="20"/>
  <c r="C47" i="20"/>
  <c r="M46" i="20"/>
  <c r="L46" i="20"/>
  <c r="M56" i="20"/>
  <c r="K46" i="20"/>
  <c r="J46" i="20"/>
  <c r="I46" i="20"/>
  <c r="H46" i="20"/>
  <c r="G46" i="20"/>
  <c r="H56" i="20"/>
  <c r="F46" i="20"/>
  <c r="G56" i="20"/>
  <c r="E46" i="20"/>
  <c r="D46" i="20"/>
  <c r="E56" i="20"/>
  <c r="C46" i="20"/>
  <c r="D56" i="20"/>
  <c r="M45" i="20"/>
  <c r="L45" i="20"/>
  <c r="M55" i="20"/>
  <c r="K45" i="20"/>
  <c r="L55" i="20"/>
  <c r="J45" i="20"/>
  <c r="I45" i="20"/>
  <c r="H45" i="20"/>
  <c r="G45" i="20"/>
  <c r="H55" i="20"/>
  <c r="F45" i="20"/>
  <c r="G55" i="20"/>
  <c r="E45" i="20"/>
  <c r="D45" i="20"/>
  <c r="E55" i="20"/>
  <c r="C45" i="20"/>
  <c r="M44" i="20"/>
  <c r="L44" i="20"/>
  <c r="K44" i="20"/>
  <c r="J44" i="20"/>
  <c r="I44" i="20"/>
  <c r="J54" i="20"/>
  <c r="H44" i="20"/>
  <c r="G44" i="20"/>
  <c r="F44" i="20"/>
  <c r="E44" i="20"/>
  <c r="D44" i="20"/>
  <c r="E54" i="20"/>
  <c r="C44" i="20"/>
  <c r="D54" i="20"/>
  <c r="M41" i="20"/>
  <c r="L41" i="20"/>
  <c r="K41" i="20"/>
  <c r="J41" i="20"/>
  <c r="I41" i="20"/>
  <c r="H41" i="20"/>
  <c r="G41" i="20"/>
  <c r="F41" i="20"/>
  <c r="E41" i="20"/>
  <c r="D41" i="20"/>
  <c r="C41" i="20"/>
  <c r="L30" i="20"/>
  <c r="K30" i="20"/>
  <c r="J30" i="20"/>
  <c r="I30" i="20"/>
  <c r="H30" i="20"/>
  <c r="G30" i="20"/>
  <c r="F30" i="20"/>
  <c r="E30" i="20"/>
  <c r="D30" i="20"/>
  <c r="AG29" i="20"/>
  <c r="AF29" i="20"/>
  <c r="AE29" i="20"/>
  <c r="AD29" i="20"/>
  <c r="AC29" i="20"/>
  <c r="AB29" i="20"/>
  <c r="AA29" i="20"/>
  <c r="Z29" i="20"/>
  <c r="Y29" i="20"/>
  <c r="X29" i="20"/>
  <c r="M29" i="20"/>
  <c r="V29" i="20"/>
  <c r="L29" i="20"/>
  <c r="K29" i="20"/>
  <c r="J29" i="20"/>
  <c r="I29" i="20"/>
  <c r="H29" i="20"/>
  <c r="G29" i="20"/>
  <c r="F29" i="20"/>
  <c r="E29" i="20"/>
  <c r="D29" i="20"/>
  <c r="AG28" i="20"/>
  <c r="AF28" i="20"/>
  <c r="AE28" i="20"/>
  <c r="AD28" i="20"/>
  <c r="AC28" i="20"/>
  <c r="AB28" i="20"/>
  <c r="AA28" i="20"/>
  <c r="Z28" i="20"/>
  <c r="Y28" i="20"/>
  <c r="X28" i="20"/>
  <c r="M28" i="20"/>
  <c r="S28" i="20"/>
  <c r="O28" i="20"/>
  <c r="W28" i="20"/>
  <c r="L28" i="20"/>
  <c r="K28" i="20"/>
  <c r="J28" i="20"/>
  <c r="I28" i="20"/>
  <c r="H28" i="20"/>
  <c r="G28" i="20"/>
  <c r="F28" i="20"/>
  <c r="E28" i="20"/>
  <c r="D28" i="20"/>
  <c r="AG27" i="20"/>
  <c r="AF27" i="20"/>
  <c r="AE27" i="20"/>
  <c r="AD27" i="20"/>
  <c r="AC27" i="20"/>
  <c r="AB27" i="20"/>
  <c r="AA27" i="20"/>
  <c r="Z27" i="20"/>
  <c r="Y27" i="20"/>
  <c r="X27" i="20"/>
  <c r="M27" i="20"/>
  <c r="S27" i="20"/>
  <c r="L27" i="20"/>
  <c r="K27" i="20"/>
  <c r="J27" i="20"/>
  <c r="I27" i="20"/>
  <c r="H27" i="20"/>
  <c r="G27" i="20"/>
  <c r="F27" i="20"/>
  <c r="E27" i="20"/>
  <c r="D27" i="20"/>
  <c r="L26" i="20"/>
  <c r="K26" i="20"/>
  <c r="J26" i="20"/>
  <c r="I26" i="20"/>
  <c r="H26" i="20"/>
  <c r="G26" i="20"/>
  <c r="F26" i="20"/>
  <c r="E26" i="20"/>
  <c r="D26" i="20"/>
  <c r="AG25" i="20"/>
  <c r="AF25" i="20"/>
  <c r="AE25" i="20"/>
  <c r="AD25" i="20"/>
  <c r="AC25" i="20"/>
  <c r="AB25" i="20"/>
  <c r="AA25" i="20"/>
  <c r="Z25" i="20"/>
  <c r="Y25" i="20"/>
  <c r="X25" i="20"/>
  <c r="M25" i="20"/>
  <c r="N25" i="20"/>
  <c r="L25" i="20"/>
  <c r="K25" i="20"/>
  <c r="J25" i="20"/>
  <c r="I25" i="20"/>
  <c r="H25" i="20"/>
  <c r="G25" i="20"/>
  <c r="F25" i="20"/>
  <c r="E25" i="20"/>
  <c r="D25" i="20"/>
  <c r="L24" i="20"/>
  <c r="K24" i="20"/>
  <c r="J24" i="20"/>
  <c r="I24" i="20"/>
  <c r="H24" i="20"/>
  <c r="G24" i="20"/>
  <c r="F24" i="20"/>
  <c r="E24" i="20"/>
  <c r="D24" i="20"/>
  <c r="AG23" i="20"/>
  <c r="AF23" i="20"/>
  <c r="AE23" i="20"/>
  <c r="AD23" i="20"/>
  <c r="AC23" i="20"/>
  <c r="AB23" i="20"/>
  <c r="AA23" i="20"/>
  <c r="Z23" i="20"/>
  <c r="Y23" i="20"/>
  <c r="X23" i="20"/>
  <c r="M23" i="20"/>
  <c r="W23" i="20"/>
  <c r="S23" i="20"/>
  <c r="L23" i="20"/>
  <c r="K23" i="20"/>
  <c r="J23" i="20"/>
  <c r="I23" i="20"/>
  <c r="H23" i="20"/>
  <c r="G23" i="20"/>
  <c r="F23" i="20"/>
  <c r="E23" i="20"/>
  <c r="D23" i="20"/>
  <c r="M20" i="20"/>
  <c r="L20" i="20"/>
  <c r="K20" i="20"/>
  <c r="J20" i="20"/>
  <c r="I20" i="20"/>
  <c r="H20" i="20"/>
  <c r="G20" i="20"/>
  <c r="F20" i="20"/>
  <c r="E20" i="20"/>
  <c r="D20" i="20"/>
  <c r="C20" i="20"/>
  <c r="K84" i="19"/>
  <c r="L94" i="19"/>
  <c r="J84" i="19"/>
  <c r="K94" i="19"/>
  <c r="I84" i="19"/>
  <c r="H84" i="19"/>
  <c r="G84" i="19"/>
  <c r="F84" i="19"/>
  <c r="G94" i="19"/>
  <c r="E84" i="19"/>
  <c r="D84" i="19"/>
  <c r="E94" i="19"/>
  <c r="C84" i="19"/>
  <c r="M83" i="19"/>
  <c r="L83" i="19"/>
  <c r="K83" i="19"/>
  <c r="J83" i="19"/>
  <c r="K93" i="19"/>
  <c r="I83" i="19"/>
  <c r="H83" i="19"/>
  <c r="G83" i="19"/>
  <c r="H93" i="19"/>
  <c r="F83" i="19"/>
  <c r="E83" i="19"/>
  <c r="F93" i="19"/>
  <c r="D83" i="19"/>
  <c r="C83" i="19"/>
  <c r="M82" i="19"/>
  <c r="L82" i="19"/>
  <c r="M92" i="19"/>
  <c r="K82" i="19"/>
  <c r="J82" i="19"/>
  <c r="I82" i="19"/>
  <c r="H82" i="19"/>
  <c r="G82" i="19"/>
  <c r="H92" i="19"/>
  <c r="F82" i="19"/>
  <c r="E82" i="19"/>
  <c r="D82" i="19"/>
  <c r="C82" i="19"/>
  <c r="M81" i="19"/>
  <c r="L81" i="19"/>
  <c r="M91" i="19"/>
  <c r="K81" i="19"/>
  <c r="J81" i="19"/>
  <c r="K91" i="19"/>
  <c r="I81" i="19"/>
  <c r="H81" i="19"/>
  <c r="I91" i="19"/>
  <c r="G81" i="19"/>
  <c r="F81" i="19"/>
  <c r="G91" i="19"/>
  <c r="E81" i="19"/>
  <c r="D81" i="19"/>
  <c r="E91" i="19"/>
  <c r="C81" i="19"/>
  <c r="M80" i="19"/>
  <c r="L80" i="19"/>
  <c r="K80" i="19"/>
  <c r="J80" i="19"/>
  <c r="K90" i="19"/>
  <c r="I80" i="19"/>
  <c r="J90" i="19"/>
  <c r="H80" i="19"/>
  <c r="G80" i="19"/>
  <c r="F80" i="19"/>
  <c r="E80" i="19"/>
  <c r="D80" i="19"/>
  <c r="C80" i="19"/>
  <c r="M79" i="19"/>
  <c r="L79" i="19"/>
  <c r="K79" i="19"/>
  <c r="J79" i="19"/>
  <c r="I79" i="19"/>
  <c r="H79" i="19"/>
  <c r="G79" i="19"/>
  <c r="F79" i="19"/>
  <c r="E79" i="19"/>
  <c r="F89" i="19"/>
  <c r="D79" i="19"/>
  <c r="C79" i="19"/>
  <c r="M78" i="19"/>
  <c r="L78" i="19"/>
  <c r="K78" i="19"/>
  <c r="J78" i="19"/>
  <c r="K88" i="19"/>
  <c r="I78" i="19"/>
  <c r="J88" i="19"/>
  <c r="H78" i="19"/>
  <c r="I88" i="19"/>
  <c r="G78" i="19"/>
  <c r="F78" i="19"/>
  <c r="E78" i="19"/>
  <c r="D78" i="19"/>
  <c r="C78" i="19"/>
  <c r="M77" i="19"/>
  <c r="L77" i="19"/>
  <c r="K77" i="19"/>
  <c r="J77" i="19"/>
  <c r="I77" i="19"/>
  <c r="H77" i="19"/>
  <c r="G77" i="19"/>
  <c r="F77" i="19"/>
  <c r="E77" i="19"/>
  <c r="D77" i="19"/>
  <c r="C77" i="19"/>
  <c r="M74" i="19"/>
  <c r="L74" i="19"/>
  <c r="K74" i="19"/>
  <c r="J74" i="19"/>
  <c r="I74" i="19"/>
  <c r="H74" i="19"/>
  <c r="G74" i="19"/>
  <c r="F74" i="19"/>
  <c r="E74" i="19"/>
  <c r="D74" i="19"/>
  <c r="C74" i="19"/>
  <c r="K30" i="19"/>
  <c r="J30" i="19"/>
  <c r="I30" i="19"/>
  <c r="J40" i="19"/>
  <c r="H30" i="19"/>
  <c r="G30" i="19"/>
  <c r="F30" i="19"/>
  <c r="E30" i="19"/>
  <c r="M29" i="19"/>
  <c r="L29" i="19"/>
  <c r="M39" i="19"/>
  <c r="K29" i="19"/>
  <c r="J29" i="19"/>
  <c r="I29" i="19"/>
  <c r="H29" i="19"/>
  <c r="G29" i="19"/>
  <c r="H39" i="19"/>
  <c r="F29" i="19"/>
  <c r="E29" i="19"/>
  <c r="F39" i="19"/>
  <c r="D29" i="19"/>
  <c r="C29" i="19"/>
  <c r="M28" i="19"/>
  <c r="L28" i="19"/>
  <c r="K28" i="19"/>
  <c r="J28" i="19"/>
  <c r="I28" i="19"/>
  <c r="J38" i="19"/>
  <c r="H28" i="19"/>
  <c r="G28" i="19"/>
  <c r="F28" i="19"/>
  <c r="G38" i="19"/>
  <c r="E28" i="19"/>
  <c r="D28" i="19"/>
  <c r="C28" i="19"/>
  <c r="M27" i="19"/>
  <c r="L27" i="19"/>
  <c r="K27" i="19"/>
  <c r="J27" i="19"/>
  <c r="I27" i="19"/>
  <c r="J37" i="19"/>
  <c r="H27" i="19"/>
  <c r="G27" i="19"/>
  <c r="H37" i="19"/>
  <c r="F27" i="19"/>
  <c r="E27" i="19"/>
  <c r="D27" i="19"/>
  <c r="C27" i="19"/>
  <c r="M26" i="19"/>
  <c r="L26" i="19"/>
  <c r="M36" i="19"/>
  <c r="K26" i="19"/>
  <c r="L36" i="19"/>
  <c r="J26" i="19"/>
  <c r="I26" i="19"/>
  <c r="H26" i="19"/>
  <c r="I36" i="19"/>
  <c r="G26" i="19"/>
  <c r="F26" i="19"/>
  <c r="E26" i="19"/>
  <c r="D26" i="19"/>
  <c r="C26" i="19"/>
  <c r="D36" i="19"/>
  <c r="M25" i="19"/>
  <c r="L25" i="19"/>
  <c r="K25" i="19"/>
  <c r="J25" i="19"/>
  <c r="I25" i="19"/>
  <c r="H25" i="19"/>
  <c r="G25" i="19"/>
  <c r="F25" i="19"/>
  <c r="E25" i="19"/>
  <c r="D25" i="19"/>
  <c r="C25" i="19"/>
  <c r="M24" i="19"/>
  <c r="L24" i="19"/>
  <c r="K24" i="19"/>
  <c r="L34" i="19"/>
  <c r="J24" i="19"/>
  <c r="I24" i="19"/>
  <c r="H24" i="19"/>
  <c r="I34" i="19"/>
  <c r="G24" i="19"/>
  <c r="F24" i="19"/>
  <c r="E24" i="19"/>
  <c r="D24" i="19"/>
  <c r="E34" i="19"/>
  <c r="C24" i="19"/>
  <c r="D34" i="19"/>
  <c r="M23" i="19"/>
  <c r="L23" i="19"/>
  <c r="K23" i="19"/>
  <c r="J23" i="19"/>
  <c r="I23" i="19"/>
  <c r="H23" i="19"/>
  <c r="G23" i="19"/>
  <c r="F23" i="19"/>
  <c r="E23" i="19"/>
  <c r="D23" i="19"/>
  <c r="C23" i="19"/>
  <c r="M20" i="19"/>
  <c r="L20" i="19"/>
  <c r="K20" i="19"/>
  <c r="J20" i="19"/>
  <c r="I20" i="19"/>
  <c r="H20" i="19"/>
  <c r="G20" i="19"/>
  <c r="F20" i="19"/>
  <c r="E20" i="19"/>
  <c r="D20" i="19"/>
  <c r="C20" i="19"/>
  <c r="L62" i="19"/>
  <c r="K62" i="19"/>
  <c r="J62" i="19"/>
  <c r="I62" i="19"/>
  <c r="H62" i="19"/>
  <c r="G62" i="19"/>
  <c r="F62" i="19"/>
  <c r="E62" i="19"/>
  <c r="D62" i="19"/>
  <c r="AG61" i="19"/>
  <c r="AF61" i="19"/>
  <c r="AE61" i="19"/>
  <c r="AD61" i="19"/>
  <c r="AC61" i="19"/>
  <c r="AB61" i="19"/>
  <c r="AA61" i="19"/>
  <c r="Z61" i="19"/>
  <c r="Y61" i="19"/>
  <c r="X61" i="19"/>
  <c r="M61" i="19"/>
  <c r="S61" i="19"/>
  <c r="L61" i="19"/>
  <c r="K61" i="19"/>
  <c r="J61" i="19"/>
  <c r="I61" i="19"/>
  <c r="H61" i="19"/>
  <c r="G61" i="19"/>
  <c r="F61" i="19"/>
  <c r="E61" i="19"/>
  <c r="D61" i="19"/>
  <c r="AG60" i="19"/>
  <c r="AF60" i="19"/>
  <c r="AE60" i="19"/>
  <c r="AD60" i="19"/>
  <c r="AC60" i="19"/>
  <c r="AB60" i="19"/>
  <c r="AA60" i="19"/>
  <c r="Z60" i="19"/>
  <c r="Y60" i="19"/>
  <c r="X60" i="19"/>
  <c r="M60" i="19"/>
  <c r="S60" i="19"/>
  <c r="L60" i="19"/>
  <c r="K60" i="19"/>
  <c r="J60" i="19"/>
  <c r="I60" i="19"/>
  <c r="H60" i="19"/>
  <c r="G60" i="19"/>
  <c r="F60" i="19"/>
  <c r="E60" i="19"/>
  <c r="D60" i="19"/>
  <c r="AG59" i="19"/>
  <c r="AF59" i="19"/>
  <c r="AE59" i="19"/>
  <c r="AD59" i="19"/>
  <c r="AC59" i="19"/>
  <c r="AB59" i="19"/>
  <c r="AA59" i="19"/>
  <c r="Z59" i="19"/>
  <c r="Y59" i="19"/>
  <c r="X59" i="19"/>
  <c r="M59" i="19"/>
  <c r="W59" i="19"/>
  <c r="O59" i="19"/>
  <c r="Q59" i="19"/>
  <c r="L59" i="19"/>
  <c r="K59" i="19"/>
  <c r="J59" i="19"/>
  <c r="I59" i="19"/>
  <c r="H59" i="19"/>
  <c r="G59" i="19"/>
  <c r="F59" i="19"/>
  <c r="E59" i="19"/>
  <c r="D59" i="19"/>
  <c r="L58" i="19"/>
  <c r="K58" i="19"/>
  <c r="J58" i="19"/>
  <c r="I58" i="19"/>
  <c r="H58" i="19"/>
  <c r="G58" i="19"/>
  <c r="F58" i="19"/>
  <c r="E58" i="19"/>
  <c r="D58" i="19"/>
  <c r="AG57" i="19"/>
  <c r="AF57" i="19"/>
  <c r="AE57" i="19"/>
  <c r="AD57" i="19"/>
  <c r="AC57" i="19"/>
  <c r="AB57" i="19"/>
  <c r="AA57" i="19"/>
  <c r="Z57" i="19"/>
  <c r="Y57" i="19"/>
  <c r="X57" i="19"/>
  <c r="M57" i="19"/>
  <c r="O57" i="19"/>
  <c r="W57" i="19"/>
  <c r="L57" i="19"/>
  <c r="K57" i="19"/>
  <c r="J57" i="19"/>
  <c r="I57" i="19"/>
  <c r="H57" i="19"/>
  <c r="G57" i="19"/>
  <c r="F57" i="19"/>
  <c r="E57" i="19"/>
  <c r="D57" i="19"/>
  <c r="L56" i="19"/>
  <c r="K56" i="19"/>
  <c r="J56" i="19"/>
  <c r="I56" i="19"/>
  <c r="H56" i="19"/>
  <c r="G56" i="19"/>
  <c r="F56" i="19"/>
  <c r="E56" i="19"/>
  <c r="D56" i="19"/>
  <c r="AG55" i="19"/>
  <c r="AF55" i="19"/>
  <c r="AE55" i="19"/>
  <c r="AD55" i="19"/>
  <c r="AC55" i="19"/>
  <c r="AB55" i="19"/>
  <c r="AA55" i="19"/>
  <c r="Z55" i="19"/>
  <c r="Y55" i="19"/>
  <c r="X55" i="19"/>
  <c r="M55" i="19"/>
  <c r="W55" i="19"/>
  <c r="Q55" i="19"/>
  <c r="L55" i="19"/>
  <c r="K55" i="19"/>
  <c r="J55" i="19"/>
  <c r="I55" i="19"/>
  <c r="H55" i="19"/>
  <c r="G55" i="19"/>
  <c r="F55" i="19"/>
  <c r="E55" i="19"/>
  <c r="D55" i="19"/>
  <c r="M52" i="19"/>
  <c r="L52" i="19"/>
  <c r="K52" i="19"/>
  <c r="J52" i="19"/>
  <c r="I52" i="19"/>
  <c r="H52" i="19"/>
  <c r="G52" i="19"/>
  <c r="F52" i="19"/>
  <c r="E52" i="19"/>
  <c r="D52" i="19"/>
  <c r="C52" i="19"/>
  <c r="F12" i="9"/>
  <c r="F11" i="9"/>
  <c r="F43" i="9"/>
  <c r="E13" i="9"/>
  <c r="E12" i="9"/>
  <c r="E44" i="9"/>
  <c r="F13" i="9"/>
  <c r="F44" i="9"/>
  <c r="G13" i="9"/>
  <c r="G12" i="9"/>
  <c r="G44" i="9"/>
  <c r="E15" i="9"/>
  <c r="E45" i="9"/>
  <c r="F15" i="9"/>
  <c r="F45" i="9"/>
  <c r="F14" i="9"/>
  <c r="G15" i="9"/>
  <c r="G45" i="9"/>
  <c r="E17" i="9"/>
  <c r="E46" i="9"/>
  <c r="F17" i="9"/>
  <c r="F46" i="9"/>
  <c r="F16" i="9"/>
  <c r="G17" i="9"/>
  <c r="G46" i="9"/>
  <c r="E19" i="9"/>
  <c r="E47" i="9"/>
  <c r="F19" i="9"/>
  <c r="F47" i="9"/>
  <c r="F18" i="9"/>
  <c r="G19" i="9"/>
  <c r="G47" i="9"/>
  <c r="F21" i="9"/>
  <c r="F48" i="9"/>
  <c r="F20" i="9"/>
  <c r="G21" i="9"/>
  <c r="G48" i="9"/>
  <c r="G22" i="9"/>
  <c r="F22" i="9"/>
  <c r="G23" i="9"/>
  <c r="F23" i="9"/>
  <c r="G24" i="9"/>
  <c r="F24" i="9"/>
  <c r="G25" i="9"/>
  <c r="F25" i="9"/>
  <c r="G26" i="9"/>
  <c r="F26" i="9"/>
  <c r="G27" i="9"/>
  <c r="F27" i="9"/>
  <c r="G28" i="9"/>
  <c r="F28" i="9"/>
  <c r="G29" i="9"/>
  <c r="F29" i="9"/>
  <c r="G30" i="9"/>
  <c r="F30" i="9"/>
  <c r="G31" i="9"/>
  <c r="F31" i="9"/>
  <c r="F49" i="9"/>
  <c r="G49" i="9"/>
  <c r="G32" i="9"/>
  <c r="F32" i="9"/>
  <c r="G33" i="9"/>
  <c r="F33" i="9"/>
  <c r="G34" i="9"/>
  <c r="F34" i="9"/>
  <c r="G35" i="9"/>
  <c r="F35" i="9"/>
  <c r="G36" i="9"/>
  <c r="F36" i="9"/>
  <c r="G37" i="9"/>
  <c r="F37" i="9"/>
  <c r="G38" i="9"/>
  <c r="F38" i="9"/>
  <c r="G39" i="9"/>
  <c r="F39" i="9"/>
  <c r="G40" i="9"/>
  <c r="F40" i="9"/>
  <c r="G41" i="9"/>
  <c r="F41" i="9"/>
  <c r="F50" i="9"/>
  <c r="D43" i="9"/>
  <c r="H43" i="9"/>
  <c r="I12" i="9"/>
  <c r="I11" i="9"/>
  <c r="I43" i="9"/>
  <c r="L12" i="9"/>
  <c r="L11" i="9"/>
  <c r="L43" i="9"/>
  <c r="D44" i="9"/>
  <c r="H44" i="9"/>
  <c r="I13" i="9"/>
  <c r="I44" i="9"/>
  <c r="J13" i="9"/>
  <c r="J12" i="9"/>
  <c r="J44" i="9"/>
  <c r="L13" i="9"/>
  <c r="L44" i="9"/>
  <c r="D45" i="9"/>
  <c r="H45" i="9"/>
  <c r="I15" i="9"/>
  <c r="I45" i="9"/>
  <c r="I14" i="9"/>
  <c r="J15" i="9"/>
  <c r="J45" i="9"/>
  <c r="L15" i="9"/>
  <c r="L45" i="9"/>
  <c r="D46" i="9"/>
  <c r="H46" i="9"/>
  <c r="I17" i="9"/>
  <c r="I46" i="9"/>
  <c r="I16" i="9"/>
  <c r="J17" i="9"/>
  <c r="J46" i="9"/>
  <c r="L17" i="9"/>
  <c r="L46" i="9"/>
  <c r="D47" i="9"/>
  <c r="H47" i="9"/>
  <c r="I19" i="9"/>
  <c r="I47" i="9"/>
  <c r="I18" i="9"/>
  <c r="J19" i="9"/>
  <c r="J47" i="9"/>
  <c r="D48" i="9"/>
  <c r="H48" i="9"/>
  <c r="I21" i="9"/>
  <c r="I48" i="9"/>
  <c r="I20" i="9"/>
  <c r="J21" i="9"/>
  <c r="J48" i="9"/>
  <c r="L21" i="9"/>
  <c r="L19" i="9"/>
  <c r="L48" i="9"/>
  <c r="E21" i="9"/>
  <c r="E22" i="9"/>
  <c r="D22" i="9"/>
  <c r="E23" i="9"/>
  <c r="D23" i="9"/>
  <c r="E24" i="9"/>
  <c r="D24" i="9"/>
  <c r="E25" i="9"/>
  <c r="D25" i="9"/>
  <c r="E26" i="9"/>
  <c r="D26" i="9"/>
  <c r="E27" i="9"/>
  <c r="D27" i="9"/>
  <c r="E28" i="9"/>
  <c r="D28" i="9"/>
  <c r="E29" i="9"/>
  <c r="D29" i="9"/>
  <c r="E30" i="9"/>
  <c r="D30" i="9"/>
  <c r="E31" i="9"/>
  <c r="D31" i="9"/>
  <c r="D49" i="9"/>
  <c r="C31" i="9"/>
  <c r="J22" i="9"/>
  <c r="I22" i="9"/>
  <c r="J23" i="9"/>
  <c r="I23" i="9"/>
  <c r="J24" i="9"/>
  <c r="I24" i="9"/>
  <c r="J25" i="9"/>
  <c r="I25" i="9"/>
  <c r="J26" i="9"/>
  <c r="I26" i="9"/>
  <c r="J27" i="9"/>
  <c r="I27" i="9"/>
  <c r="J28" i="9"/>
  <c r="I28" i="9"/>
  <c r="J29" i="9"/>
  <c r="I29" i="9"/>
  <c r="J30" i="9"/>
  <c r="I30" i="9"/>
  <c r="J31" i="9"/>
  <c r="I31" i="9"/>
  <c r="H31" i="9"/>
  <c r="H49" i="9"/>
  <c r="I49" i="9"/>
  <c r="J49" i="9"/>
  <c r="E32" i="9"/>
  <c r="D32" i="9"/>
  <c r="E33" i="9"/>
  <c r="D33" i="9"/>
  <c r="E34" i="9"/>
  <c r="D34" i="9"/>
  <c r="E35" i="9"/>
  <c r="D35" i="9"/>
  <c r="E36" i="9"/>
  <c r="D36" i="9"/>
  <c r="E37" i="9"/>
  <c r="D37" i="9"/>
  <c r="E38" i="9"/>
  <c r="D38" i="9"/>
  <c r="E39" i="9"/>
  <c r="D39" i="9"/>
  <c r="E40" i="9"/>
  <c r="D40" i="9"/>
  <c r="E41" i="9"/>
  <c r="D41" i="9"/>
  <c r="D50" i="9"/>
  <c r="C41" i="9"/>
  <c r="J32" i="9"/>
  <c r="I32" i="9"/>
  <c r="J33" i="9"/>
  <c r="I33" i="9"/>
  <c r="J34" i="9"/>
  <c r="I34" i="9"/>
  <c r="J35" i="9"/>
  <c r="I35" i="9"/>
  <c r="J36" i="9"/>
  <c r="I36" i="9"/>
  <c r="J37" i="9"/>
  <c r="I37" i="9"/>
  <c r="J38" i="9"/>
  <c r="I38" i="9"/>
  <c r="J39" i="9"/>
  <c r="I39" i="9"/>
  <c r="J40" i="9"/>
  <c r="I40" i="9"/>
  <c r="J41" i="9"/>
  <c r="I41" i="9"/>
  <c r="H41" i="9"/>
  <c r="H50" i="9"/>
  <c r="I50" i="9"/>
  <c r="J50" i="9"/>
  <c r="C50" i="9"/>
  <c r="C49" i="9"/>
  <c r="C48" i="9"/>
  <c r="C47" i="9"/>
  <c r="C46" i="9"/>
  <c r="C45" i="9"/>
  <c r="C44" i="9"/>
  <c r="C43" i="9"/>
  <c r="J14" i="9"/>
  <c r="AZ41" i="9"/>
  <c r="AZ40" i="9"/>
  <c r="AZ39" i="9"/>
  <c r="AZ38" i="9"/>
  <c r="AZ37" i="9"/>
  <c r="AZ36" i="9"/>
  <c r="AZ35" i="9"/>
  <c r="AZ34" i="9"/>
  <c r="AZ33" i="9"/>
  <c r="AZ32" i="9"/>
  <c r="C46" i="3"/>
  <c r="AZ11" i="9"/>
  <c r="D46" i="3"/>
  <c r="AZ12" i="9"/>
  <c r="E46" i="3"/>
  <c r="AZ13" i="9"/>
  <c r="F46" i="3"/>
  <c r="AZ14" i="9"/>
  <c r="G46" i="3"/>
  <c r="AZ15" i="9"/>
  <c r="H46" i="3"/>
  <c r="AZ16" i="9"/>
  <c r="I46" i="3"/>
  <c r="AZ17" i="9"/>
  <c r="J46" i="3"/>
  <c r="AZ18" i="9"/>
  <c r="K46" i="3"/>
  <c r="AZ19" i="9"/>
  <c r="L46" i="3"/>
  <c r="AZ20" i="9"/>
  <c r="M46" i="3"/>
  <c r="AZ21" i="9"/>
  <c r="L22" i="9"/>
  <c r="L23" i="9"/>
  <c r="L24" i="9"/>
  <c r="L25" i="9"/>
  <c r="L27" i="9"/>
  <c r="L28" i="9"/>
  <c r="L30" i="9"/>
  <c r="L31" i="9"/>
  <c r="L32" i="9"/>
  <c r="L33" i="9"/>
  <c r="L34" i="9"/>
  <c r="L35" i="9"/>
  <c r="L36" i="9"/>
  <c r="L37" i="9"/>
  <c r="L38" i="9"/>
  <c r="L39" i="9"/>
  <c r="L40" i="9"/>
  <c r="L41" i="9"/>
  <c r="M33" i="3"/>
  <c r="L33" i="3"/>
  <c r="K33" i="3"/>
  <c r="J33" i="3"/>
  <c r="I33" i="3"/>
  <c r="H33" i="3"/>
  <c r="G33" i="3"/>
  <c r="F33" i="3"/>
  <c r="E33" i="3"/>
  <c r="C33" i="3"/>
  <c r="AP41" i="9"/>
  <c r="AP40" i="9"/>
  <c r="AP39" i="9"/>
  <c r="AP38" i="9"/>
  <c r="AP37" i="9"/>
  <c r="AP36" i="9"/>
  <c r="AP35" i="9"/>
  <c r="AP34" i="9"/>
  <c r="AP33" i="9"/>
  <c r="AP32" i="9"/>
  <c r="AP21" i="9"/>
  <c r="AP26" i="9"/>
  <c r="AP31" i="9"/>
  <c r="AP30" i="9"/>
  <c r="AP28" i="9"/>
  <c r="AP25" i="9"/>
  <c r="AP23" i="9"/>
  <c r="AP22" i="9"/>
  <c r="AP20" i="9"/>
  <c r="AP19" i="9"/>
  <c r="AP18" i="9"/>
  <c r="AP17" i="9"/>
  <c r="AP16" i="9"/>
  <c r="AP15" i="9"/>
  <c r="AP14" i="9"/>
  <c r="AP13" i="9"/>
  <c r="AP12" i="9"/>
  <c r="AP11" i="9"/>
  <c r="AF41" i="9"/>
  <c r="AF40" i="9"/>
  <c r="AF39" i="9"/>
  <c r="AF38" i="9"/>
  <c r="AF37" i="9"/>
  <c r="AF36" i="9"/>
  <c r="AF35" i="9"/>
  <c r="AF34" i="9"/>
  <c r="AF33" i="9"/>
  <c r="AF32" i="9"/>
  <c r="AF21" i="9"/>
  <c r="AF25" i="9"/>
  <c r="AF27" i="9"/>
  <c r="AF23" i="9"/>
  <c r="AF22" i="9"/>
  <c r="AF20" i="9"/>
  <c r="AF19" i="9"/>
  <c r="AF18" i="9"/>
  <c r="AF17" i="9"/>
  <c r="AF16" i="9"/>
  <c r="AF15" i="9"/>
  <c r="AF14" i="9"/>
  <c r="AF13" i="9"/>
  <c r="AF12" i="9"/>
  <c r="AF11" i="9"/>
  <c r="L20" i="9"/>
  <c r="L18" i="9"/>
  <c r="L16" i="9"/>
  <c r="L14" i="9"/>
  <c r="AT21" i="9"/>
  <c r="AT20" i="9"/>
  <c r="AU21" i="9"/>
  <c r="AU37" i="9"/>
  <c r="AU34" i="9"/>
  <c r="AU26" i="9"/>
  <c r="AJ21" i="9"/>
  <c r="AJ20" i="9"/>
  <c r="AK21" i="9"/>
  <c r="Z21" i="9"/>
  <c r="Z20" i="9"/>
  <c r="AA21" i="9"/>
  <c r="P21" i="9"/>
  <c r="P20" i="9"/>
  <c r="Q21" i="9"/>
  <c r="AS41" i="9"/>
  <c r="AS40" i="9"/>
  <c r="AS39" i="9"/>
  <c r="AS38" i="9"/>
  <c r="AS37" i="9"/>
  <c r="AS36" i="9"/>
  <c r="AS35" i="9"/>
  <c r="AS34" i="9"/>
  <c r="AS33" i="9"/>
  <c r="AS32" i="9"/>
  <c r="AS21" i="9"/>
  <c r="AS30" i="9"/>
  <c r="AS27" i="9"/>
  <c r="AS26" i="9"/>
  <c r="AS24" i="9"/>
  <c r="AI41" i="9"/>
  <c r="AI40" i="9"/>
  <c r="AI39" i="9"/>
  <c r="AI38" i="9"/>
  <c r="AI37" i="9"/>
  <c r="AI36" i="9"/>
  <c r="AI35" i="9"/>
  <c r="AI34" i="9"/>
  <c r="AI33" i="9"/>
  <c r="AI32" i="9"/>
  <c r="AI21" i="9"/>
  <c r="AI27" i="9"/>
  <c r="Y41" i="9"/>
  <c r="Y40" i="9"/>
  <c r="Y39" i="9"/>
  <c r="Y38" i="9"/>
  <c r="Y37" i="9"/>
  <c r="Y36" i="9"/>
  <c r="Y35" i="9"/>
  <c r="Y34" i="9"/>
  <c r="Y33" i="9"/>
  <c r="Y32" i="9"/>
  <c r="Y21" i="9"/>
  <c r="Y30" i="9"/>
  <c r="Y29" i="9"/>
  <c r="Y28" i="9"/>
  <c r="Y27" i="9"/>
  <c r="Y26" i="9"/>
  <c r="Y25" i="9"/>
  <c r="Y24" i="9"/>
  <c r="O41" i="9"/>
  <c r="O40" i="9"/>
  <c r="O39" i="9"/>
  <c r="O38" i="9"/>
  <c r="O37" i="9"/>
  <c r="O36" i="9"/>
  <c r="O35" i="9"/>
  <c r="O34" i="9"/>
  <c r="O33" i="9"/>
  <c r="O32" i="9"/>
  <c r="O21" i="9"/>
  <c r="O29" i="9"/>
  <c r="O31" i="9"/>
  <c r="O26" i="9"/>
  <c r="O25" i="9"/>
  <c r="O24" i="9"/>
  <c r="O23" i="9"/>
  <c r="AT12" i="9"/>
  <c r="AT11" i="9"/>
  <c r="AU12" i="9"/>
  <c r="AT13" i="9"/>
  <c r="AU13" i="9"/>
  <c r="AT14" i="9"/>
  <c r="AU14" i="9"/>
  <c r="AT15" i="9"/>
  <c r="AU15" i="9"/>
  <c r="AT16" i="9"/>
  <c r="AU16" i="9"/>
  <c r="AT17" i="9"/>
  <c r="AU17" i="9"/>
  <c r="AT18" i="9"/>
  <c r="AU18" i="9"/>
  <c r="AT19" i="9"/>
  <c r="AU20" i="9"/>
  <c r="AJ12" i="9"/>
  <c r="AJ11" i="9"/>
  <c r="AK12" i="9"/>
  <c r="AJ13" i="9"/>
  <c r="AK13" i="9"/>
  <c r="AJ14" i="9"/>
  <c r="AK14" i="9"/>
  <c r="AJ15" i="9"/>
  <c r="AK15" i="9"/>
  <c r="AJ16" i="9"/>
  <c r="AJ17" i="9"/>
  <c r="AK17" i="9"/>
  <c r="AJ18" i="9"/>
  <c r="AK18" i="9"/>
  <c r="AJ19" i="9"/>
  <c r="AK19" i="9"/>
  <c r="Z12" i="9"/>
  <c r="Z11" i="9"/>
  <c r="AA12" i="9"/>
  <c r="Z13" i="9"/>
  <c r="AA13" i="9"/>
  <c r="Z14" i="9"/>
  <c r="AA14" i="9"/>
  <c r="Z15" i="9"/>
  <c r="AA15" i="9"/>
  <c r="Z16" i="9"/>
  <c r="AA16" i="9"/>
  <c r="Z17" i="9"/>
  <c r="AA17" i="9"/>
  <c r="Z18" i="9"/>
  <c r="AA18" i="9"/>
  <c r="Z19" i="9"/>
  <c r="AA19" i="9"/>
  <c r="AA20" i="9"/>
  <c r="P12" i="9"/>
  <c r="P11" i="9"/>
  <c r="Q12" i="9"/>
  <c r="P13" i="9"/>
  <c r="P14" i="9"/>
  <c r="Q14" i="9"/>
  <c r="P15" i="9"/>
  <c r="Q15" i="9"/>
  <c r="P16" i="9"/>
  <c r="Q16" i="9"/>
  <c r="P17" i="9"/>
  <c r="P18" i="9"/>
  <c r="Q18" i="9"/>
  <c r="P19" i="9"/>
  <c r="Q20" i="9"/>
  <c r="G14" i="9"/>
  <c r="G16" i="9"/>
  <c r="G18" i="9"/>
  <c r="G20" i="9"/>
  <c r="M106" i="5"/>
  <c r="L106" i="5"/>
  <c r="K106" i="5"/>
  <c r="J106" i="5"/>
  <c r="I106" i="5"/>
  <c r="H106" i="5"/>
  <c r="G106" i="5"/>
  <c r="F106" i="5"/>
  <c r="E106" i="5"/>
  <c r="D106" i="5"/>
  <c r="C106" i="5"/>
  <c r="M105" i="5"/>
  <c r="L105" i="5"/>
  <c r="K105" i="5"/>
  <c r="J105" i="5"/>
  <c r="I105" i="5"/>
  <c r="H105" i="5"/>
  <c r="G105" i="5"/>
  <c r="F105" i="5"/>
  <c r="E105" i="5"/>
  <c r="D105" i="5"/>
  <c r="C105" i="5"/>
  <c r="M104" i="5"/>
  <c r="L104" i="5"/>
  <c r="K104" i="5"/>
  <c r="J104" i="5"/>
  <c r="I104" i="5"/>
  <c r="H104" i="5"/>
  <c r="G104" i="5"/>
  <c r="F104" i="5"/>
  <c r="E104" i="5"/>
  <c r="D104" i="5"/>
  <c r="C104" i="5"/>
  <c r="M103" i="5"/>
  <c r="L103" i="5"/>
  <c r="K103" i="5"/>
  <c r="J103" i="5"/>
  <c r="I103" i="5"/>
  <c r="H103" i="5"/>
  <c r="G103" i="5"/>
  <c r="F103" i="5"/>
  <c r="E103" i="5"/>
  <c r="D103" i="5"/>
  <c r="C103" i="5"/>
  <c r="M102" i="5"/>
  <c r="L102" i="5"/>
  <c r="K102" i="5"/>
  <c r="J102" i="5"/>
  <c r="I102" i="5"/>
  <c r="H102" i="5"/>
  <c r="G102" i="5"/>
  <c r="F102" i="5"/>
  <c r="E102" i="5"/>
  <c r="D102" i="5"/>
  <c r="C102" i="5"/>
  <c r="M101" i="5"/>
  <c r="L101" i="5"/>
  <c r="K101" i="5"/>
  <c r="J101" i="5"/>
  <c r="I101" i="5"/>
  <c r="H101" i="5"/>
  <c r="G101" i="5"/>
  <c r="F101" i="5"/>
  <c r="E101" i="5"/>
  <c r="D101" i="5"/>
  <c r="C101" i="5"/>
  <c r="M100" i="5"/>
  <c r="L100" i="5"/>
  <c r="K100" i="5"/>
  <c r="J100" i="5"/>
  <c r="I100" i="5"/>
  <c r="H100" i="5"/>
  <c r="G100" i="5"/>
  <c r="F100" i="5"/>
  <c r="E100" i="5"/>
  <c r="D100" i="5"/>
  <c r="C100" i="5"/>
  <c r="M99" i="5"/>
  <c r="L99" i="5"/>
  <c r="K99" i="5"/>
  <c r="J99" i="5"/>
  <c r="I99" i="5"/>
  <c r="H99" i="5"/>
  <c r="G99" i="5"/>
  <c r="F99" i="5"/>
  <c r="E99" i="5"/>
  <c r="D99" i="5"/>
  <c r="C99" i="5"/>
  <c r="M106" i="2" a="1"/>
  <c r="M106" i="2"/>
  <c r="L106" i="2" a="1"/>
  <c r="L106" i="2"/>
  <c r="K106" i="2" a="1"/>
  <c r="K106" i="2"/>
  <c r="J106" i="2" a="1"/>
  <c r="J106" i="2"/>
  <c r="I106" i="2" a="1"/>
  <c r="I106" i="2"/>
  <c r="H106" i="2" a="1"/>
  <c r="H106" i="2"/>
  <c r="G106" i="2" a="1"/>
  <c r="G106" i="2"/>
  <c r="F106" i="2" a="1"/>
  <c r="F106" i="2"/>
  <c r="E106" i="2" a="1"/>
  <c r="E106" i="2"/>
  <c r="D106" i="2" a="1"/>
  <c r="D106" i="2"/>
  <c r="C106" i="2" a="1"/>
  <c r="C106" i="2"/>
  <c r="M105" i="2" a="1"/>
  <c r="M105" i="2"/>
  <c r="L105" i="2" a="1"/>
  <c r="L105" i="2"/>
  <c r="K105" i="2" a="1"/>
  <c r="K105" i="2"/>
  <c r="J105" i="2" a="1"/>
  <c r="J105" i="2"/>
  <c r="I105" i="2" a="1"/>
  <c r="I105" i="2"/>
  <c r="H105" i="2" a="1"/>
  <c r="H105" i="2"/>
  <c r="G105" i="2" a="1"/>
  <c r="G105" i="2"/>
  <c r="F105" i="2" a="1"/>
  <c r="F105" i="2"/>
  <c r="E105" i="2" a="1"/>
  <c r="E105" i="2"/>
  <c r="D105" i="2" a="1"/>
  <c r="D105" i="2"/>
  <c r="C105" i="2" a="1"/>
  <c r="C105" i="2"/>
  <c r="M104" i="2" a="1"/>
  <c r="M104" i="2"/>
  <c r="L104" i="2" a="1"/>
  <c r="L104" i="2"/>
  <c r="K104" i="2" a="1"/>
  <c r="K104" i="2"/>
  <c r="J104" i="2" a="1"/>
  <c r="J104" i="2"/>
  <c r="I104" i="2" a="1"/>
  <c r="I104" i="2"/>
  <c r="H104" i="2" a="1"/>
  <c r="H104" i="2"/>
  <c r="G104" i="2" a="1"/>
  <c r="G104" i="2"/>
  <c r="F104" i="2" a="1"/>
  <c r="F104" i="2"/>
  <c r="E104" i="2" a="1"/>
  <c r="E104" i="2"/>
  <c r="D104" i="2" a="1"/>
  <c r="D104" i="2"/>
  <c r="C104" i="2" a="1"/>
  <c r="C104" i="2"/>
  <c r="M103" i="2" a="1"/>
  <c r="M103" i="2"/>
  <c r="L103" i="2" a="1"/>
  <c r="L103" i="2"/>
  <c r="K103" i="2" a="1"/>
  <c r="K103" i="2"/>
  <c r="J103" i="2" a="1"/>
  <c r="J103" i="2"/>
  <c r="I103" i="2" a="1"/>
  <c r="I103" i="2"/>
  <c r="H103" i="2" a="1"/>
  <c r="H103" i="2"/>
  <c r="G103" i="2" a="1"/>
  <c r="G103" i="2"/>
  <c r="F103" i="2" a="1"/>
  <c r="F103" i="2"/>
  <c r="E103" i="2" a="1"/>
  <c r="E103" i="2"/>
  <c r="D103" i="2" a="1"/>
  <c r="D103" i="2"/>
  <c r="C103" i="2" a="1"/>
  <c r="C103" i="2"/>
  <c r="M102" i="2" a="1"/>
  <c r="M102" i="2"/>
  <c r="L102" i="2" a="1"/>
  <c r="L102" i="2"/>
  <c r="K102" i="2" a="1"/>
  <c r="K102" i="2"/>
  <c r="J102" i="2" a="1"/>
  <c r="J102" i="2"/>
  <c r="I102" i="2" a="1"/>
  <c r="I102" i="2"/>
  <c r="H102" i="2" a="1"/>
  <c r="H102" i="2"/>
  <c r="G102" i="2" a="1"/>
  <c r="G102" i="2"/>
  <c r="F102" i="2" a="1"/>
  <c r="F102" i="2"/>
  <c r="E102" i="2" a="1"/>
  <c r="E102" i="2"/>
  <c r="D102" i="2" a="1"/>
  <c r="D102" i="2"/>
  <c r="C102" i="2" a="1"/>
  <c r="C102" i="2"/>
  <c r="M101" i="2" a="1"/>
  <c r="M101" i="2"/>
  <c r="L101" i="2" a="1"/>
  <c r="L101" i="2"/>
  <c r="K101" i="2" a="1"/>
  <c r="K101" i="2"/>
  <c r="J101" i="2" a="1"/>
  <c r="J101" i="2"/>
  <c r="I101" i="2" a="1"/>
  <c r="I101" i="2"/>
  <c r="H101" i="2" a="1"/>
  <c r="H101" i="2"/>
  <c r="G101" i="2" a="1"/>
  <c r="G101" i="2"/>
  <c r="F101" i="2" a="1"/>
  <c r="F101" i="2"/>
  <c r="E101" i="2" a="1"/>
  <c r="E101" i="2"/>
  <c r="D101" i="2" a="1"/>
  <c r="D101" i="2"/>
  <c r="C101" i="2" a="1"/>
  <c r="C101" i="2"/>
  <c r="M100" i="2" a="1"/>
  <c r="M100" i="2"/>
  <c r="L100" i="2" a="1"/>
  <c r="L100" i="2"/>
  <c r="K100" i="2" a="1"/>
  <c r="K100" i="2"/>
  <c r="J100" i="2" a="1"/>
  <c r="J100" i="2"/>
  <c r="I100" i="2" a="1"/>
  <c r="I100" i="2"/>
  <c r="H100" i="2" a="1"/>
  <c r="H100" i="2"/>
  <c r="G100" i="2" a="1"/>
  <c r="G100" i="2"/>
  <c r="F100" i="2" a="1"/>
  <c r="F100" i="2"/>
  <c r="E100" i="2" a="1"/>
  <c r="E100" i="2"/>
  <c r="D100" i="2" a="1"/>
  <c r="D100" i="2"/>
  <c r="C100" i="2" a="1"/>
  <c r="C100" i="2"/>
  <c r="M99" i="2" a="1"/>
  <c r="M99" i="2"/>
  <c r="L99" i="2" a="1"/>
  <c r="L99" i="2"/>
  <c r="K99" i="2" a="1"/>
  <c r="K99" i="2"/>
  <c r="J99" i="2" a="1"/>
  <c r="J99" i="2"/>
  <c r="I99" i="2" a="1"/>
  <c r="I99" i="2"/>
  <c r="H99" i="2" a="1"/>
  <c r="H99" i="2"/>
  <c r="G99" i="2" a="1"/>
  <c r="G99" i="2"/>
  <c r="F99" i="2" a="1"/>
  <c r="F99" i="2"/>
  <c r="E99" i="2" a="1"/>
  <c r="E99" i="2"/>
  <c r="D99" i="2" a="1"/>
  <c r="D99" i="2"/>
  <c r="C99" i="2" a="1"/>
  <c r="C99" i="2"/>
  <c r="K21" i="9"/>
  <c r="K20" i="9"/>
  <c r="K19" i="9"/>
  <c r="K18" i="9"/>
  <c r="K17" i="9"/>
  <c r="K15" i="9"/>
  <c r="K46" i="9"/>
  <c r="K16" i="9"/>
  <c r="K14" i="9"/>
  <c r="K13" i="9"/>
  <c r="K12" i="9"/>
  <c r="K44" i="9"/>
  <c r="K11" i="9"/>
  <c r="AS20" i="9"/>
  <c r="AS19" i="9"/>
  <c r="AS18" i="9"/>
  <c r="AS17" i="9"/>
  <c r="AS16" i="9"/>
  <c r="AS15" i="9"/>
  <c r="AS14" i="9"/>
  <c r="AS13" i="9"/>
  <c r="AS12" i="9"/>
  <c r="AI20" i="9"/>
  <c r="AI19" i="9"/>
  <c r="AI18" i="9"/>
  <c r="AI17" i="9"/>
  <c r="AI16" i="9"/>
  <c r="AI15" i="9"/>
  <c r="AI14" i="9"/>
  <c r="AI13" i="9"/>
  <c r="AI12" i="9"/>
  <c r="Y20" i="9"/>
  <c r="Y19" i="9"/>
  <c r="Y18" i="9"/>
  <c r="Y17" i="9"/>
  <c r="Y16" i="9"/>
  <c r="Y15" i="9"/>
  <c r="Y14" i="9"/>
  <c r="Y13" i="9"/>
  <c r="Y12" i="9"/>
  <c r="O20" i="9"/>
  <c r="O19" i="9"/>
  <c r="O18" i="9"/>
  <c r="O17" i="9"/>
  <c r="O16" i="9"/>
  <c r="O15" i="9"/>
  <c r="O14" i="9"/>
  <c r="O13" i="9"/>
  <c r="O12" i="9"/>
  <c r="E14" i="9"/>
  <c r="E16" i="9"/>
  <c r="E18" i="9"/>
  <c r="E20" i="9"/>
  <c r="AW21" i="9"/>
  <c r="AW20" i="9"/>
  <c r="AX21" i="9"/>
  <c r="AX22" i="9"/>
  <c r="AX23" i="9"/>
  <c r="AX24" i="9"/>
  <c r="AX25" i="9"/>
  <c r="AX26" i="9"/>
  <c r="AX27" i="9"/>
  <c r="AX28" i="9"/>
  <c r="AX29" i="9"/>
  <c r="AX30" i="9"/>
  <c r="AX31" i="9"/>
  <c r="AX32" i="9"/>
  <c r="AX33" i="9"/>
  <c r="AX34" i="9"/>
  <c r="AX35" i="9"/>
  <c r="AX36" i="9"/>
  <c r="AX37" i="9"/>
  <c r="AX38" i="9"/>
  <c r="AX39" i="9"/>
  <c r="AX40" i="9"/>
  <c r="AX41" i="9"/>
  <c r="AW19" i="9"/>
  <c r="AW18" i="9"/>
  <c r="AX19" i="9"/>
  <c r="AW17" i="9"/>
  <c r="AX18" i="9"/>
  <c r="AW16" i="9"/>
  <c r="AX17" i="9"/>
  <c r="AW15" i="9"/>
  <c r="AW14" i="9"/>
  <c r="AX15" i="9"/>
  <c r="AW13" i="9"/>
  <c r="AX14" i="9"/>
  <c r="AW12" i="9"/>
  <c r="AX13" i="9"/>
  <c r="AW11" i="9"/>
  <c r="AX12" i="9"/>
  <c r="AM21" i="9"/>
  <c r="AM20" i="9"/>
  <c r="AM19" i="9"/>
  <c r="AN20" i="9"/>
  <c r="AN21" i="9"/>
  <c r="AN22" i="9"/>
  <c r="AM18" i="9"/>
  <c r="AN19" i="9"/>
  <c r="AM17" i="9"/>
  <c r="AM16" i="9"/>
  <c r="AN17" i="9"/>
  <c r="AM15" i="9"/>
  <c r="AN16" i="9"/>
  <c r="AM14" i="9"/>
  <c r="AN15" i="9"/>
  <c r="AM13" i="9"/>
  <c r="AM12" i="9"/>
  <c r="AN13" i="9"/>
  <c r="AM11" i="9"/>
  <c r="AN12" i="9"/>
  <c r="AC21" i="9"/>
  <c r="AC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C19" i="9"/>
  <c r="AC18" i="9"/>
  <c r="AC17" i="9"/>
  <c r="AD18" i="9"/>
  <c r="AC16" i="9"/>
  <c r="AD17" i="9"/>
  <c r="AC15" i="9"/>
  <c r="AD16" i="9"/>
  <c r="AC14" i="9"/>
  <c r="AD15" i="9"/>
  <c r="AC13" i="9"/>
  <c r="AC12" i="9"/>
  <c r="AD13" i="9"/>
  <c r="AC11" i="9"/>
  <c r="AD12" i="9"/>
  <c r="S21" i="9"/>
  <c r="S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S19" i="9"/>
  <c r="T20" i="9"/>
  <c r="S18" i="9"/>
  <c r="S17" i="9"/>
  <c r="T18" i="9"/>
  <c r="S16" i="9"/>
  <c r="T17" i="9"/>
  <c r="S15" i="9"/>
  <c r="T16" i="9"/>
  <c r="S14" i="9"/>
  <c r="S13" i="9"/>
  <c r="T14" i="9"/>
  <c r="S12" i="9"/>
  <c r="T13" i="9"/>
  <c r="S11" i="9"/>
  <c r="T12" i="9"/>
  <c r="J16" i="9"/>
  <c r="J18" i="9"/>
  <c r="J20" i="9"/>
  <c r="M79" i="8"/>
  <c r="M15" i="8"/>
  <c r="M40" i="8"/>
  <c r="M49" i="8"/>
  <c r="AY21" i="9"/>
  <c r="AY22" i="9"/>
  <c r="AY23" i="9"/>
  <c r="AY24" i="9"/>
  <c r="AY25" i="9"/>
  <c r="AY26" i="9"/>
  <c r="AY27" i="9"/>
  <c r="AY28" i="9"/>
  <c r="AY29" i="9"/>
  <c r="AY30" i="9"/>
  <c r="AY31" i="9"/>
  <c r="AY32" i="9"/>
  <c r="AY33" i="9"/>
  <c r="AY34" i="9"/>
  <c r="AY35" i="9"/>
  <c r="AY36" i="9"/>
  <c r="AY37" i="9"/>
  <c r="AY38" i="9"/>
  <c r="AY39" i="9"/>
  <c r="AY40" i="9"/>
  <c r="AY41" i="9"/>
  <c r="L79" i="8"/>
  <c r="L15" i="8"/>
  <c r="L40" i="8"/>
  <c r="L49" i="8"/>
  <c r="AY20" i="9"/>
  <c r="K79" i="8"/>
  <c r="K15" i="8"/>
  <c r="K40" i="8"/>
  <c r="K49" i="8"/>
  <c r="AY19" i="9"/>
  <c r="J79" i="8"/>
  <c r="J15" i="8"/>
  <c r="J40" i="8"/>
  <c r="J49" i="8"/>
  <c r="AY18" i="9"/>
  <c r="I79" i="8"/>
  <c r="I15" i="8"/>
  <c r="I40" i="8"/>
  <c r="I49" i="8"/>
  <c r="AY17" i="9"/>
  <c r="H79" i="8"/>
  <c r="H15" i="8"/>
  <c r="H40" i="8"/>
  <c r="H49" i="8"/>
  <c r="AY16" i="9"/>
  <c r="G79" i="8"/>
  <c r="G15" i="8"/>
  <c r="G40" i="8"/>
  <c r="G49" i="8"/>
  <c r="AY15" i="9"/>
  <c r="F79" i="8"/>
  <c r="F15" i="8"/>
  <c r="F40" i="8"/>
  <c r="F49" i="8"/>
  <c r="AY14" i="9"/>
  <c r="E79" i="8"/>
  <c r="E15" i="8"/>
  <c r="E40" i="8"/>
  <c r="E49" i="8"/>
  <c r="AY13" i="9"/>
  <c r="D79" i="8"/>
  <c r="D15" i="8"/>
  <c r="D40" i="8"/>
  <c r="D49" i="8"/>
  <c r="AY12" i="9"/>
  <c r="C79" i="8"/>
  <c r="C15" i="8"/>
  <c r="C49" i="8"/>
  <c r="AY11" i="9"/>
  <c r="AO21" i="9"/>
  <c r="AO22" i="9"/>
  <c r="AO23" i="9"/>
  <c r="AO24" i="9"/>
  <c r="AO25" i="9"/>
  <c r="AO26" i="9"/>
  <c r="AO27" i="9"/>
  <c r="AO28" i="9"/>
  <c r="AO29" i="9"/>
  <c r="AO30" i="9"/>
  <c r="AO31" i="9"/>
  <c r="AO32" i="9"/>
  <c r="AO33" i="9"/>
  <c r="AO34" i="9"/>
  <c r="AO35" i="9"/>
  <c r="AO36" i="9"/>
  <c r="AO37" i="9"/>
  <c r="AO38" i="9"/>
  <c r="AO39" i="9"/>
  <c r="AO40" i="9"/>
  <c r="AO41" i="9"/>
  <c r="AO20" i="9"/>
  <c r="AO19" i="9"/>
  <c r="AO18" i="9"/>
  <c r="AO17" i="9"/>
  <c r="AO16" i="9"/>
  <c r="AO15" i="9"/>
  <c r="AO14" i="9"/>
  <c r="AO13" i="9"/>
  <c r="AO12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40" i="9"/>
  <c r="AE41" i="9"/>
  <c r="AO11" i="9"/>
  <c r="M104" i="1" a="1"/>
  <c r="M104" i="1"/>
  <c r="L104" i="1" a="1"/>
  <c r="L104" i="1"/>
  <c r="K104" i="1" a="1"/>
  <c r="K104" i="1"/>
  <c r="J104" i="1" a="1"/>
  <c r="J104" i="1"/>
  <c r="I104" i="1" a="1"/>
  <c r="I104" i="1"/>
  <c r="H104" i="1" a="1"/>
  <c r="H104" i="1"/>
  <c r="G104" i="1" a="1"/>
  <c r="G104" i="1"/>
  <c r="F104" i="1" a="1"/>
  <c r="F104" i="1"/>
  <c r="E104" i="1" a="1"/>
  <c r="E104" i="1"/>
  <c r="D104" i="1" a="1"/>
  <c r="D104" i="1"/>
  <c r="C104" i="1" a="1"/>
  <c r="C104" i="1"/>
  <c r="M103" i="1" a="1"/>
  <c r="M103" i="1"/>
  <c r="L103" i="1" a="1"/>
  <c r="L103" i="1"/>
  <c r="K103" i="1" a="1"/>
  <c r="K103" i="1"/>
  <c r="J103" i="1" a="1"/>
  <c r="J103" i="1"/>
  <c r="I103" i="1" a="1"/>
  <c r="I103" i="1"/>
  <c r="H103" i="1" a="1"/>
  <c r="H103" i="1"/>
  <c r="G103" i="1" a="1"/>
  <c r="G103" i="1"/>
  <c r="F103" i="1" a="1"/>
  <c r="F103" i="1"/>
  <c r="E103" i="1" a="1"/>
  <c r="E103" i="1"/>
  <c r="D103" i="1" a="1"/>
  <c r="D103" i="1"/>
  <c r="C103" i="1" a="1"/>
  <c r="C103" i="1"/>
  <c r="M102" i="1" a="1"/>
  <c r="M102" i="1"/>
  <c r="L102" i="1" a="1"/>
  <c r="L102" i="1"/>
  <c r="K102" i="1" a="1"/>
  <c r="K102" i="1"/>
  <c r="J102" i="1" a="1"/>
  <c r="J102" i="1"/>
  <c r="I102" i="1" a="1"/>
  <c r="I102" i="1"/>
  <c r="H102" i="1" a="1"/>
  <c r="H102" i="1"/>
  <c r="G102" i="1" a="1"/>
  <c r="G102" i="1"/>
  <c r="F102" i="1" a="1"/>
  <c r="F102" i="1"/>
  <c r="E102" i="1" a="1"/>
  <c r="E102" i="1"/>
  <c r="D102" i="1" a="1"/>
  <c r="D102" i="1"/>
  <c r="C102" i="1" a="1"/>
  <c r="C102" i="1"/>
  <c r="M101" i="1" a="1"/>
  <c r="M101" i="1"/>
  <c r="L101" i="1" a="1"/>
  <c r="L101" i="1"/>
  <c r="K101" i="1" a="1"/>
  <c r="K101" i="1"/>
  <c r="J101" i="1" a="1"/>
  <c r="J101" i="1"/>
  <c r="I101" i="1" a="1"/>
  <c r="I101" i="1"/>
  <c r="H101" i="1" a="1"/>
  <c r="H101" i="1"/>
  <c r="G101" i="1" a="1"/>
  <c r="G101" i="1"/>
  <c r="F101" i="1" a="1"/>
  <c r="F101" i="1"/>
  <c r="E101" i="1" a="1"/>
  <c r="E101" i="1"/>
  <c r="D101" i="1" a="1"/>
  <c r="D101" i="1"/>
  <c r="C101" i="1" a="1"/>
  <c r="C101" i="1"/>
  <c r="M100" i="1" a="1"/>
  <c r="M100" i="1"/>
  <c r="L100" i="1" a="1"/>
  <c r="L100" i="1"/>
  <c r="K100" i="1" a="1"/>
  <c r="K100" i="1"/>
  <c r="J100" i="1" a="1"/>
  <c r="J100" i="1"/>
  <c r="I100" i="1" a="1"/>
  <c r="I100" i="1"/>
  <c r="H100" i="1" a="1"/>
  <c r="H100" i="1"/>
  <c r="G100" i="1" a="1"/>
  <c r="G100" i="1"/>
  <c r="F100" i="1" a="1"/>
  <c r="F100" i="1"/>
  <c r="E100" i="1" a="1"/>
  <c r="E100" i="1"/>
  <c r="D100" i="1" a="1"/>
  <c r="D100" i="1"/>
  <c r="C100" i="1" a="1"/>
  <c r="C100" i="1"/>
  <c r="M99" i="1" a="1"/>
  <c r="M99" i="1"/>
  <c r="L99" i="1" a="1"/>
  <c r="L99" i="1"/>
  <c r="K99" i="1" a="1"/>
  <c r="K99" i="1"/>
  <c r="J99" i="1" a="1"/>
  <c r="J99" i="1"/>
  <c r="I99" i="1" a="1"/>
  <c r="I99" i="1"/>
  <c r="H99" i="1" a="1"/>
  <c r="H99" i="1"/>
  <c r="G99" i="1" a="1"/>
  <c r="G99" i="1"/>
  <c r="F99" i="1" a="1"/>
  <c r="F99" i="1"/>
  <c r="E99" i="1" a="1"/>
  <c r="E99" i="1"/>
  <c r="D99" i="1" a="1"/>
  <c r="D99" i="1"/>
  <c r="C99" i="1" a="1"/>
  <c r="C99" i="1"/>
  <c r="M98" i="1" a="1"/>
  <c r="M98" i="1"/>
  <c r="L98" i="1" a="1"/>
  <c r="L98" i="1"/>
  <c r="K98" i="1" a="1"/>
  <c r="K98" i="1"/>
  <c r="J98" i="1" a="1"/>
  <c r="J98" i="1"/>
  <c r="I98" i="1" a="1"/>
  <c r="I98" i="1"/>
  <c r="H98" i="1" a="1"/>
  <c r="H98" i="1"/>
  <c r="G98" i="1" a="1"/>
  <c r="G98" i="1"/>
  <c r="F98" i="1" a="1"/>
  <c r="F98" i="1"/>
  <c r="E98" i="1" a="1"/>
  <c r="E98" i="1"/>
  <c r="D98" i="1" a="1"/>
  <c r="D98" i="1"/>
  <c r="C98" i="1" a="1"/>
  <c r="C98" i="1"/>
  <c r="M97" i="1" a="1"/>
  <c r="M97" i="1"/>
  <c r="L97" i="1" a="1"/>
  <c r="L97" i="1"/>
  <c r="K97" i="1" a="1"/>
  <c r="K97" i="1"/>
  <c r="J97" i="1" a="1"/>
  <c r="J97" i="1"/>
  <c r="I97" i="1" a="1"/>
  <c r="I97" i="1"/>
  <c r="H97" i="1" a="1"/>
  <c r="H97" i="1"/>
  <c r="G97" i="1" a="1"/>
  <c r="G97" i="1"/>
  <c r="F97" i="1" a="1"/>
  <c r="F97" i="1"/>
  <c r="E97" i="1" a="1"/>
  <c r="E97" i="1"/>
  <c r="D97" i="1" a="1"/>
  <c r="D97" i="1"/>
  <c r="C97" i="1"/>
  <c r="C105" i="8"/>
  <c r="D105" i="8"/>
  <c r="E105" i="8"/>
  <c r="F105" i="8"/>
  <c r="G105" i="8"/>
  <c r="H105" i="8"/>
  <c r="I105" i="8"/>
  <c r="J105" i="8"/>
  <c r="K105" i="8"/>
  <c r="L105" i="8"/>
  <c r="L101" i="8"/>
  <c r="K101" i="8"/>
  <c r="J101" i="8"/>
  <c r="I101" i="8"/>
  <c r="H101" i="8"/>
  <c r="G101" i="8"/>
  <c r="F101" i="8"/>
  <c r="E101" i="8"/>
  <c r="D101" i="8"/>
  <c r="C101" i="8"/>
  <c r="L100" i="8"/>
  <c r="K100" i="8"/>
  <c r="J100" i="8"/>
  <c r="I100" i="8"/>
  <c r="H100" i="8"/>
  <c r="G100" i="8"/>
  <c r="F100" i="8"/>
  <c r="E100" i="8"/>
  <c r="D100" i="8"/>
  <c r="C100" i="8"/>
  <c r="B101" i="8"/>
  <c r="B100" i="8"/>
  <c r="C99" i="8"/>
  <c r="D99" i="8"/>
  <c r="E99" i="8"/>
  <c r="F99" i="8"/>
  <c r="G99" i="8"/>
  <c r="H99" i="8"/>
  <c r="I99" i="8"/>
  <c r="J99" i="8"/>
  <c r="K99" i="8"/>
  <c r="L99" i="8"/>
  <c r="L94" i="8"/>
  <c r="K94" i="8"/>
  <c r="J94" i="8"/>
  <c r="I94" i="8"/>
  <c r="H94" i="8"/>
  <c r="G94" i="8"/>
  <c r="F94" i="8"/>
  <c r="E94" i="8"/>
  <c r="D94" i="8"/>
  <c r="C94" i="8"/>
  <c r="L86" i="8"/>
  <c r="K86" i="8"/>
  <c r="J86" i="8"/>
  <c r="I86" i="8"/>
  <c r="H86" i="8"/>
  <c r="G86" i="8"/>
  <c r="F86" i="8"/>
  <c r="E86" i="8"/>
  <c r="D86" i="8"/>
  <c r="C86" i="8"/>
  <c r="L85" i="8"/>
  <c r="K85" i="8"/>
  <c r="J85" i="8"/>
  <c r="I85" i="8"/>
  <c r="H85" i="8"/>
  <c r="G85" i="8"/>
  <c r="F85" i="8"/>
  <c r="E85" i="8"/>
  <c r="D85" i="8"/>
  <c r="C85" i="8"/>
  <c r="D84" i="8"/>
  <c r="E84" i="8"/>
  <c r="F84" i="8"/>
  <c r="G84" i="8"/>
  <c r="H84" i="8"/>
  <c r="I84" i="8"/>
  <c r="J84" i="8"/>
  <c r="K84" i="8"/>
  <c r="L84" i="8"/>
  <c r="C93" i="8"/>
  <c r="D93" i="8"/>
  <c r="E93" i="8"/>
  <c r="F93" i="8"/>
  <c r="G93" i="8"/>
  <c r="H93" i="8"/>
  <c r="I93" i="8"/>
  <c r="J93" i="8"/>
  <c r="K93" i="8"/>
  <c r="L93" i="8"/>
  <c r="D90" i="8"/>
  <c r="E90" i="8"/>
  <c r="F90" i="8"/>
  <c r="G90" i="8"/>
  <c r="H90" i="8"/>
  <c r="I90" i="8"/>
  <c r="J90" i="8"/>
  <c r="K90" i="8"/>
  <c r="L90" i="8"/>
  <c r="M90" i="8"/>
  <c r="AF24" i="9"/>
  <c r="AP29" i="9"/>
  <c r="L26" i="9"/>
  <c r="AF31" i="9"/>
  <c r="AP24" i="9"/>
  <c r="L29" i="9"/>
  <c r="AF30" i="9"/>
  <c r="AF29" i="9"/>
  <c r="AF28" i="9"/>
  <c r="AM22" i="9"/>
  <c r="AN23" i="9"/>
  <c r="AM23" i="9"/>
  <c r="AN24" i="9"/>
  <c r="AM24" i="9"/>
  <c r="AN25" i="9"/>
  <c r="AM25" i="9"/>
  <c r="AN26" i="9"/>
  <c r="AM26" i="9"/>
  <c r="AN27" i="9"/>
  <c r="AM27" i="9"/>
  <c r="AN28" i="9"/>
  <c r="AM28" i="9"/>
  <c r="AN29" i="9"/>
  <c r="AM29" i="9"/>
  <c r="AN30" i="9"/>
  <c r="AM30" i="9"/>
  <c r="AN31" i="9"/>
  <c r="AM31" i="9"/>
  <c r="AN32" i="9"/>
  <c r="AM32" i="9"/>
  <c r="AN33" i="9"/>
  <c r="AM33" i="9"/>
  <c r="AN34" i="9"/>
  <c r="AM34" i="9"/>
  <c r="AN35" i="9"/>
  <c r="AM35" i="9"/>
  <c r="AN36" i="9"/>
  <c r="AM36" i="9"/>
  <c r="AN37" i="9"/>
  <c r="AM37" i="9"/>
  <c r="AN38" i="9"/>
  <c r="AM38" i="9"/>
  <c r="AN39" i="9"/>
  <c r="AM39" i="9"/>
  <c r="AN40" i="9"/>
  <c r="AM40" i="9"/>
  <c r="AN41" i="9"/>
  <c r="AM41" i="9"/>
  <c r="AK36" i="9"/>
  <c r="AK28" i="9"/>
  <c r="AK37" i="9"/>
  <c r="AK29" i="9"/>
  <c r="AK38" i="9"/>
  <c r="AK30" i="9"/>
  <c r="AK22" i="9"/>
  <c r="AJ22" i="9"/>
  <c r="AK33" i="9"/>
  <c r="AK39" i="9"/>
  <c r="AK31" i="9"/>
  <c r="AK23" i="9"/>
  <c r="AK41" i="9"/>
  <c r="AK40" i="9"/>
  <c r="AK32" i="9"/>
  <c r="AK24" i="9"/>
  <c r="AK25" i="9"/>
  <c r="AK34" i="9"/>
  <c r="AK26" i="9"/>
  <c r="AK35" i="9"/>
  <c r="AK27" i="9"/>
  <c r="AA35" i="9"/>
  <c r="AA27" i="9"/>
  <c r="AA36" i="9"/>
  <c r="AA28" i="9"/>
  <c r="AA37" i="9"/>
  <c r="AA29" i="9"/>
  <c r="AA32" i="9"/>
  <c r="AA38" i="9"/>
  <c r="AA30" i="9"/>
  <c r="AA22" i="9"/>
  <c r="Z22" i="9"/>
  <c r="AA40" i="9"/>
  <c r="AA39" i="9"/>
  <c r="AA31" i="9"/>
  <c r="AA23" i="9"/>
  <c r="AA24" i="9"/>
  <c r="AA41" i="9"/>
  <c r="AA33" i="9"/>
  <c r="AA25" i="9"/>
  <c r="AA34" i="9"/>
  <c r="AA26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Q34" i="9"/>
  <c r="Q26" i="9"/>
  <c r="Q35" i="9"/>
  <c r="Q27" i="9"/>
  <c r="Q36" i="9"/>
  <c r="Q28" i="9"/>
  <c r="Q31" i="9"/>
  <c r="Q37" i="9"/>
  <c r="Q29" i="9"/>
  <c r="Q39" i="9"/>
  <c r="Q38" i="9"/>
  <c r="Q30" i="9"/>
  <c r="Q22" i="9"/>
  <c r="P22" i="9"/>
  <c r="Q23" i="9"/>
  <c r="Q40" i="9"/>
  <c r="Q32" i="9"/>
  <c r="Q24" i="9"/>
  <c r="Q41" i="9"/>
  <c r="Q33" i="9"/>
  <c r="Q25" i="9"/>
  <c r="AZ31" i="9"/>
  <c r="AZ23" i="9"/>
  <c r="AZ24" i="9"/>
  <c r="AZ25" i="9"/>
  <c r="AZ28" i="9"/>
  <c r="AZ26" i="9"/>
  <c r="AZ27" i="9"/>
  <c r="AZ29" i="9"/>
  <c r="AZ30" i="9"/>
  <c r="AZ22" i="9"/>
  <c r="AW22" i="9"/>
  <c r="AW23" i="9"/>
  <c r="AW24" i="9"/>
  <c r="AW25" i="9"/>
  <c r="AW26" i="9"/>
  <c r="AW27" i="9"/>
  <c r="AW28" i="9"/>
  <c r="AW29" i="9"/>
  <c r="AW30" i="9"/>
  <c r="AW31" i="9"/>
  <c r="AW32" i="9"/>
  <c r="AW33" i="9"/>
  <c r="AW34" i="9"/>
  <c r="AW35" i="9"/>
  <c r="AW36" i="9"/>
  <c r="AW37" i="9"/>
  <c r="AW38" i="9"/>
  <c r="AW39" i="9"/>
  <c r="AW40" i="9"/>
  <c r="AW41" i="9"/>
  <c r="G7" i="9"/>
  <c r="AK20" i="9"/>
  <c r="O28" i="9"/>
  <c r="Y23" i="9"/>
  <c r="Y31" i="9"/>
  <c r="AI26" i="9"/>
  <c r="AS29" i="9"/>
  <c r="AU28" i="9"/>
  <c r="AU36" i="9"/>
  <c r="AD19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AD20" i="9"/>
  <c r="Q17" i="9"/>
  <c r="Q13" i="9"/>
  <c r="Q19" i="9"/>
  <c r="Q7" i="9"/>
  <c r="AK16" i="9"/>
  <c r="AK7" i="9"/>
  <c r="O27" i="9"/>
  <c r="Y22" i="9"/>
  <c r="X22" i="9"/>
  <c r="AI25" i="9"/>
  <c r="AS28" i="9"/>
  <c r="AU27" i="9"/>
  <c r="AU35" i="9"/>
  <c r="AI24" i="9"/>
  <c r="AX16" i="9"/>
  <c r="AX20" i="9"/>
  <c r="AI23" i="9"/>
  <c r="AI31" i="9"/>
  <c r="AU25" i="9"/>
  <c r="AU33" i="9"/>
  <c r="AU41" i="9"/>
  <c r="T15" i="9"/>
  <c r="T19" i="9"/>
  <c r="AN14" i="9"/>
  <c r="AN18" i="9"/>
  <c r="AU19" i="9"/>
  <c r="AU22" i="9"/>
  <c r="AU23" i="9"/>
  <c r="AU24" i="9"/>
  <c r="AU29" i="9"/>
  <c r="AU30" i="9"/>
  <c r="AU31" i="9"/>
  <c r="AU32" i="9"/>
  <c r="AU38" i="9"/>
  <c r="AU39" i="9"/>
  <c r="AU40" i="9"/>
  <c r="AU7" i="9"/>
  <c r="AI22" i="9"/>
  <c r="AH22" i="9"/>
  <c r="AH23" i="9"/>
  <c r="AH24" i="9"/>
  <c r="AH25" i="9"/>
  <c r="AH26" i="9"/>
  <c r="AH27" i="9"/>
  <c r="AI28" i="9"/>
  <c r="AH28" i="9"/>
  <c r="AI29" i="9"/>
  <c r="AH29" i="9"/>
  <c r="AI30" i="9"/>
  <c r="AH30" i="9"/>
  <c r="AH31" i="9"/>
  <c r="AH32" i="9"/>
  <c r="AH33" i="9"/>
  <c r="AH34" i="9"/>
  <c r="AH35" i="9"/>
  <c r="AH36" i="9"/>
  <c r="AH37" i="9"/>
  <c r="AH38" i="9"/>
  <c r="AH39" i="9"/>
  <c r="AH40" i="9"/>
  <c r="AH41" i="9"/>
  <c r="AS25" i="9"/>
  <c r="AD14" i="9"/>
  <c r="O22" i="9"/>
  <c r="N22" i="9"/>
  <c r="N23" i="9"/>
  <c r="N24" i="9"/>
  <c r="N25" i="9"/>
  <c r="N26" i="9"/>
  <c r="N27" i="9"/>
  <c r="N28" i="9"/>
  <c r="N29" i="9"/>
  <c r="O30" i="9"/>
  <c r="N30" i="9"/>
  <c r="N31" i="9"/>
  <c r="N32" i="9"/>
  <c r="N33" i="9"/>
  <c r="N34" i="9"/>
  <c r="N35" i="9"/>
  <c r="N36" i="9"/>
  <c r="N37" i="9"/>
  <c r="N38" i="9"/>
  <c r="N39" i="9"/>
  <c r="N40" i="9"/>
  <c r="N41" i="9"/>
  <c r="AS23" i="9"/>
  <c r="AS31" i="9"/>
  <c r="AT22" i="9"/>
  <c r="AF26" i="9"/>
  <c r="AP27" i="9"/>
  <c r="AS22" i="9"/>
  <c r="AR22" i="9"/>
  <c r="W22" i="9"/>
  <c r="AB22" i="9"/>
  <c r="Z23" i="9"/>
  <c r="AQ22" i="9"/>
  <c r="AV22" i="9"/>
  <c r="AT23" i="9"/>
  <c r="M22" i="9"/>
  <c r="R22" i="9"/>
  <c r="P23" i="9"/>
  <c r="C22" i="9"/>
  <c r="AA7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AG22" i="9"/>
  <c r="AL22" i="9"/>
  <c r="AJ23" i="9"/>
  <c r="AR23" i="9"/>
  <c r="AR24" i="9"/>
  <c r="AR25" i="9"/>
  <c r="AR26" i="9"/>
  <c r="AR27" i="9"/>
  <c r="AR28" i="9"/>
  <c r="AR29" i="9"/>
  <c r="AR30" i="9"/>
  <c r="AR31" i="9"/>
  <c r="AR32" i="9"/>
  <c r="AR33" i="9"/>
  <c r="AR34" i="9"/>
  <c r="AR35" i="9"/>
  <c r="AR36" i="9"/>
  <c r="AR37" i="9"/>
  <c r="AR38" i="9"/>
  <c r="AR39" i="9"/>
  <c r="AR40" i="9"/>
  <c r="AR41" i="9"/>
  <c r="AT24" i="9"/>
  <c r="AQ23" i="9"/>
  <c r="AV23" i="9"/>
  <c r="P24" i="9"/>
  <c r="M23" i="9"/>
  <c r="R23" i="9"/>
  <c r="Z24" i="9"/>
  <c r="W23" i="9"/>
  <c r="AB23" i="9"/>
  <c r="AJ24" i="9"/>
  <c r="AG23" i="9"/>
  <c r="AL23" i="9"/>
  <c r="H22" i="9"/>
  <c r="C23" i="9"/>
  <c r="H23" i="9"/>
  <c r="AT25" i="9"/>
  <c r="AQ24" i="9"/>
  <c r="AV24" i="9"/>
  <c r="AJ25" i="9"/>
  <c r="AG24" i="9"/>
  <c r="AL24" i="9"/>
  <c r="M24" i="9"/>
  <c r="R24" i="9"/>
  <c r="P25" i="9"/>
  <c r="C24" i="9"/>
  <c r="H24" i="9"/>
  <c r="Z25" i="9"/>
  <c r="W24" i="9"/>
  <c r="AB24" i="9"/>
  <c r="AT26" i="9"/>
  <c r="AQ25" i="9"/>
  <c r="AV25" i="9"/>
  <c r="AJ26" i="9"/>
  <c r="AG25" i="9"/>
  <c r="AL25" i="9"/>
  <c r="C25" i="9"/>
  <c r="H25" i="9"/>
  <c r="Z26" i="9"/>
  <c r="W25" i="9"/>
  <c r="AB25" i="9"/>
  <c r="P26" i="9"/>
  <c r="M25" i="9"/>
  <c r="R25" i="9"/>
  <c r="W26" i="9"/>
  <c r="AB26" i="9"/>
  <c r="Z27" i="9"/>
  <c r="C26" i="9"/>
  <c r="H26" i="9"/>
  <c r="P27" i="9"/>
  <c r="M26" i="9"/>
  <c r="R26" i="9"/>
  <c r="AG26" i="9"/>
  <c r="AL26" i="9"/>
  <c r="AJ27" i="9"/>
  <c r="AQ26" i="9"/>
  <c r="AV26" i="9"/>
  <c r="AT27" i="9"/>
  <c r="Z28" i="9"/>
  <c r="W27" i="9"/>
  <c r="AB27" i="9"/>
  <c r="C27" i="9"/>
  <c r="H27" i="9"/>
  <c r="AG27" i="9"/>
  <c r="AL27" i="9"/>
  <c r="AJ28" i="9"/>
  <c r="AT28" i="9"/>
  <c r="AQ27" i="9"/>
  <c r="AV27" i="9"/>
  <c r="M27" i="9"/>
  <c r="R27" i="9"/>
  <c r="P28" i="9"/>
  <c r="C28" i="9"/>
  <c r="H28" i="9"/>
  <c r="AJ29" i="9"/>
  <c r="AG28" i="9"/>
  <c r="AL28" i="9"/>
  <c r="W28" i="9"/>
  <c r="AB28" i="9"/>
  <c r="Z29" i="9"/>
  <c r="P29" i="9"/>
  <c r="M28" i="9"/>
  <c r="R28" i="9"/>
  <c r="AQ28" i="9"/>
  <c r="AV28" i="9"/>
  <c r="AT29" i="9"/>
  <c r="Z30" i="9"/>
  <c r="W29" i="9"/>
  <c r="AB29" i="9"/>
  <c r="C29" i="9"/>
  <c r="H29" i="9"/>
  <c r="P30" i="9"/>
  <c r="M29" i="9"/>
  <c r="R29" i="9"/>
  <c r="AT30" i="9"/>
  <c r="AQ29" i="9"/>
  <c r="AV29" i="9"/>
  <c r="AJ30" i="9"/>
  <c r="AG29" i="9"/>
  <c r="AL29" i="9"/>
  <c r="AG30" i="9"/>
  <c r="AL30" i="9"/>
  <c r="AJ31" i="9"/>
  <c r="M30" i="9"/>
  <c r="R30" i="9"/>
  <c r="P31" i="9"/>
  <c r="AQ30" i="9"/>
  <c r="AV30" i="9"/>
  <c r="AT31" i="9"/>
  <c r="W30" i="9"/>
  <c r="AB30" i="9"/>
  <c r="Z31" i="9"/>
  <c r="C30" i="9"/>
  <c r="H30" i="9"/>
  <c r="AJ32" i="9"/>
  <c r="AG31" i="9"/>
  <c r="AL31" i="9"/>
  <c r="P32" i="9"/>
  <c r="M31" i="9"/>
  <c r="R31" i="9"/>
  <c r="AT32" i="9"/>
  <c r="AQ31" i="9"/>
  <c r="AV31" i="9"/>
  <c r="Z32" i="9"/>
  <c r="W31" i="9"/>
  <c r="AB31" i="9"/>
  <c r="W32" i="9"/>
  <c r="AB32" i="9"/>
  <c r="Z33" i="9"/>
  <c r="M32" i="9"/>
  <c r="R32" i="9"/>
  <c r="P33" i="9"/>
  <c r="AJ33" i="9"/>
  <c r="AG32" i="9"/>
  <c r="AL32" i="9"/>
  <c r="AT33" i="9"/>
  <c r="AQ32" i="9"/>
  <c r="AV32" i="9"/>
  <c r="C32" i="9"/>
  <c r="H32" i="9"/>
  <c r="C33" i="9"/>
  <c r="H33" i="9"/>
  <c r="Z34" i="9"/>
  <c r="W33" i="9"/>
  <c r="AB33" i="9"/>
  <c r="P34" i="9"/>
  <c r="M33" i="9"/>
  <c r="R33" i="9"/>
  <c r="AJ34" i="9"/>
  <c r="AG33" i="9"/>
  <c r="AL33" i="9"/>
  <c r="AT34" i="9"/>
  <c r="AQ33" i="9"/>
  <c r="AV33" i="9"/>
  <c r="M34" i="9"/>
  <c r="R34" i="9"/>
  <c r="P35" i="9"/>
  <c r="W34" i="9"/>
  <c r="AB34" i="9"/>
  <c r="Z35" i="9"/>
  <c r="C34" i="9"/>
  <c r="H34" i="9"/>
  <c r="AG34" i="9"/>
  <c r="AL34" i="9"/>
  <c r="AJ35" i="9"/>
  <c r="AQ34" i="9"/>
  <c r="AV34" i="9"/>
  <c r="AT35" i="9"/>
  <c r="M35" i="9"/>
  <c r="R35" i="9"/>
  <c r="P36" i="9"/>
  <c r="C35" i="9"/>
  <c r="H35" i="9"/>
  <c r="AT36" i="9"/>
  <c r="AQ35" i="9"/>
  <c r="AV35" i="9"/>
  <c r="W35" i="9"/>
  <c r="AB35" i="9"/>
  <c r="Z36" i="9"/>
  <c r="AG35" i="9"/>
  <c r="AL35" i="9"/>
  <c r="AJ36" i="9"/>
  <c r="AQ36" i="9"/>
  <c r="AV36" i="9"/>
  <c r="AT37" i="9"/>
  <c r="AG36" i="9"/>
  <c r="AL36" i="9"/>
  <c r="AJ37" i="9"/>
  <c r="P37" i="9"/>
  <c r="M36" i="9"/>
  <c r="R36" i="9"/>
  <c r="C36" i="9"/>
  <c r="H36" i="9"/>
  <c r="Z37" i="9"/>
  <c r="W36" i="9"/>
  <c r="AB36" i="9"/>
  <c r="AT38" i="9"/>
  <c r="AQ37" i="9"/>
  <c r="AV37" i="9"/>
  <c r="Z38" i="9"/>
  <c r="W37" i="9"/>
  <c r="AB37" i="9"/>
  <c r="AJ38" i="9"/>
  <c r="AG37" i="9"/>
  <c r="AL37" i="9"/>
  <c r="P38" i="9"/>
  <c r="M37" i="9"/>
  <c r="R37" i="9"/>
  <c r="C37" i="9"/>
  <c r="H37" i="9"/>
  <c r="AG38" i="9"/>
  <c r="AL38" i="9"/>
  <c r="AJ39" i="9"/>
  <c r="C38" i="9"/>
  <c r="H38" i="9"/>
  <c r="M38" i="9"/>
  <c r="R38" i="9"/>
  <c r="P39" i="9"/>
  <c r="AQ38" i="9"/>
  <c r="AV38" i="9"/>
  <c r="AT39" i="9"/>
  <c r="W38" i="9"/>
  <c r="AB38" i="9"/>
  <c r="Z39" i="9"/>
  <c r="Z40" i="9"/>
  <c r="W39" i="9"/>
  <c r="AB39" i="9"/>
  <c r="M39" i="9"/>
  <c r="R39" i="9"/>
  <c r="P40" i="9"/>
  <c r="AJ40" i="9"/>
  <c r="AG39" i="9"/>
  <c r="AL39" i="9"/>
  <c r="C39" i="9"/>
  <c r="H39" i="9"/>
  <c r="AT40" i="9"/>
  <c r="AQ39" i="9"/>
  <c r="AV39" i="9"/>
  <c r="Z41" i="9"/>
  <c r="W41" i="9"/>
  <c r="AB41" i="9"/>
  <c r="W40" i="9"/>
  <c r="AB40" i="9"/>
  <c r="AB7" i="9"/>
  <c r="AJ41" i="9"/>
  <c r="AG41" i="9"/>
  <c r="AL41" i="9"/>
  <c r="AG40" i="9"/>
  <c r="AL40" i="9"/>
  <c r="AL7" i="9"/>
  <c r="AT41" i="9"/>
  <c r="AQ41" i="9"/>
  <c r="AV41" i="9"/>
  <c r="AQ40" i="9"/>
  <c r="AV40" i="9"/>
  <c r="AV7" i="9"/>
  <c r="C40" i="9"/>
  <c r="H40" i="9"/>
  <c r="H7" i="9"/>
  <c r="M40" i="9"/>
  <c r="R40" i="9"/>
  <c r="P41" i="9"/>
  <c r="M41" i="9"/>
  <c r="R41" i="9"/>
  <c r="R7" i="9"/>
  <c r="H85" i="20"/>
  <c r="M86" i="20"/>
  <c r="J87" i="20"/>
  <c r="G88" i="20"/>
  <c r="L89" i="20"/>
  <c r="J90" i="20"/>
  <c r="F91" i="20"/>
  <c r="L85" i="20"/>
  <c r="J86" i="20"/>
  <c r="F87" i="20"/>
  <c r="H89" i="20"/>
  <c r="F90" i="20"/>
  <c r="M90" i="20"/>
  <c r="G92" i="20"/>
  <c r="I55" i="20"/>
  <c r="L91" i="20"/>
  <c r="I92" i="20"/>
  <c r="I54" i="20"/>
  <c r="F55" i="20"/>
  <c r="K56" i="20"/>
  <c r="E58" i="20"/>
  <c r="M58" i="20"/>
  <c r="J59" i="20"/>
  <c r="D61" i="20"/>
  <c r="L61" i="20"/>
  <c r="G54" i="20"/>
  <c r="D55" i="20"/>
  <c r="I56" i="20"/>
  <c r="F57" i="20"/>
  <c r="K58" i="20"/>
  <c r="E60" i="20"/>
  <c r="M60" i="20"/>
  <c r="J61" i="20"/>
  <c r="M54" i="20"/>
  <c r="J55" i="20"/>
  <c r="D57" i="20"/>
  <c r="I58" i="20"/>
  <c r="F59" i="20"/>
  <c r="K60" i="20"/>
  <c r="L54" i="20"/>
  <c r="E59" i="20"/>
  <c r="J33" i="19"/>
  <c r="G34" i="19"/>
  <c r="E40" i="19"/>
  <c r="G87" i="19"/>
  <c r="D88" i="19"/>
  <c r="L88" i="19"/>
  <c r="F90" i="19"/>
  <c r="E93" i="19"/>
  <c r="M93" i="19"/>
  <c r="J94" i="19"/>
  <c r="G36" i="19"/>
  <c r="L37" i="19"/>
  <c r="I38" i="19"/>
  <c r="D90" i="19"/>
  <c r="L90" i="19"/>
  <c r="F33" i="19"/>
  <c r="K34" i="19"/>
  <c r="E36" i="19"/>
  <c r="L39" i="19"/>
  <c r="I40" i="19"/>
  <c r="K87" i="19"/>
  <c r="H88" i="19"/>
  <c r="E89" i="19"/>
  <c r="M89" i="19"/>
  <c r="D92" i="19"/>
  <c r="L92" i="19"/>
  <c r="F94" i="19"/>
  <c r="G88" i="19"/>
  <c r="H90" i="19"/>
  <c r="D94" i="19"/>
  <c r="J87" i="19"/>
  <c r="D89" i="19"/>
  <c r="L89" i="19"/>
  <c r="I90" i="19"/>
  <c r="F91" i="19"/>
  <c r="K92" i="19"/>
  <c r="D33" i="19"/>
  <c r="F35" i="19"/>
  <c r="H87" i="19"/>
  <c r="E88" i="19"/>
  <c r="M88" i="19"/>
  <c r="J89" i="19"/>
  <c r="G90" i="19"/>
  <c r="D91" i="19"/>
  <c r="L91" i="19"/>
  <c r="I92" i="19"/>
  <c r="I33" i="19"/>
  <c r="F34" i="19"/>
  <c r="K35" i="19"/>
  <c r="H36" i="19"/>
  <c r="E37" i="19"/>
  <c r="M37" i="19"/>
  <c r="L40" i="19"/>
  <c r="F87" i="19"/>
  <c r="H89" i="19"/>
  <c r="E90" i="19"/>
  <c r="M90" i="19"/>
  <c r="D93" i="19"/>
  <c r="L93" i="19"/>
  <c r="I94" i="19"/>
  <c r="D87" i="19"/>
  <c r="M87" i="19"/>
  <c r="H91" i="19"/>
  <c r="E92" i="19"/>
  <c r="J93" i="19"/>
  <c r="S55" i="19"/>
  <c r="O61" i="19"/>
  <c r="G33" i="19"/>
  <c r="I35" i="19"/>
  <c r="F36" i="19"/>
  <c r="D37" i="19"/>
  <c r="K37" i="19"/>
  <c r="H38" i="19"/>
  <c r="E39" i="19"/>
  <c r="S59" i="19"/>
  <c r="E33" i="19"/>
  <c r="M33" i="19"/>
  <c r="J34" i="19"/>
  <c r="G35" i="19"/>
  <c r="I37" i="19"/>
  <c r="F38" i="19"/>
  <c r="D39" i="19"/>
  <c r="K39" i="19"/>
  <c r="H40" i="19"/>
  <c r="K36" i="19"/>
  <c r="K33" i="19"/>
  <c r="H34" i="19"/>
  <c r="M35" i="19"/>
  <c r="J36" i="19"/>
  <c r="D38" i="19"/>
  <c r="L38" i="19"/>
  <c r="I39" i="19"/>
  <c r="F40" i="19"/>
  <c r="W61" i="19"/>
  <c r="D35" i="19"/>
  <c r="R23" i="20"/>
  <c r="N14" i="20"/>
  <c r="V25" i="20"/>
  <c r="R27" i="20"/>
  <c r="T28" i="20"/>
  <c r="N29" i="20"/>
  <c r="N18" i="20"/>
  <c r="G59" i="20"/>
  <c r="K54" i="20"/>
  <c r="D59" i="20"/>
  <c r="H61" i="20"/>
  <c r="H86" i="20"/>
  <c r="D90" i="20"/>
  <c r="L90" i="20"/>
  <c r="J92" i="20"/>
  <c r="M87" i="20"/>
  <c r="E91" i="20"/>
  <c r="U25" i="20"/>
  <c r="Q27" i="20"/>
  <c r="U29" i="20"/>
  <c r="F56" i="20"/>
  <c r="I57" i="20"/>
  <c r="M59" i="20"/>
  <c r="I86" i="20"/>
  <c r="K87" i="20"/>
  <c r="T25" i="20"/>
  <c r="P27" i="20"/>
  <c r="R28" i="20"/>
  <c r="G61" i="20"/>
  <c r="K55" i="20"/>
  <c r="J58" i="20"/>
  <c r="D88" i="20"/>
  <c r="L88" i="20"/>
  <c r="H92" i="20"/>
  <c r="I87" i="20"/>
  <c r="M89" i="20"/>
  <c r="O23" i="20"/>
  <c r="S25" i="20"/>
  <c r="O27" i="20"/>
  <c r="W27" i="20"/>
  <c r="Q28" i="20"/>
  <c r="S29" i="20"/>
  <c r="H54" i="20"/>
  <c r="L56" i="20"/>
  <c r="G57" i="20"/>
  <c r="L60" i="20"/>
  <c r="E86" i="20"/>
  <c r="G87" i="20"/>
  <c r="N23" i="20"/>
  <c r="N12" i="20"/>
  <c r="O12" i="20"/>
  <c r="V23" i="20"/>
  <c r="R25" i="20"/>
  <c r="N27" i="20"/>
  <c r="N16" i="20"/>
  <c r="O16" i="20"/>
  <c r="V27" i="20"/>
  <c r="R29" i="20"/>
  <c r="K59" i="20"/>
  <c r="L86" i="20"/>
  <c r="J88" i="20"/>
  <c r="H90" i="20"/>
  <c r="E87" i="20"/>
  <c r="I89" i="20"/>
  <c r="M91" i="20"/>
  <c r="U23" i="20"/>
  <c r="Q25" i="20"/>
  <c r="U27" i="20"/>
  <c r="Q29" i="20"/>
  <c r="F54" i="20"/>
  <c r="J56" i="20"/>
  <c r="F58" i="20"/>
  <c r="J60" i="20"/>
  <c r="G89" i="20"/>
  <c r="K91" i="20"/>
  <c r="T27" i="20"/>
  <c r="N28" i="20"/>
  <c r="N17" i="20"/>
  <c r="O17" i="20"/>
  <c r="P29" i="20"/>
  <c r="K61" i="20"/>
  <c r="M57" i="20"/>
  <c r="H60" i="20"/>
  <c r="H88" i="20"/>
  <c r="L92" i="20"/>
  <c r="M85" i="20"/>
  <c r="E89" i="20"/>
  <c r="O25" i="20"/>
  <c r="K85" i="20"/>
  <c r="E90" i="20"/>
  <c r="G91" i="20"/>
  <c r="T57" i="19"/>
  <c r="P59" i="19"/>
  <c r="R60" i="19"/>
  <c r="G40" i="19"/>
  <c r="E35" i="19"/>
  <c r="G37" i="19"/>
  <c r="L87" i="19"/>
  <c r="Q60" i="19"/>
  <c r="H33" i="19"/>
  <c r="L35" i="19"/>
  <c r="F37" i="19"/>
  <c r="J39" i="19"/>
  <c r="J92" i="19"/>
  <c r="V55" i="19"/>
  <c r="N59" i="19"/>
  <c r="N48" i="19"/>
  <c r="N60" i="19"/>
  <c r="N49" i="19"/>
  <c r="N61" i="19"/>
  <c r="N50" i="19"/>
  <c r="N52" i="19"/>
  <c r="V59" i="19"/>
  <c r="P60" i="19"/>
  <c r="R61" i="19"/>
  <c r="I87" i="19"/>
  <c r="U55" i="19"/>
  <c r="Q57" i="19"/>
  <c r="O60" i="19"/>
  <c r="W60" i="19"/>
  <c r="Q61" i="19"/>
  <c r="J35" i="19"/>
  <c r="E38" i="19"/>
  <c r="T55" i="19"/>
  <c r="T59" i="19"/>
  <c r="O49" i="19"/>
  <c r="P49" i="19"/>
  <c r="Q49" i="19"/>
  <c r="R49" i="19"/>
  <c r="S49" i="19"/>
  <c r="T60" i="19"/>
  <c r="T49" i="19"/>
  <c r="U60" i="19"/>
  <c r="U49" i="19"/>
  <c r="V60" i="19"/>
  <c r="V49" i="19"/>
  <c r="W49" i="19"/>
  <c r="X49" i="19"/>
  <c r="P61" i="19"/>
  <c r="K40" i="19"/>
  <c r="K89" i="19"/>
  <c r="F92" i="19"/>
  <c r="L33" i="19"/>
  <c r="H35" i="19"/>
  <c r="M38" i="19"/>
  <c r="E87" i="19"/>
  <c r="I89" i="19"/>
  <c r="I93" i="19"/>
  <c r="R55" i="19"/>
  <c r="R59" i="19"/>
  <c r="O50" i="19"/>
  <c r="P50" i="19"/>
  <c r="Q50" i="19"/>
  <c r="R50" i="19"/>
  <c r="S50" i="19"/>
  <c r="V61" i="19"/>
  <c r="M34" i="19"/>
  <c r="F88" i="19"/>
  <c r="G93" i="19"/>
  <c r="G89" i="19"/>
  <c r="Y49" i="19"/>
  <c r="Z49" i="19"/>
  <c r="AA49" i="19"/>
  <c r="AB49" i="19"/>
  <c r="AC49" i="19"/>
  <c r="AD49" i="19"/>
  <c r="AE49" i="19"/>
  <c r="AF49" i="19"/>
  <c r="AG49" i="19"/>
  <c r="N20" i="20"/>
  <c r="O14" i="20"/>
  <c r="O48" i="19"/>
  <c r="P48" i="19"/>
  <c r="Q48" i="19"/>
  <c r="Q52" i="19"/>
  <c r="P16" i="20"/>
  <c r="O52" i="19"/>
  <c r="Q16" i="20"/>
  <c r="R16" i="20"/>
  <c r="P52" i="19"/>
  <c r="N71" i="19"/>
  <c r="S16" i="20"/>
  <c r="T16" i="20"/>
  <c r="U16" i="20"/>
  <c r="V16" i="20"/>
  <c r="W16" i="20"/>
  <c r="X16" i="20"/>
  <c r="Y16" i="20"/>
  <c r="N223" i="20"/>
  <c r="N226" i="20"/>
  <c r="N230" i="20"/>
  <c r="J223" i="20"/>
  <c r="J230" i="20"/>
  <c r="T224" i="20"/>
  <c r="L230" i="20"/>
  <c r="O222" i="20"/>
  <c r="U224" i="20"/>
  <c r="O227" i="20"/>
  <c r="O228" i="20"/>
  <c r="O223" i="20"/>
  <c r="O225" i="20"/>
  <c r="N72" i="19"/>
  <c r="N83" i="19"/>
  <c r="N93" i="19"/>
  <c r="N66" i="19"/>
  <c r="N77" i="19"/>
  <c r="N87" i="19"/>
  <c r="N68" i="19"/>
  <c r="N79" i="19"/>
  <c r="N89" i="19"/>
  <c r="N70" i="19"/>
  <c r="R48" i="19"/>
  <c r="S228" i="19"/>
  <c r="N230" i="19"/>
  <c r="N229" i="19"/>
  <c r="N232" i="19"/>
  <c r="P226" i="19"/>
  <c r="V57" i="19"/>
  <c r="U59" i="19"/>
  <c r="N55" i="19"/>
  <c r="N44" i="19"/>
  <c r="O55" i="19"/>
  <c r="O44" i="19"/>
  <c r="P55" i="19"/>
  <c r="P44" i="19"/>
  <c r="Q44" i="19"/>
  <c r="R44" i="19"/>
  <c r="S44" i="19"/>
  <c r="T44" i="19"/>
  <c r="U44" i="19"/>
  <c r="V44" i="19"/>
  <c r="W44" i="19"/>
  <c r="X44" i="19"/>
  <c r="Y44" i="19"/>
  <c r="Z44" i="19"/>
  <c r="AA44" i="19"/>
  <c r="AB44" i="19"/>
  <c r="AC44" i="19"/>
  <c r="AD44" i="19"/>
  <c r="AE44" i="19"/>
  <c r="AF44" i="19"/>
  <c r="AG44" i="19"/>
  <c r="G92" i="19"/>
  <c r="G39" i="19"/>
  <c r="S57" i="19"/>
  <c r="H94" i="19"/>
  <c r="P231" i="19"/>
  <c r="N227" i="19"/>
  <c r="N234" i="19"/>
  <c r="L230" i="19"/>
  <c r="L234" i="19"/>
  <c r="O226" i="19"/>
  <c r="U57" i="19"/>
  <c r="U61" i="19"/>
  <c r="J227" i="19"/>
  <c r="J234" i="19"/>
  <c r="N57" i="19"/>
  <c r="N46" i="19"/>
  <c r="O46" i="19"/>
  <c r="P57" i="19"/>
  <c r="P46" i="19"/>
  <c r="Q46" i="19"/>
  <c r="R57" i="19"/>
  <c r="R46" i="19"/>
  <c r="S46" i="19"/>
  <c r="T46" i="19"/>
  <c r="U46" i="19"/>
  <c r="V46" i="19"/>
  <c r="W46" i="19"/>
  <c r="X46" i="19"/>
  <c r="Y46" i="19"/>
  <c r="Z46" i="19"/>
  <c r="AA46" i="19"/>
  <c r="AB46" i="19"/>
  <c r="AC46" i="19"/>
  <c r="AD46" i="19"/>
  <c r="AE46" i="19"/>
  <c r="AF46" i="19"/>
  <c r="AG46" i="19"/>
  <c r="K38" i="19"/>
  <c r="T61" i="19"/>
  <c r="T50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J91" i="19"/>
  <c r="P233" i="19"/>
  <c r="R222" i="20"/>
  <c r="V224" i="20"/>
  <c r="O226" i="20"/>
  <c r="O229" i="20"/>
  <c r="O230" i="20"/>
  <c r="Q222" i="20"/>
  <c r="Z16" i="20"/>
  <c r="P222" i="20"/>
  <c r="H91" i="20"/>
  <c r="W25" i="20"/>
  <c r="V28" i="20"/>
  <c r="T23" i="20"/>
  <c r="P28" i="20"/>
  <c r="P17" i="20"/>
  <c r="T29" i="20"/>
  <c r="P23" i="20"/>
  <c r="P12" i="20"/>
  <c r="Q23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U28" i="20"/>
  <c r="W29" i="20"/>
  <c r="O29" i="20"/>
  <c r="O18" i="20"/>
  <c r="P25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N26" i="19"/>
  <c r="N36" i="19"/>
  <c r="N24" i="19"/>
  <c r="N34" i="19"/>
  <c r="N23" i="19"/>
  <c r="N33" i="19"/>
  <c r="N28" i="19"/>
  <c r="N38" i="19"/>
  <c r="P227" i="19"/>
  <c r="P232" i="19"/>
  <c r="P229" i="19"/>
  <c r="P230" i="19"/>
  <c r="P234" i="19"/>
  <c r="N29" i="19"/>
  <c r="N39" i="19"/>
  <c r="N80" i="19"/>
  <c r="N90" i="19"/>
  <c r="Q226" i="19"/>
  <c r="N82" i="19"/>
  <c r="N92" i="19"/>
  <c r="N74" i="19"/>
  <c r="N81" i="19"/>
  <c r="N91" i="19"/>
  <c r="O227" i="19"/>
  <c r="O229" i="19"/>
  <c r="O233" i="19"/>
  <c r="O230" i="19"/>
  <c r="O231" i="19"/>
  <c r="O232" i="19"/>
  <c r="O234" i="19"/>
  <c r="T228" i="19"/>
  <c r="S48" i="19"/>
  <c r="R52" i="19"/>
  <c r="N20" i="19"/>
  <c r="N27" i="19"/>
  <c r="N37" i="19"/>
  <c r="N78" i="19"/>
  <c r="N88" i="19"/>
  <c r="N25" i="19"/>
  <c r="N35" i="19"/>
  <c r="Q17" i="20"/>
  <c r="P18" i="20"/>
  <c r="P20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O20" i="20"/>
  <c r="P225" i="20"/>
  <c r="P226" i="20"/>
  <c r="P223" i="20"/>
  <c r="P227" i="20"/>
  <c r="P228" i="20"/>
  <c r="P229" i="20"/>
  <c r="P230" i="20"/>
  <c r="AA16" i="20"/>
  <c r="Q228" i="20"/>
  <c r="Q229" i="20"/>
  <c r="Q223" i="20"/>
  <c r="Q227" i="20"/>
  <c r="Q226" i="20"/>
  <c r="Q225" i="20"/>
  <c r="Q230" i="20"/>
  <c r="S222" i="20"/>
  <c r="R228" i="20"/>
  <c r="R225" i="20"/>
  <c r="R223" i="20"/>
  <c r="R226" i="20"/>
  <c r="R227" i="20"/>
  <c r="R229" i="20"/>
  <c r="R230" i="20"/>
  <c r="O28" i="19"/>
  <c r="O38" i="19"/>
  <c r="R226" i="19"/>
  <c r="O23" i="19"/>
  <c r="O33" i="19"/>
  <c r="Q227" i="19"/>
  <c r="Q229" i="19"/>
  <c r="Q230" i="19"/>
  <c r="Q231" i="19"/>
  <c r="Q232" i="19"/>
  <c r="Q233" i="19"/>
  <c r="Q234" i="19"/>
  <c r="O68" i="19"/>
  <c r="O79" i="19"/>
  <c r="O89" i="19"/>
  <c r="O72" i="19"/>
  <c r="O83" i="19"/>
  <c r="O93" i="19"/>
  <c r="O66" i="19"/>
  <c r="O77" i="19"/>
  <c r="O87" i="19"/>
  <c r="O70" i="19"/>
  <c r="O71" i="19"/>
  <c r="O82" i="19"/>
  <c r="O92" i="19"/>
  <c r="O25" i="19"/>
  <c r="O35" i="19"/>
  <c r="O29" i="19"/>
  <c r="O39" i="19"/>
  <c r="O26" i="19"/>
  <c r="O36" i="19"/>
  <c r="O24" i="19"/>
  <c r="O34" i="19"/>
  <c r="U228" i="19"/>
  <c r="S52" i="19"/>
  <c r="T48" i="19"/>
  <c r="O20" i="19"/>
  <c r="O27" i="19"/>
  <c r="O37" i="19"/>
  <c r="X224" i="20"/>
  <c r="R17" i="20"/>
  <c r="Q20" i="20"/>
  <c r="S225" i="20"/>
  <c r="S223" i="20"/>
  <c r="S226" i="20"/>
  <c r="S227" i="20"/>
  <c r="S228" i="20"/>
  <c r="S229" i="20"/>
  <c r="S230" i="20"/>
  <c r="T222" i="20"/>
  <c r="AB16" i="20"/>
  <c r="S226" i="19"/>
  <c r="R227" i="19"/>
  <c r="R229" i="19"/>
  <c r="R230" i="19"/>
  <c r="R231" i="19"/>
  <c r="R232" i="19"/>
  <c r="R233" i="19"/>
  <c r="R234" i="19"/>
  <c r="O80" i="19"/>
  <c r="O90" i="19"/>
  <c r="V228" i="19"/>
  <c r="U48" i="19"/>
  <c r="T52" i="19"/>
  <c r="O74" i="19"/>
  <c r="O81" i="19"/>
  <c r="O91" i="19"/>
  <c r="O78" i="19"/>
  <c r="O88" i="19"/>
  <c r="N49" i="20"/>
  <c r="N59" i="20"/>
  <c r="O66" i="20"/>
  <c r="O70" i="20"/>
  <c r="O64" i="20"/>
  <c r="O69" i="20"/>
  <c r="O68" i="20"/>
  <c r="N44" i="20"/>
  <c r="N54" i="20"/>
  <c r="N47" i="20"/>
  <c r="N57" i="20"/>
  <c r="N66" i="20"/>
  <c r="N77" i="20"/>
  <c r="N87" i="20"/>
  <c r="N69" i="20"/>
  <c r="N80" i="20"/>
  <c r="N90" i="20"/>
  <c r="N70" i="20"/>
  <c r="N81" i="20"/>
  <c r="N91" i="20"/>
  <c r="N64" i="20"/>
  <c r="N75" i="20"/>
  <c r="N85" i="20"/>
  <c r="N68" i="20"/>
  <c r="U222" i="20"/>
  <c r="Y224" i="20"/>
  <c r="S17" i="20"/>
  <c r="R20" i="20"/>
  <c r="N45" i="20"/>
  <c r="N55" i="20"/>
  <c r="T223" i="20"/>
  <c r="T228" i="20"/>
  <c r="T226" i="20"/>
  <c r="T225" i="20"/>
  <c r="T227" i="20"/>
  <c r="T229" i="20"/>
  <c r="T230" i="20"/>
  <c r="N46" i="20"/>
  <c r="N56" i="20"/>
  <c r="N41" i="20"/>
  <c r="N48" i="20"/>
  <c r="N58" i="20"/>
  <c r="N50" i="20"/>
  <c r="N60" i="20"/>
  <c r="AC16" i="20"/>
  <c r="P28" i="19"/>
  <c r="P38" i="19"/>
  <c r="P71" i="19"/>
  <c r="P82" i="19"/>
  <c r="P92" i="19"/>
  <c r="P70" i="19"/>
  <c r="P68" i="19"/>
  <c r="P79" i="19"/>
  <c r="P89" i="19"/>
  <c r="P66" i="19"/>
  <c r="P77" i="19"/>
  <c r="P87" i="19"/>
  <c r="P72" i="19"/>
  <c r="P83" i="19"/>
  <c r="P93" i="19"/>
  <c r="P24" i="19"/>
  <c r="P34" i="19"/>
  <c r="P29" i="19"/>
  <c r="P39" i="19"/>
  <c r="P25" i="19"/>
  <c r="P35" i="19"/>
  <c r="T226" i="19"/>
  <c r="P26" i="19"/>
  <c r="P36" i="19"/>
  <c r="S229" i="19"/>
  <c r="S233" i="19"/>
  <c r="S227" i="19"/>
  <c r="S230" i="19"/>
  <c r="S231" i="19"/>
  <c r="S232" i="19"/>
  <c r="S234" i="19"/>
  <c r="V48" i="19"/>
  <c r="U52" i="19"/>
  <c r="P23" i="19"/>
  <c r="P33" i="19"/>
  <c r="P20" i="19"/>
  <c r="P27" i="19"/>
  <c r="P37" i="19"/>
  <c r="U223" i="20"/>
  <c r="U225" i="20"/>
  <c r="U226" i="20"/>
  <c r="U227" i="20"/>
  <c r="U228" i="20"/>
  <c r="U229" i="20"/>
  <c r="U230" i="20"/>
  <c r="N76" i="20"/>
  <c r="N86" i="20"/>
  <c r="O50" i="20"/>
  <c r="O60" i="20"/>
  <c r="O72" i="20"/>
  <c r="O79" i="20"/>
  <c r="N79" i="20"/>
  <c r="O89" i="20"/>
  <c r="O75" i="20"/>
  <c r="O85" i="20"/>
  <c r="Z224" i="20"/>
  <c r="O45" i="20"/>
  <c r="O55" i="20"/>
  <c r="N78" i="20"/>
  <c r="N88" i="20"/>
  <c r="O49" i="20"/>
  <c r="O59" i="20"/>
  <c r="O78" i="20"/>
  <c r="O88" i="20"/>
  <c r="T17" i="20"/>
  <c r="S20" i="20"/>
  <c r="N72" i="20"/>
  <c r="N89" i="20"/>
  <c r="O44" i="20"/>
  <c r="O54" i="20"/>
  <c r="P70" i="20"/>
  <c r="P81" i="20"/>
  <c r="P66" i="20"/>
  <c r="P77" i="20"/>
  <c r="P69" i="20"/>
  <c r="P80" i="20"/>
  <c r="P68" i="20"/>
  <c r="P64" i="20"/>
  <c r="P75" i="20"/>
  <c r="P85" i="20"/>
  <c r="O46" i="20"/>
  <c r="O56" i="20"/>
  <c r="O76" i="20"/>
  <c r="O86" i="20"/>
  <c r="O77" i="20"/>
  <c r="O87" i="20"/>
  <c r="AD16" i="20"/>
  <c r="O48" i="20"/>
  <c r="O58" i="20"/>
  <c r="O41" i="20"/>
  <c r="O80" i="20"/>
  <c r="O90" i="20"/>
  <c r="V222" i="20"/>
  <c r="O47" i="20"/>
  <c r="O57" i="20"/>
  <c r="O81" i="20"/>
  <c r="O91" i="20"/>
  <c r="W48" i="19"/>
  <c r="V52" i="19"/>
  <c r="Q71" i="19"/>
  <c r="Q82" i="19"/>
  <c r="Q92" i="19"/>
  <c r="Q66" i="19"/>
  <c r="Q77" i="19"/>
  <c r="Q87" i="19"/>
  <c r="Q68" i="19"/>
  <c r="Q79" i="19"/>
  <c r="Q89" i="19"/>
  <c r="Q70" i="19"/>
  <c r="Q72" i="19"/>
  <c r="Q83" i="19"/>
  <c r="Q93" i="19"/>
  <c r="Q23" i="19"/>
  <c r="Q33" i="19"/>
  <c r="Q25" i="19"/>
  <c r="Q35" i="19"/>
  <c r="Q29" i="19"/>
  <c r="Q39" i="19"/>
  <c r="Q27" i="19"/>
  <c r="Q37" i="19"/>
  <c r="Q20" i="19"/>
  <c r="Q26" i="19"/>
  <c r="Q36" i="19"/>
  <c r="P78" i="19"/>
  <c r="P88" i="19"/>
  <c r="T227" i="19"/>
  <c r="T229" i="19"/>
  <c r="T230" i="19"/>
  <c r="T231" i="19"/>
  <c r="T232" i="19"/>
  <c r="T233" i="19"/>
  <c r="T234" i="19"/>
  <c r="Q24" i="19"/>
  <c r="Q34" i="19"/>
  <c r="P80" i="19"/>
  <c r="P90" i="19"/>
  <c r="X228" i="19"/>
  <c r="U226" i="19"/>
  <c r="Q28" i="19"/>
  <c r="Q38" i="19"/>
  <c r="P74" i="19"/>
  <c r="P81" i="19"/>
  <c r="P91" i="19"/>
  <c r="P47" i="20"/>
  <c r="P57" i="20"/>
  <c r="P72" i="20"/>
  <c r="P79" i="20"/>
  <c r="P89" i="20"/>
  <c r="P76" i="20"/>
  <c r="P86" i="20"/>
  <c r="Q70" i="20"/>
  <c r="Q69" i="20"/>
  <c r="Q64" i="20"/>
  <c r="Q66" i="20"/>
  <c r="Q68" i="20"/>
  <c r="P44" i="20"/>
  <c r="P54" i="20"/>
  <c r="P78" i="20"/>
  <c r="P88" i="20"/>
  <c r="P41" i="20"/>
  <c r="P48" i="20"/>
  <c r="P58" i="20"/>
  <c r="U17" i="20"/>
  <c r="T20" i="20"/>
  <c r="P50" i="20"/>
  <c r="P60" i="20"/>
  <c r="P91" i="20"/>
  <c r="P45" i="20"/>
  <c r="P55" i="20"/>
  <c r="AA224" i="20"/>
  <c r="P46" i="20"/>
  <c r="P56" i="20"/>
  <c r="P87" i="20"/>
  <c r="V227" i="20"/>
  <c r="V225" i="20"/>
  <c r="V223" i="20"/>
  <c r="V226" i="20"/>
  <c r="V228" i="20"/>
  <c r="V229" i="20"/>
  <c r="V230" i="20"/>
  <c r="AE16" i="20"/>
  <c r="P49" i="20"/>
  <c r="P59" i="20"/>
  <c r="P90" i="20"/>
  <c r="R28" i="19"/>
  <c r="R38" i="19"/>
  <c r="W52" i="19"/>
  <c r="X48" i="19"/>
  <c r="R27" i="19"/>
  <c r="R37" i="19"/>
  <c r="R20" i="19"/>
  <c r="R25" i="19"/>
  <c r="R35" i="19"/>
  <c r="Y228" i="19"/>
  <c r="R23" i="19"/>
  <c r="R33" i="19"/>
  <c r="Q78" i="19"/>
  <c r="Q88" i="19"/>
  <c r="R70" i="19"/>
  <c r="R72" i="19"/>
  <c r="R83" i="19"/>
  <c r="R93" i="19"/>
  <c r="R68" i="19"/>
  <c r="R79" i="19"/>
  <c r="R89" i="19"/>
  <c r="R71" i="19"/>
  <c r="R82" i="19"/>
  <c r="R92" i="19"/>
  <c r="R66" i="19"/>
  <c r="R77" i="19"/>
  <c r="R87" i="19"/>
  <c r="Q81" i="19"/>
  <c r="Q91" i="19"/>
  <c r="Q74" i="19"/>
  <c r="U231" i="19"/>
  <c r="U230" i="19"/>
  <c r="U229" i="19"/>
  <c r="U227" i="19"/>
  <c r="U232" i="19"/>
  <c r="U233" i="19"/>
  <c r="U234" i="19"/>
  <c r="R29" i="19"/>
  <c r="R39" i="19"/>
  <c r="R24" i="19"/>
  <c r="R34" i="19"/>
  <c r="V226" i="19"/>
  <c r="R26" i="19"/>
  <c r="R36" i="19"/>
  <c r="Q80" i="19"/>
  <c r="Q90" i="19"/>
  <c r="Q81" i="20"/>
  <c r="Q91" i="20"/>
  <c r="Q79" i="20"/>
  <c r="Q89" i="20"/>
  <c r="Q72" i="20"/>
  <c r="Q49" i="20"/>
  <c r="Q59" i="20"/>
  <c r="X222" i="20"/>
  <c r="V17" i="20"/>
  <c r="U20" i="20"/>
  <c r="Q80" i="20"/>
  <c r="Q90" i="20"/>
  <c r="Q47" i="20"/>
  <c r="Q57" i="20"/>
  <c r="Q76" i="20"/>
  <c r="Q86" i="20"/>
  <c r="AB224" i="20"/>
  <c r="Q44" i="20"/>
  <c r="Q54" i="20"/>
  <c r="Q75" i="20"/>
  <c r="Q85" i="20"/>
  <c r="Q45" i="20"/>
  <c r="Q55" i="20"/>
  <c r="Q46" i="20"/>
  <c r="Q56" i="20"/>
  <c r="AF16" i="20"/>
  <c r="Q41" i="20"/>
  <c r="Q48" i="20"/>
  <c r="Q58" i="20"/>
  <c r="Q50" i="20"/>
  <c r="Q60" i="20"/>
  <c r="Q78" i="20"/>
  <c r="Q88" i="20"/>
  <c r="Q77" i="20"/>
  <c r="Q87" i="20"/>
  <c r="S70" i="19"/>
  <c r="S68" i="19"/>
  <c r="S79" i="19"/>
  <c r="S89" i="19"/>
  <c r="S72" i="19"/>
  <c r="S83" i="19"/>
  <c r="S93" i="19"/>
  <c r="S71" i="19"/>
  <c r="S82" i="19"/>
  <c r="S92" i="19"/>
  <c r="S66" i="19"/>
  <c r="S77" i="19"/>
  <c r="S87" i="19"/>
  <c r="S28" i="19"/>
  <c r="S38" i="19"/>
  <c r="Z228" i="19"/>
  <c r="S26" i="19"/>
  <c r="S36" i="19"/>
  <c r="R80" i="19"/>
  <c r="R90" i="19"/>
  <c r="S25" i="19"/>
  <c r="S35" i="19"/>
  <c r="R78" i="19"/>
  <c r="R88" i="19"/>
  <c r="S24" i="19"/>
  <c r="S34" i="19"/>
  <c r="V227" i="19"/>
  <c r="V229" i="19"/>
  <c r="V233" i="19"/>
  <c r="V232" i="19"/>
  <c r="V231" i="19"/>
  <c r="V230" i="19"/>
  <c r="V234" i="19"/>
  <c r="S23" i="19"/>
  <c r="S33" i="19"/>
  <c r="S27" i="19"/>
  <c r="S37" i="19"/>
  <c r="S20" i="19"/>
  <c r="S29" i="19"/>
  <c r="S39" i="19"/>
  <c r="R81" i="19"/>
  <c r="R91" i="19"/>
  <c r="R74" i="19"/>
  <c r="Y48" i="19"/>
  <c r="X52" i="19"/>
  <c r="R50" i="20"/>
  <c r="R60" i="20"/>
  <c r="R45" i="20"/>
  <c r="R55" i="20"/>
  <c r="AC224" i="20"/>
  <c r="R49" i="20"/>
  <c r="R59" i="20"/>
  <c r="X229" i="20"/>
  <c r="X226" i="20"/>
  <c r="X223" i="20"/>
  <c r="X225" i="20"/>
  <c r="X227" i="20"/>
  <c r="X228" i="20"/>
  <c r="X230" i="20"/>
  <c r="Y222" i="20"/>
  <c r="R44" i="20"/>
  <c r="R54" i="20"/>
  <c r="W17" i="20"/>
  <c r="V20" i="20"/>
  <c r="S64" i="20"/>
  <c r="S68" i="20"/>
  <c r="S70" i="20"/>
  <c r="S69" i="20"/>
  <c r="S80" i="20"/>
  <c r="S66" i="20"/>
  <c r="R64" i="20"/>
  <c r="R75" i="20"/>
  <c r="R85" i="20"/>
  <c r="R66" i="20"/>
  <c r="R77" i="20"/>
  <c r="R87" i="20"/>
  <c r="R68" i="20"/>
  <c r="R69" i="20"/>
  <c r="R80" i="20"/>
  <c r="R90" i="20"/>
  <c r="R70" i="20"/>
  <c r="R81" i="20"/>
  <c r="R91" i="20"/>
  <c r="R48" i="20"/>
  <c r="R58" i="20"/>
  <c r="R41" i="20"/>
  <c r="R46" i="20"/>
  <c r="R56" i="20"/>
  <c r="AG16" i="20"/>
  <c r="R47" i="20"/>
  <c r="R57" i="20"/>
  <c r="T27" i="19"/>
  <c r="T37" i="19"/>
  <c r="T20" i="19"/>
  <c r="AA228" i="19"/>
  <c r="S80" i="19"/>
  <c r="S90" i="19"/>
  <c r="S74" i="19"/>
  <c r="S81" i="19"/>
  <c r="S91" i="19"/>
  <c r="Y52" i="19"/>
  <c r="Z48" i="19"/>
  <c r="X226" i="19"/>
  <c r="T68" i="19"/>
  <c r="T79" i="19"/>
  <c r="T89" i="19"/>
  <c r="T72" i="19"/>
  <c r="T83" i="19"/>
  <c r="T93" i="19"/>
  <c r="T66" i="19"/>
  <c r="T77" i="19"/>
  <c r="T87" i="19"/>
  <c r="T70" i="19"/>
  <c r="T71" i="19"/>
  <c r="T82" i="19"/>
  <c r="T92" i="19"/>
  <c r="T29" i="19"/>
  <c r="T39" i="19"/>
  <c r="T28" i="19"/>
  <c r="T38" i="19"/>
  <c r="T24" i="19"/>
  <c r="T34" i="19"/>
  <c r="T26" i="19"/>
  <c r="T36" i="19"/>
  <c r="T23" i="19"/>
  <c r="T33" i="19"/>
  <c r="T25" i="19"/>
  <c r="T35" i="19"/>
  <c r="S78" i="19"/>
  <c r="S88" i="19"/>
  <c r="S76" i="20"/>
  <c r="S78" i="20"/>
  <c r="Z222" i="20"/>
  <c r="S46" i="20"/>
  <c r="S56" i="20"/>
  <c r="Y223" i="20"/>
  <c r="Y225" i="20"/>
  <c r="Y226" i="20"/>
  <c r="Y227" i="20"/>
  <c r="Y228" i="20"/>
  <c r="Y229" i="20"/>
  <c r="Y230" i="20"/>
  <c r="T68" i="20"/>
  <c r="T69" i="20"/>
  <c r="T66" i="20"/>
  <c r="T70" i="20"/>
  <c r="T64" i="20"/>
  <c r="S50" i="20"/>
  <c r="S60" i="20"/>
  <c r="S90" i="20"/>
  <c r="S75" i="20"/>
  <c r="S85" i="20"/>
  <c r="S48" i="20"/>
  <c r="S58" i="20"/>
  <c r="S41" i="20"/>
  <c r="R72" i="20"/>
  <c r="R79" i="20"/>
  <c r="R89" i="20"/>
  <c r="X17" i="20"/>
  <c r="W20" i="20"/>
  <c r="S77" i="20"/>
  <c r="S87" i="20"/>
  <c r="S45" i="20"/>
  <c r="S55" i="20"/>
  <c r="R78" i="20"/>
  <c r="R88" i="20"/>
  <c r="S72" i="20"/>
  <c r="S79" i="20"/>
  <c r="AD224" i="20"/>
  <c r="S47" i="20"/>
  <c r="S57" i="20"/>
  <c r="S44" i="20"/>
  <c r="S54" i="20"/>
  <c r="S49" i="20"/>
  <c r="S59" i="20"/>
  <c r="R76" i="20"/>
  <c r="R86" i="20"/>
  <c r="S81" i="20"/>
  <c r="S91" i="20"/>
  <c r="U29" i="19"/>
  <c r="U39" i="19"/>
  <c r="U24" i="19"/>
  <c r="U34" i="19"/>
  <c r="U26" i="19"/>
  <c r="U36" i="19"/>
  <c r="U28" i="19"/>
  <c r="U38" i="19"/>
  <c r="U23" i="19"/>
  <c r="U33" i="19"/>
  <c r="T78" i="19"/>
  <c r="T88" i="19"/>
  <c r="Z52" i="19"/>
  <c r="AA48" i="19"/>
  <c r="AB228" i="19"/>
  <c r="T80" i="19"/>
  <c r="T90" i="19"/>
  <c r="X227" i="19"/>
  <c r="X229" i="19"/>
  <c r="X230" i="19"/>
  <c r="X231" i="19"/>
  <c r="X232" i="19"/>
  <c r="X233" i="19"/>
  <c r="X234" i="19"/>
  <c r="U68" i="19"/>
  <c r="U79" i="19"/>
  <c r="U89" i="19"/>
  <c r="U66" i="19"/>
  <c r="U77" i="19"/>
  <c r="U87" i="19"/>
  <c r="U72" i="19"/>
  <c r="U83" i="19"/>
  <c r="U93" i="19"/>
  <c r="U71" i="19"/>
  <c r="U82" i="19"/>
  <c r="U92" i="19"/>
  <c r="U70" i="19"/>
  <c r="U27" i="19"/>
  <c r="U37" i="19"/>
  <c r="U20" i="19"/>
  <c r="T81" i="19"/>
  <c r="T91" i="19"/>
  <c r="T74" i="19"/>
  <c r="Y226" i="19"/>
  <c r="U25" i="19"/>
  <c r="U35" i="19"/>
  <c r="T81" i="20"/>
  <c r="T91" i="20"/>
  <c r="S86" i="20"/>
  <c r="T50" i="20"/>
  <c r="T60" i="20"/>
  <c r="T76" i="20"/>
  <c r="T86" i="20"/>
  <c r="T49" i="20"/>
  <c r="T59" i="20"/>
  <c r="Y17" i="20"/>
  <c r="X20" i="20"/>
  <c r="T72" i="20"/>
  <c r="T79" i="20"/>
  <c r="T89" i="20"/>
  <c r="S88" i="20"/>
  <c r="T47" i="20"/>
  <c r="T57" i="20"/>
  <c r="T75" i="20"/>
  <c r="T85" i="20"/>
  <c r="Z226" i="20"/>
  <c r="Z225" i="20"/>
  <c r="Z228" i="20"/>
  <c r="Z223" i="20"/>
  <c r="Z227" i="20"/>
  <c r="Z229" i="20"/>
  <c r="Z230" i="20"/>
  <c r="T80" i="20"/>
  <c r="T90" i="20"/>
  <c r="AA222" i="20"/>
  <c r="S89" i="20"/>
  <c r="T78" i="20"/>
  <c r="T88" i="20"/>
  <c r="T44" i="20"/>
  <c r="T54" i="20"/>
  <c r="T46" i="20"/>
  <c r="T56" i="20"/>
  <c r="T41" i="20"/>
  <c r="T48" i="20"/>
  <c r="T58" i="20"/>
  <c r="T45" i="20"/>
  <c r="T55" i="20"/>
  <c r="U70" i="20"/>
  <c r="U66" i="20"/>
  <c r="U69" i="20"/>
  <c r="U64" i="20"/>
  <c r="U75" i="20"/>
  <c r="U85" i="20"/>
  <c r="U68" i="20"/>
  <c r="AE224" i="20"/>
  <c r="T77" i="20"/>
  <c r="T87" i="20"/>
  <c r="V28" i="19"/>
  <c r="V38" i="19"/>
  <c r="U78" i="19"/>
  <c r="U88" i="19"/>
  <c r="V71" i="19"/>
  <c r="V82" i="19"/>
  <c r="V92" i="19"/>
  <c r="V70" i="19"/>
  <c r="V72" i="19"/>
  <c r="V83" i="19"/>
  <c r="V93" i="19"/>
  <c r="V66" i="19"/>
  <c r="V77" i="19"/>
  <c r="V87" i="19"/>
  <c r="V68" i="19"/>
  <c r="V79" i="19"/>
  <c r="V89" i="19"/>
  <c r="V26" i="19"/>
  <c r="V36" i="19"/>
  <c r="V23" i="19"/>
  <c r="V33" i="19"/>
  <c r="U80" i="19"/>
  <c r="U90" i="19"/>
  <c r="V24" i="19"/>
  <c r="V34" i="19"/>
  <c r="Z226" i="19"/>
  <c r="V25" i="19"/>
  <c r="V35" i="19"/>
  <c r="Y231" i="19"/>
  <c r="Y233" i="19"/>
  <c r="Y230" i="19"/>
  <c r="Y227" i="19"/>
  <c r="Y229" i="19"/>
  <c r="Y232" i="19"/>
  <c r="Y234" i="19"/>
  <c r="U74" i="19"/>
  <c r="U81" i="19"/>
  <c r="U91" i="19"/>
  <c r="AB48" i="19"/>
  <c r="AA52" i="19"/>
  <c r="V27" i="19"/>
  <c r="V37" i="19"/>
  <c r="V20" i="19"/>
  <c r="V29" i="19"/>
  <c r="V39" i="19"/>
  <c r="AC228" i="19"/>
  <c r="AA223" i="20"/>
  <c r="AA225" i="20"/>
  <c r="AA226" i="20"/>
  <c r="AA227" i="20"/>
  <c r="AA228" i="20"/>
  <c r="AA229" i="20"/>
  <c r="AA230" i="20"/>
  <c r="Z17" i="20"/>
  <c r="Y20" i="20"/>
  <c r="V66" i="20"/>
  <c r="V70" i="20"/>
  <c r="V69" i="20"/>
  <c r="V68" i="20"/>
  <c r="V64" i="20"/>
  <c r="U49" i="20"/>
  <c r="U59" i="20"/>
  <c r="U81" i="20"/>
  <c r="U91" i="20"/>
  <c r="U50" i="20"/>
  <c r="U60" i="20"/>
  <c r="U44" i="20"/>
  <c r="U54" i="20"/>
  <c r="U78" i="20"/>
  <c r="U88" i="20"/>
  <c r="U77" i="20"/>
  <c r="U87" i="20"/>
  <c r="U46" i="20"/>
  <c r="U56" i="20"/>
  <c r="U79" i="20"/>
  <c r="U89" i="20"/>
  <c r="U72" i="20"/>
  <c r="U47" i="20"/>
  <c r="U57" i="20"/>
  <c r="AF224" i="20"/>
  <c r="U48" i="20"/>
  <c r="U58" i="20"/>
  <c r="U41" i="20"/>
  <c r="U45" i="20"/>
  <c r="U55" i="20"/>
  <c r="U76" i="20"/>
  <c r="U86" i="20"/>
  <c r="AB222" i="20"/>
  <c r="U80" i="20"/>
  <c r="U90" i="20"/>
  <c r="V78" i="19"/>
  <c r="V88" i="19"/>
  <c r="W26" i="19"/>
  <c r="W36" i="19"/>
  <c r="W28" i="19"/>
  <c r="W38" i="19"/>
  <c r="W23" i="19"/>
  <c r="W33" i="19"/>
  <c r="AC48" i="19"/>
  <c r="AB52" i="19"/>
  <c r="V80" i="19"/>
  <c r="V90" i="19"/>
  <c r="W27" i="19"/>
  <c r="W37" i="19"/>
  <c r="W20" i="19"/>
  <c r="V74" i="19"/>
  <c r="V81" i="19"/>
  <c r="V91" i="19"/>
  <c r="W29" i="19"/>
  <c r="W39" i="19"/>
  <c r="AA226" i="19"/>
  <c r="W24" i="19"/>
  <c r="W34" i="19"/>
  <c r="AD228" i="19"/>
  <c r="Z233" i="19"/>
  <c r="Z229" i="19"/>
  <c r="Z232" i="19"/>
  <c r="Z231" i="19"/>
  <c r="Z227" i="19"/>
  <c r="Z230" i="19"/>
  <c r="Z234" i="19"/>
  <c r="W71" i="19"/>
  <c r="W82" i="19"/>
  <c r="W92" i="19"/>
  <c r="W70" i="19"/>
  <c r="W68" i="19"/>
  <c r="W79" i="19"/>
  <c r="W89" i="19"/>
  <c r="W72" i="19"/>
  <c r="W83" i="19"/>
  <c r="W93" i="19"/>
  <c r="W66" i="19"/>
  <c r="W77" i="19"/>
  <c r="W87" i="19"/>
  <c r="W25" i="19"/>
  <c r="W35" i="19"/>
  <c r="W70" i="20"/>
  <c r="W69" i="20"/>
  <c r="W64" i="20"/>
  <c r="W66" i="20"/>
  <c r="W68" i="20"/>
  <c r="V77" i="20"/>
  <c r="V87" i="20"/>
  <c r="V49" i="20"/>
  <c r="V59" i="20"/>
  <c r="V46" i="20"/>
  <c r="V56" i="20"/>
  <c r="V78" i="20"/>
  <c r="V88" i="20"/>
  <c r="V81" i="20"/>
  <c r="V91" i="20"/>
  <c r="V45" i="20"/>
  <c r="V55" i="20"/>
  <c r="V79" i="20"/>
  <c r="V89" i="20"/>
  <c r="V72" i="20"/>
  <c r="V47" i="20"/>
  <c r="V57" i="20"/>
  <c r="V75" i="20"/>
  <c r="V85" i="20"/>
  <c r="AC222" i="20"/>
  <c r="V48" i="20"/>
  <c r="V58" i="20"/>
  <c r="V41" i="20"/>
  <c r="V76" i="20"/>
  <c r="V86" i="20"/>
  <c r="V44" i="20"/>
  <c r="V54" i="20"/>
  <c r="V50" i="20"/>
  <c r="V60" i="20"/>
  <c r="AB225" i="20"/>
  <c r="AB223" i="20"/>
  <c r="AB226" i="20"/>
  <c r="AB227" i="20"/>
  <c r="AB228" i="20"/>
  <c r="AB229" i="20"/>
  <c r="AB230" i="20"/>
  <c r="AA17" i="20"/>
  <c r="Z20" i="20"/>
  <c r="V80" i="20"/>
  <c r="V90" i="20"/>
  <c r="W80" i="19"/>
  <c r="W90" i="19"/>
  <c r="W81" i="19"/>
  <c r="W91" i="19"/>
  <c r="W74" i="19"/>
  <c r="X27" i="19"/>
  <c r="X37" i="19"/>
  <c r="X20" i="19"/>
  <c r="X24" i="19"/>
  <c r="X34" i="19"/>
  <c r="X26" i="19"/>
  <c r="X36" i="19"/>
  <c r="AE228" i="19"/>
  <c r="X28" i="19"/>
  <c r="X38" i="19"/>
  <c r="X23" i="19"/>
  <c r="X33" i="19"/>
  <c r="X29" i="19"/>
  <c r="X39" i="19"/>
  <c r="W78" i="19"/>
  <c r="W88" i="19"/>
  <c r="AA227" i="19"/>
  <c r="AA233" i="19"/>
  <c r="AA231" i="19"/>
  <c r="AA229" i="19"/>
  <c r="AA230" i="19"/>
  <c r="AA232" i="19"/>
  <c r="AA234" i="19"/>
  <c r="X71" i="19"/>
  <c r="X82" i="19"/>
  <c r="X92" i="19"/>
  <c r="X72" i="19"/>
  <c r="X83" i="19"/>
  <c r="X93" i="19"/>
  <c r="X66" i="19"/>
  <c r="X77" i="19"/>
  <c r="X87" i="19"/>
  <c r="X68" i="19"/>
  <c r="X79" i="19"/>
  <c r="X89" i="19"/>
  <c r="X70" i="19"/>
  <c r="X25" i="19"/>
  <c r="X35" i="19"/>
  <c r="AB226" i="19"/>
  <c r="AD48" i="19"/>
  <c r="AC52" i="19"/>
  <c r="W81" i="20"/>
  <c r="W91" i="20"/>
  <c r="W77" i="20"/>
  <c r="W87" i="20"/>
  <c r="W49" i="20"/>
  <c r="W59" i="20"/>
  <c r="AC223" i="20"/>
  <c r="AC225" i="20"/>
  <c r="AC226" i="20"/>
  <c r="AC227" i="20"/>
  <c r="AC228" i="20"/>
  <c r="AC229" i="20"/>
  <c r="AC230" i="20"/>
  <c r="X70" i="20"/>
  <c r="X68" i="20"/>
  <c r="X69" i="20"/>
  <c r="X64" i="20"/>
  <c r="X66" i="20"/>
  <c r="W44" i="20"/>
  <c r="W54" i="20"/>
  <c r="AD222" i="20"/>
  <c r="W79" i="20"/>
  <c r="W89" i="20"/>
  <c r="W72" i="20"/>
  <c r="W78" i="20"/>
  <c r="W88" i="20"/>
  <c r="W76" i="20"/>
  <c r="W86" i="20"/>
  <c r="W41" i="20"/>
  <c r="W48" i="20"/>
  <c r="W58" i="20"/>
  <c r="W45" i="20"/>
  <c r="W55" i="20"/>
  <c r="W80" i="20"/>
  <c r="W90" i="20"/>
  <c r="W47" i="20"/>
  <c r="W57" i="20"/>
  <c r="AB17" i="20"/>
  <c r="AA20" i="20"/>
  <c r="W46" i="20"/>
  <c r="W56" i="20"/>
  <c r="W50" i="20"/>
  <c r="W60" i="20"/>
  <c r="W75" i="20"/>
  <c r="W85" i="20"/>
  <c r="AC226" i="19"/>
  <c r="Y25" i="19"/>
  <c r="Y35" i="19"/>
  <c r="AE48" i="19"/>
  <c r="AD52" i="19"/>
  <c r="X80" i="19"/>
  <c r="X90" i="19"/>
  <c r="Y71" i="19"/>
  <c r="Y82" i="19"/>
  <c r="Y92" i="19"/>
  <c r="Y72" i="19"/>
  <c r="Y83" i="19"/>
  <c r="Y93" i="19"/>
  <c r="Y68" i="19"/>
  <c r="Y79" i="19"/>
  <c r="Y89" i="19"/>
  <c r="Y70" i="19"/>
  <c r="Y66" i="19"/>
  <c r="Y77" i="19"/>
  <c r="Y87" i="19"/>
  <c r="Y23" i="19"/>
  <c r="Y33" i="19"/>
  <c r="X78" i="19"/>
  <c r="X88" i="19"/>
  <c r="Y28" i="19"/>
  <c r="Y38" i="19"/>
  <c r="X74" i="19"/>
  <c r="X81" i="19"/>
  <c r="X91" i="19"/>
  <c r="Y20" i="19"/>
  <c r="Y27" i="19"/>
  <c r="Y37" i="19"/>
  <c r="Y29" i="19"/>
  <c r="Y39" i="19"/>
  <c r="Y24" i="19"/>
  <c r="Y34" i="19"/>
  <c r="Y26" i="19"/>
  <c r="Y36" i="19"/>
  <c r="AB227" i="19"/>
  <c r="AB229" i="19"/>
  <c r="AB230" i="19"/>
  <c r="AB231" i="19"/>
  <c r="AB232" i="19"/>
  <c r="AB233" i="19"/>
  <c r="AB234" i="19"/>
  <c r="AF228" i="19"/>
  <c r="X44" i="20"/>
  <c r="X54" i="20"/>
  <c r="Y69" i="20"/>
  <c r="Y66" i="20"/>
  <c r="Y64" i="20"/>
  <c r="Y68" i="20"/>
  <c r="Y70" i="20"/>
  <c r="AC17" i="20"/>
  <c r="AB20" i="20"/>
  <c r="X46" i="20"/>
  <c r="X56" i="20"/>
  <c r="X78" i="20"/>
  <c r="X88" i="20"/>
  <c r="X77" i="20"/>
  <c r="X87" i="20"/>
  <c r="X48" i="20"/>
  <c r="X58" i="20"/>
  <c r="X41" i="20"/>
  <c r="X80" i="20"/>
  <c r="X90" i="20"/>
  <c r="X49" i="20"/>
  <c r="X59" i="20"/>
  <c r="X50" i="20"/>
  <c r="X60" i="20"/>
  <c r="AD228" i="20"/>
  <c r="AD226" i="20"/>
  <c r="AD225" i="20"/>
  <c r="AD223" i="20"/>
  <c r="AD227" i="20"/>
  <c r="AD229" i="20"/>
  <c r="AD230" i="20"/>
  <c r="X75" i="20"/>
  <c r="X85" i="20"/>
  <c r="X47" i="20"/>
  <c r="X57" i="20"/>
  <c r="AE222" i="20"/>
  <c r="X81" i="20"/>
  <c r="X91" i="20"/>
  <c r="X45" i="20"/>
  <c r="X55" i="20"/>
  <c r="X76" i="20"/>
  <c r="X86" i="20"/>
  <c r="X72" i="20"/>
  <c r="X79" i="20"/>
  <c r="X89" i="20"/>
  <c r="Z25" i="19"/>
  <c r="Z35" i="19"/>
  <c r="Y80" i="19"/>
  <c r="Y90" i="19"/>
  <c r="AC227" i="19"/>
  <c r="AC229" i="19"/>
  <c r="AC230" i="19"/>
  <c r="AC231" i="19"/>
  <c r="AC232" i="19"/>
  <c r="AC233" i="19"/>
  <c r="AC234" i="19"/>
  <c r="Z23" i="19"/>
  <c r="Z33" i="19"/>
  <c r="Y74" i="19"/>
  <c r="Y81" i="19"/>
  <c r="Y91" i="19"/>
  <c r="AD226" i="19"/>
  <c r="Z24" i="19"/>
  <c r="Z34" i="19"/>
  <c r="Z26" i="19"/>
  <c r="Z36" i="19"/>
  <c r="Y78" i="19"/>
  <c r="Y88" i="19"/>
  <c r="AF48" i="19"/>
  <c r="AE52" i="19"/>
  <c r="Z28" i="19"/>
  <c r="Z38" i="19"/>
  <c r="Z27" i="19"/>
  <c r="Z37" i="19"/>
  <c r="Z20" i="19"/>
  <c r="Z72" i="19"/>
  <c r="Z83" i="19"/>
  <c r="Z93" i="19"/>
  <c r="Z66" i="19"/>
  <c r="Z77" i="19"/>
  <c r="Z87" i="19"/>
  <c r="Z68" i="19"/>
  <c r="Z79" i="19"/>
  <c r="Z89" i="19"/>
  <c r="Z70" i="19"/>
  <c r="Z71" i="19"/>
  <c r="Z82" i="19"/>
  <c r="Z92" i="19"/>
  <c r="Z29" i="19"/>
  <c r="Z39" i="19"/>
  <c r="AF222" i="20"/>
  <c r="Z64" i="20"/>
  <c r="Z75" i="20"/>
  <c r="Z70" i="20"/>
  <c r="Z81" i="20"/>
  <c r="Z66" i="20"/>
  <c r="Z77" i="20"/>
  <c r="Z69" i="20"/>
  <c r="Z80" i="20"/>
  <c r="Z68" i="20"/>
  <c r="Y44" i="20"/>
  <c r="Y54" i="20"/>
  <c r="AE226" i="20"/>
  <c r="AE228" i="20"/>
  <c r="AE227" i="20"/>
  <c r="AE225" i="20"/>
  <c r="AE223" i="20"/>
  <c r="AE229" i="20"/>
  <c r="AE230" i="20"/>
  <c r="Y79" i="20"/>
  <c r="Y89" i="20"/>
  <c r="Y72" i="20"/>
  <c r="Y48" i="20"/>
  <c r="Y58" i="20"/>
  <c r="Y41" i="20"/>
  <c r="AD17" i="20"/>
  <c r="AC20" i="20"/>
  <c r="Y81" i="20"/>
  <c r="Y91" i="20"/>
  <c r="Y80" i="20"/>
  <c r="Y90" i="20"/>
  <c r="Y77" i="20"/>
  <c r="Y87" i="20"/>
  <c r="Y46" i="20"/>
  <c r="Y56" i="20"/>
  <c r="Y78" i="20"/>
  <c r="Y88" i="20"/>
  <c r="Y76" i="20"/>
  <c r="Y86" i="20"/>
  <c r="Y49" i="20"/>
  <c r="Y59" i="20"/>
  <c r="Y50" i="20"/>
  <c r="Y60" i="20"/>
  <c r="Y45" i="20"/>
  <c r="Y55" i="20"/>
  <c r="Y47" i="20"/>
  <c r="Y57" i="20"/>
  <c r="Y75" i="20"/>
  <c r="Y85" i="20"/>
  <c r="AA25" i="19"/>
  <c r="AA35" i="19"/>
  <c r="AA29" i="19"/>
  <c r="AA39" i="19"/>
  <c r="Z80" i="19"/>
  <c r="Z90" i="19"/>
  <c r="AG48" i="19"/>
  <c r="AG52" i="19"/>
  <c r="AF52" i="19"/>
  <c r="AA24" i="19"/>
  <c r="AA34" i="19"/>
  <c r="Z74" i="19"/>
  <c r="Z81" i="19"/>
  <c r="Z91" i="19"/>
  <c r="AA28" i="19"/>
  <c r="AA38" i="19"/>
  <c r="AA72" i="19"/>
  <c r="AA83" i="19"/>
  <c r="AA93" i="19"/>
  <c r="AA68" i="19"/>
  <c r="AA79" i="19"/>
  <c r="AA89" i="19"/>
  <c r="AA70" i="19"/>
  <c r="AA71" i="19"/>
  <c r="AA82" i="19"/>
  <c r="AA92" i="19"/>
  <c r="AA66" i="19"/>
  <c r="AA77" i="19"/>
  <c r="AA87" i="19"/>
  <c r="Z78" i="19"/>
  <c r="Z88" i="19"/>
  <c r="AA27" i="19"/>
  <c r="AA37" i="19"/>
  <c r="AA20" i="19"/>
  <c r="AA26" i="19"/>
  <c r="AA36" i="19"/>
  <c r="AD229" i="19"/>
  <c r="AD227" i="19"/>
  <c r="AD230" i="19"/>
  <c r="AD231" i="19"/>
  <c r="AD232" i="19"/>
  <c r="AD233" i="19"/>
  <c r="AD234" i="19"/>
  <c r="AA23" i="19"/>
  <c r="AA33" i="19"/>
  <c r="AE226" i="19"/>
  <c r="Z44" i="20"/>
  <c r="Z54" i="20"/>
  <c r="Z76" i="20"/>
  <c r="Z86" i="20"/>
  <c r="Z45" i="20"/>
  <c r="Z55" i="20"/>
  <c r="Z50" i="20"/>
  <c r="Z60" i="20"/>
  <c r="Z87" i="20"/>
  <c r="Z85" i="20"/>
  <c r="AE17" i="20"/>
  <c r="AD20" i="20"/>
  <c r="Z78" i="20"/>
  <c r="Z88" i="20"/>
  <c r="AA66" i="20"/>
  <c r="AA68" i="20"/>
  <c r="AA70" i="20"/>
  <c r="AA69" i="20"/>
  <c r="AA64" i="20"/>
  <c r="Z48" i="20"/>
  <c r="Z58" i="20"/>
  <c r="Z41" i="20"/>
  <c r="Z90" i="20"/>
  <c r="AF223" i="20"/>
  <c r="AF225" i="20"/>
  <c r="AF226" i="20"/>
  <c r="AF227" i="20"/>
  <c r="AF228" i="20"/>
  <c r="AF229" i="20"/>
  <c r="AF230" i="20"/>
  <c r="Z47" i="20"/>
  <c r="Z57" i="20"/>
  <c r="Z72" i="20"/>
  <c r="Z79" i="20"/>
  <c r="Z89" i="20"/>
  <c r="Z49" i="20"/>
  <c r="Z59" i="20"/>
  <c r="Z91" i="20"/>
  <c r="Z46" i="20"/>
  <c r="Z56" i="20"/>
  <c r="AB24" i="19"/>
  <c r="AB34" i="19"/>
  <c r="AA74" i="19"/>
  <c r="AA81" i="19"/>
  <c r="AA91" i="19"/>
  <c r="AB28" i="19"/>
  <c r="AB38" i="19"/>
  <c r="AA80" i="19"/>
  <c r="AA90" i="19"/>
  <c r="AB23" i="19"/>
  <c r="AB33" i="19"/>
  <c r="AB70" i="19"/>
  <c r="AB72" i="19"/>
  <c r="AB83" i="19"/>
  <c r="AB93" i="19"/>
  <c r="AB68" i="19"/>
  <c r="AB79" i="19"/>
  <c r="AB89" i="19"/>
  <c r="AB66" i="19"/>
  <c r="AB77" i="19"/>
  <c r="AB87" i="19"/>
  <c r="AB71" i="19"/>
  <c r="AB82" i="19"/>
  <c r="AB92" i="19"/>
  <c r="AB26" i="19"/>
  <c r="AB36" i="19"/>
  <c r="AA78" i="19"/>
  <c r="AA88" i="19"/>
  <c r="AF226" i="19"/>
  <c r="AB25" i="19"/>
  <c r="AB35" i="19"/>
  <c r="AB27" i="19"/>
  <c r="AB37" i="19"/>
  <c r="AB20" i="19"/>
  <c r="AE233" i="19"/>
  <c r="AE232" i="19"/>
  <c r="AE231" i="19"/>
  <c r="AE230" i="19"/>
  <c r="AE229" i="19"/>
  <c r="AE227" i="19"/>
  <c r="AE234" i="19"/>
  <c r="AB29" i="19"/>
  <c r="AB39" i="19"/>
  <c r="AB64" i="20"/>
  <c r="AB66" i="20"/>
  <c r="AB77" i="20"/>
  <c r="AB68" i="20"/>
  <c r="AB69" i="20"/>
  <c r="AB70" i="20"/>
  <c r="AA44" i="20"/>
  <c r="AA54" i="20"/>
  <c r="AA76" i="20"/>
  <c r="AA86" i="20"/>
  <c r="AA79" i="20"/>
  <c r="AA89" i="20"/>
  <c r="AA72" i="20"/>
  <c r="AF17" i="20"/>
  <c r="AE20" i="20"/>
  <c r="AA46" i="20"/>
  <c r="AA56" i="20"/>
  <c r="AA81" i="20"/>
  <c r="AA91" i="20"/>
  <c r="AA45" i="20"/>
  <c r="AA55" i="20"/>
  <c r="AA80" i="20"/>
  <c r="AA90" i="20"/>
  <c r="AA47" i="20"/>
  <c r="AA57" i="20"/>
  <c r="AA77" i="20"/>
  <c r="AA87" i="20"/>
  <c r="AA50" i="20"/>
  <c r="AA60" i="20"/>
  <c r="AA75" i="20"/>
  <c r="AA85" i="20"/>
  <c r="AA49" i="20"/>
  <c r="AA59" i="20"/>
  <c r="AA48" i="20"/>
  <c r="AA58" i="20"/>
  <c r="AA41" i="20"/>
  <c r="AA78" i="20"/>
  <c r="AA88" i="20"/>
  <c r="AB80" i="19"/>
  <c r="AB90" i="19"/>
  <c r="AB81" i="19"/>
  <c r="AB91" i="19"/>
  <c r="AB74" i="19"/>
  <c r="AC24" i="19"/>
  <c r="AC34" i="19"/>
  <c r="AF231" i="19"/>
  <c r="AF227" i="19"/>
  <c r="AF229" i="19"/>
  <c r="AF230" i="19"/>
  <c r="AF232" i="19"/>
  <c r="AF233" i="19"/>
  <c r="AF234" i="19"/>
  <c r="AC28" i="19"/>
  <c r="AC38" i="19"/>
  <c r="AC66" i="19"/>
  <c r="AC77" i="19"/>
  <c r="AC87" i="19"/>
  <c r="AC68" i="19"/>
  <c r="AC79" i="19"/>
  <c r="AC89" i="19"/>
  <c r="AC72" i="19"/>
  <c r="AC83" i="19"/>
  <c r="AC93" i="19"/>
  <c r="AC70" i="19"/>
  <c r="AC71" i="19"/>
  <c r="AC82" i="19"/>
  <c r="AC92" i="19"/>
  <c r="AC23" i="19"/>
  <c r="AC33" i="19"/>
  <c r="AC26" i="19"/>
  <c r="AC36" i="19"/>
  <c r="AC25" i="19"/>
  <c r="AC35" i="19"/>
  <c r="AC20" i="19"/>
  <c r="AC27" i="19"/>
  <c r="AC37" i="19"/>
  <c r="AB78" i="19"/>
  <c r="AB88" i="19"/>
  <c r="AC29" i="19"/>
  <c r="AC39" i="19"/>
  <c r="AC68" i="20"/>
  <c r="AC69" i="20"/>
  <c r="AC64" i="20"/>
  <c r="AC70" i="20"/>
  <c r="AC66" i="20"/>
  <c r="AB48" i="20"/>
  <c r="AB58" i="20"/>
  <c r="AB41" i="20"/>
  <c r="AB80" i="20"/>
  <c r="AB90" i="20"/>
  <c r="AB75" i="20"/>
  <c r="AB85" i="20"/>
  <c r="AB81" i="20"/>
  <c r="AB91" i="20"/>
  <c r="AB47" i="20"/>
  <c r="AB57" i="20"/>
  <c r="AB87" i="20"/>
  <c r="AB49" i="20"/>
  <c r="AB59" i="20"/>
  <c r="AB76" i="20"/>
  <c r="AB86" i="20"/>
  <c r="AB78" i="20"/>
  <c r="AB88" i="20"/>
  <c r="AB45" i="20"/>
  <c r="AB55" i="20"/>
  <c r="AG17" i="20"/>
  <c r="AG20" i="20"/>
  <c r="AF20" i="20"/>
  <c r="AB50" i="20"/>
  <c r="AB60" i="20"/>
  <c r="AB72" i="20"/>
  <c r="AB79" i="20"/>
  <c r="AB89" i="20"/>
  <c r="AB44" i="20"/>
  <c r="AB54" i="20"/>
  <c r="AB46" i="20"/>
  <c r="AB56" i="20"/>
  <c r="AD71" i="19"/>
  <c r="AD82" i="19"/>
  <c r="AD92" i="19"/>
  <c r="AD66" i="19"/>
  <c r="AD77" i="19"/>
  <c r="AD87" i="19"/>
  <c r="AD72" i="19"/>
  <c r="AD83" i="19"/>
  <c r="AD93" i="19"/>
  <c r="AD70" i="19"/>
  <c r="AD68" i="19"/>
  <c r="AD79" i="19"/>
  <c r="AD89" i="19"/>
  <c r="AD24" i="19"/>
  <c r="AD34" i="19"/>
  <c r="AD29" i="19"/>
  <c r="AD39" i="19"/>
  <c r="AD20" i="19"/>
  <c r="AD27" i="19"/>
  <c r="AD37" i="19"/>
  <c r="AC78" i="19"/>
  <c r="AC88" i="19"/>
  <c r="AC81" i="19"/>
  <c r="AC91" i="19"/>
  <c r="AC74" i="19"/>
  <c r="AC80" i="19"/>
  <c r="AC90" i="19"/>
  <c r="AD26" i="19"/>
  <c r="AD36" i="19"/>
  <c r="AD28" i="19"/>
  <c r="AD38" i="19"/>
  <c r="AD23" i="19"/>
  <c r="AD33" i="19"/>
  <c r="AD25" i="19"/>
  <c r="AD35" i="19"/>
  <c r="AD64" i="20"/>
  <c r="AD70" i="20"/>
  <c r="AD81" i="20"/>
  <c r="AD66" i="20"/>
  <c r="AD68" i="20"/>
  <c r="AD69" i="20"/>
  <c r="AC79" i="20"/>
  <c r="AC89" i="20"/>
  <c r="AC72" i="20"/>
  <c r="AC77" i="20"/>
  <c r="AC87" i="20"/>
  <c r="AC49" i="20"/>
  <c r="AC59" i="20"/>
  <c r="AC44" i="20"/>
  <c r="AC54" i="20"/>
  <c r="AC78" i="20"/>
  <c r="AC88" i="20"/>
  <c r="AC80" i="20"/>
  <c r="AC90" i="20"/>
  <c r="AC75" i="20"/>
  <c r="AC85" i="20"/>
  <c r="AC47" i="20"/>
  <c r="AC57" i="20"/>
  <c r="AC76" i="20"/>
  <c r="AC86" i="20"/>
  <c r="AC81" i="20"/>
  <c r="AC91" i="20"/>
  <c r="AC46" i="20"/>
  <c r="AC56" i="20"/>
  <c r="AC48" i="20"/>
  <c r="AC58" i="20"/>
  <c r="AC41" i="20"/>
  <c r="AC50" i="20"/>
  <c r="AC60" i="20"/>
  <c r="AC45" i="20"/>
  <c r="AC55" i="20"/>
  <c r="AE28" i="19"/>
  <c r="AE38" i="19"/>
  <c r="AE71" i="19"/>
  <c r="AE82" i="19"/>
  <c r="AE92" i="19"/>
  <c r="AE70" i="19"/>
  <c r="AE72" i="19"/>
  <c r="AE83" i="19"/>
  <c r="AE93" i="19"/>
  <c r="AE66" i="19"/>
  <c r="AE77" i="19"/>
  <c r="AE87" i="19"/>
  <c r="AE68" i="19"/>
  <c r="AE79" i="19"/>
  <c r="AE89" i="19"/>
  <c r="AE29" i="19"/>
  <c r="AE39" i="19"/>
  <c r="AD80" i="19"/>
  <c r="AD90" i="19"/>
  <c r="AE25" i="19"/>
  <c r="AE35" i="19"/>
  <c r="AD78" i="19"/>
  <c r="AD88" i="19"/>
  <c r="AD74" i="19"/>
  <c r="AD81" i="19"/>
  <c r="AD91" i="19"/>
  <c r="AE23" i="19"/>
  <c r="AE33" i="19"/>
  <c r="AE27" i="19"/>
  <c r="AE37" i="19"/>
  <c r="AE20" i="19"/>
  <c r="AE24" i="19"/>
  <c r="AE34" i="19"/>
  <c r="AE26" i="19"/>
  <c r="AE36" i="19"/>
  <c r="AD49" i="20"/>
  <c r="AD59" i="20"/>
  <c r="AD80" i="20"/>
  <c r="AD90" i="20"/>
  <c r="AD75" i="20"/>
  <c r="AD85" i="20"/>
  <c r="AD44" i="20"/>
  <c r="AD54" i="20"/>
  <c r="AD91" i="20"/>
  <c r="AD46" i="20"/>
  <c r="AD56" i="20"/>
  <c r="AD48" i="20"/>
  <c r="AD58" i="20"/>
  <c r="AD41" i="20"/>
  <c r="AD76" i="20"/>
  <c r="AD86" i="20"/>
  <c r="AD50" i="20"/>
  <c r="AD60" i="20"/>
  <c r="AD77" i="20"/>
  <c r="AD87" i="20"/>
  <c r="AD47" i="20"/>
  <c r="AD57" i="20"/>
  <c r="AD78" i="20"/>
  <c r="AD88" i="20"/>
  <c r="AD45" i="20"/>
  <c r="AD55" i="20"/>
  <c r="AD79" i="20"/>
  <c r="AD89" i="20"/>
  <c r="AD72" i="20"/>
  <c r="AE70" i="20"/>
  <c r="AE66" i="20"/>
  <c r="AE77" i="20"/>
  <c r="AE87" i="20"/>
  <c r="AE69" i="20"/>
  <c r="AE64" i="20"/>
  <c r="AE68" i="20"/>
  <c r="AF25" i="19"/>
  <c r="AF35" i="19"/>
  <c r="AE78" i="19"/>
  <c r="AE88" i="19"/>
  <c r="AF23" i="19"/>
  <c r="AF33" i="19"/>
  <c r="AF20" i="19"/>
  <c r="AF27" i="19"/>
  <c r="AF37" i="19"/>
  <c r="AE80" i="19"/>
  <c r="AE90" i="19"/>
  <c r="AF26" i="19"/>
  <c r="AF36" i="19"/>
  <c r="AF28" i="19"/>
  <c r="AF38" i="19"/>
  <c r="AE81" i="19"/>
  <c r="AE91" i="19"/>
  <c r="AE74" i="19"/>
  <c r="AF24" i="19"/>
  <c r="AF34" i="19"/>
  <c r="AF68" i="19"/>
  <c r="AF79" i="19"/>
  <c r="AF89" i="19"/>
  <c r="AF71" i="19"/>
  <c r="AF82" i="19"/>
  <c r="AF92" i="19"/>
  <c r="AF70" i="19"/>
  <c r="AF66" i="19"/>
  <c r="AF77" i="19"/>
  <c r="AF87" i="19"/>
  <c r="AF72" i="19"/>
  <c r="AF83" i="19"/>
  <c r="AF93" i="19"/>
  <c r="AF29" i="19"/>
  <c r="AF39" i="19"/>
  <c r="AE78" i="20"/>
  <c r="AE88" i="20"/>
  <c r="AE50" i="20"/>
  <c r="AE60" i="20"/>
  <c r="AG70" i="20"/>
  <c r="AG81" i="20"/>
  <c r="AG66" i="20"/>
  <c r="AG77" i="20"/>
  <c r="AG69" i="20"/>
  <c r="AG64" i="20"/>
  <c r="AG75" i="20"/>
  <c r="AF64" i="20"/>
  <c r="AF75" i="20"/>
  <c r="AG85" i="20"/>
  <c r="AG68" i="20"/>
  <c r="AE76" i="20"/>
  <c r="AE86" i="20"/>
  <c r="AF69" i="20"/>
  <c r="AF80" i="20"/>
  <c r="AE80" i="20"/>
  <c r="AF90" i="20"/>
  <c r="AF66" i="20"/>
  <c r="AF77" i="20"/>
  <c r="AF87" i="20"/>
  <c r="AF68" i="20"/>
  <c r="AF70" i="20"/>
  <c r="AF81" i="20"/>
  <c r="AE81" i="20"/>
  <c r="AF91" i="20"/>
  <c r="AE91" i="20"/>
  <c r="AE49" i="20"/>
  <c r="AE59" i="20"/>
  <c r="AE47" i="20"/>
  <c r="AE57" i="20"/>
  <c r="AE72" i="20"/>
  <c r="AE79" i="20"/>
  <c r="AE89" i="20"/>
  <c r="AE44" i="20"/>
  <c r="AE54" i="20"/>
  <c r="AE46" i="20"/>
  <c r="AE56" i="20"/>
  <c r="AE48" i="20"/>
  <c r="AE58" i="20"/>
  <c r="AE41" i="20"/>
  <c r="AE45" i="20"/>
  <c r="AE55" i="20"/>
  <c r="AE90" i="20"/>
  <c r="AE75" i="20"/>
  <c r="AE85" i="20"/>
  <c r="AG29" i="19"/>
  <c r="AG39" i="19"/>
  <c r="AF74" i="19"/>
  <c r="AF81" i="19"/>
  <c r="AF91" i="19"/>
  <c r="AG20" i="19"/>
  <c r="AG27" i="19"/>
  <c r="AG37" i="19"/>
  <c r="AG24" i="19"/>
  <c r="AG34" i="19"/>
  <c r="AG23" i="19"/>
  <c r="AG33" i="19"/>
  <c r="AG68" i="19"/>
  <c r="AG79" i="19"/>
  <c r="AG89" i="19"/>
  <c r="AG71" i="19"/>
  <c r="AG82" i="19"/>
  <c r="AG92" i="19"/>
  <c r="AG66" i="19"/>
  <c r="AG77" i="19"/>
  <c r="AG87" i="19"/>
  <c r="AG70" i="19"/>
  <c r="AG72" i="19"/>
  <c r="AG83" i="19"/>
  <c r="AG93" i="19"/>
  <c r="AF78" i="19"/>
  <c r="AF88" i="19"/>
  <c r="AG26" i="19"/>
  <c r="AG36" i="19"/>
  <c r="AG28" i="19"/>
  <c r="AG38" i="19"/>
  <c r="AG25" i="19"/>
  <c r="AG35" i="19"/>
  <c r="AF80" i="19"/>
  <c r="AF90" i="19"/>
  <c r="AG44" i="20"/>
  <c r="AF44" i="20"/>
  <c r="AG54" i="20"/>
  <c r="AF49" i="20"/>
  <c r="AF59" i="20"/>
  <c r="AG78" i="20"/>
  <c r="AG91" i="20"/>
  <c r="AF79" i="20"/>
  <c r="AF89" i="20"/>
  <c r="AF72" i="20"/>
  <c r="AF54" i="20"/>
  <c r="AG76" i="20"/>
  <c r="AG49" i="20"/>
  <c r="AF85" i="20"/>
  <c r="AG87" i="20"/>
  <c r="AF76" i="20"/>
  <c r="AF86" i="20"/>
  <c r="AF46" i="20"/>
  <c r="AF56" i="20"/>
  <c r="AG79" i="20"/>
  <c r="AG89" i="20"/>
  <c r="AG72" i="20"/>
  <c r="AG47" i="20"/>
  <c r="AF41" i="20"/>
  <c r="AF48" i="20"/>
  <c r="AF58" i="20"/>
  <c r="AG46" i="20"/>
  <c r="AG56" i="20"/>
  <c r="AF50" i="20"/>
  <c r="AF60" i="20"/>
  <c r="AG41" i="20"/>
  <c r="AG48" i="20"/>
  <c r="AG58" i="20"/>
  <c r="AG80" i="20"/>
  <c r="AG90" i="20"/>
  <c r="AF47" i="20"/>
  <c r="AF57" i="20"/>
  <c r="AG50" i="20"/>
  <c r="AF78" i="20"/>
  <c r="AF88" i="20"/>
  <c r="AF45" i="20"/>
  <c r="AF55" i="20"/>
  <c r="AG45" i="20"/>
  <c r="AG80" i="19"/>
  <c r="AG90" i="19"/>
  <c r="AG74" i="19"/>
  <c r="AG81" i="19"/>
  <c r="AG91" i="19"/>
  <c r="AG78" i="19"/>
  <c r="AG88" i="19"/>
  <c r="AG86" i="20"/>
  <c r="AG88" i="20"/>
  <c r="AG59" i="20"/>
  <c r="AG55" i="20"/>
  <c r="AG60" i="20"/>
  <c r="AG57" i="20"/>
  <c r="K47" i="9"/>
  <c r="K48" i="9"/>
  <c r="K45" i="9"/>
  <c r="K43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50" i="9"/>
  <c r="K49" i="9"/>
  <c r="J60" i="22"/>
  <c r="J61" i="22"/>
  <c r="E60" i="22"/>
  <c r="E61" i="22"/>
  <c r="L60" i="22"/>
  <c r="L61" i="22"/>
  <c r="F60" i="22"/>
  <c r="F61" i="22"/>
  <c r="M60" i="22"/>
  <c r="M61" i="22"/>
  <c r="H60" i="22"/>
  <c r="H61" i="22"/>
  <c r="E242" i="20"/>
  <c r="M242" i="20"/>
  <c r="D242" i="20"/>
  <c r="L242" i="20"/>
  <c r="K242" i="20"/>
  <c r="J242" i="20"/>
  <c r="I242" i="20"/>
  <c r="H242" i="20"/>
  <c r="G242" i="20"/>
  <c r="E246" i="19"/>
  <c r="M246" i="19"/>
  <c r="D246" i="19"/>
  <c r="L246" i="19"/>
  <c r="K246" i="19"/>
  <c r="J246" i="19"/>
  <c r="I246" i="19"/>
  <c r="H246" i="19"/>
  <c r="G246" i="19"/>
  <c r="F137" i="20"/>
  <c r="F127" i="20"/>
  <c r="F133" i="20"/>
  <c r="F131" i="20"/>
  <c r="F130" i="20"/>
  <c r="N127" i="20"/>
  <c r="N129" i="20"/>
  <c r="N130" i="20"/>
  <c r="N131" i="20"/>
  <c r="N132" i="20"/>
  <c r="N133" i="20"/>
  <c r="N134" i="20"/>
  <c r="V127" i="20"/>
  <c r="V133" i="20"/>
  <c r="V131" i="20"/>
  <c r="V130" i="20"/>
  <c r="AD127" i="20"/>
  <c r="AD129" i="20"/>
  <c r="AD130" i="20"/>
  <c r="AD131" i="20"/>
  <c r="AD132" i="20"/>
  <c r="AD133" i="20"/>
  <c r="AD134" i="20"/>
  <c r="H139" i="20"/>
  <c r="D132" i="20"/>
  <c r="L132" i="20"/>
  <c r="T132" i="20"/>
  <c r="AB132" i="20"/>
  <c r="M167" i="20"/>
  <c r="E137" i="20"/>
  <c r="K137" i="20"/>
  <c r="D133" i="20"/>
  <c r="D144" i="20"/>
  <c r="D131" i="20"/>
  <c r="D129" i="20"/>
  <c r="D137" i="20"/>
  <c r="L133" i="20"/>
  <c r="L131" i="20"/>
  <c r="L129" i="20"/>
  <c r="T133" i="20"/>
  <c r="T131" i="20"/>
  <c r="T129" i="20"/>
  <c r="AB133" i="20"/>
  <c r="AB131" i="20"/>
  <c r="AB129" i="20"/>
  <c r="J132" i="20"/>
  <c r="R132" i="20"/>
  <c r="Z132" i="20"/>
  <c r="G167" i="20"/>
  <c r="C137" i="20"/>
  <c r="J137" i="20"/>
  <c r="E139" i="20"/>
  <c r="K139" i="20"/>
  <c r="I131" i="20"/>
  <c r="H131" i="20"/>
  <c r="I142" i="20"/>
  <c r="Q131" i="20"/>
  <c r="Y131" i="20"/>
  <c r="AG131" i="20"/>
  <c r="C184" i="20"/>
  <c r="D195" i="20"/>
  <c r="J131" i="20"/>
  <c r="J130" i="20"/>
  <c r="J129" i="20"/>
  <c r="J127" i="20"/>
  <c r="J133" i="20"/>
  <c r="J134" i="20"/>
  <c r="R131" i="20"/>
  <c r="R130" i="20"/>
  <c r="R129" i="20"/>
  <c r="R127" i="20"/>
  <c r="Z131" i="20"/>
  <c r="Z130" i="20"/>
  <c r="Z129" i="20"/>
  <c r="Z127" i="20"/>
  <c r="Z133" i="20"/>
  <c r="Z134" i="20"/>
  <c r="H130" i="20"/>
  <c r="P130" i="20"/>
  <c r="X130" i="20"/>
  <c r="AF130" i="20"/>
  <c r="I130" i="20"/>
  <c r="I141" i="20"/>
  <c r="I129" i="20"/>
  <c r="I137" i="20"/>
  <c r="I127" i="20"/>
  <c r="I133" i="20"/>
  <c r="Q130" i="20"/>
  <c r="Q129" i="20"/>
  <c r="Q127" i="20"/>
  <c r="Q133" i="20"/>
  <c r="Y130" i="20"/>
  <c r="Y129" i="20"/>
  <c r="Y127" i="20"/>
  <c r="Y132" i="20"/>
  <c r="Y133" i="20"/>
  <c r="Y134" i="20"/>
  <c r="M137" i="20"/>
  <c r="AG130" i="20"/>
  <c r="W130" i="20"/>
  <c r="M141" i="20"/>
  <c r="AG129" i="20"/>
  <c r="W129" i="20"/>
  <c r="M140" i="20"/>
  <c r="AG127" i="20"/>
  <c r="AG133" i="20"/>
  <c r="G129" i="20"/>
  <c r="F129" i="20"/>
  <c r="G140" i="20"/>
  <c r="O129" i="20"/>
  <c r="AE129" i="20"/>
  <c r="H137" i="20"/>
  <c r="F132" i="20"/>
  <c r="V132" i="20"/>
  <c r="E156" i="20"/>
  <c r="F167" i="20"/>
  <c r="G137" i="20"/>
  <c r="L137" i="20"/>
  <c r="I139" i="20"/>
  <c r="M139" i="20"/>
  <c r="E127" i="20"/>
  <c r="M127" i="20"/>
  <c r="K127" i="20"/>
  <c r="K138" i="20"/>
  <c r="U127" i="20"/>
  <c r="U129" i="20"/>
  <c r="U130" i="20"/>
  <c r="U131" i="20"/>
  <c r="U132" i="20"/>
  <c r="U133" i="20"/>
  <c r="U134" i="20"/>
  <c r="AC127" i="20"/>
  <c r="AC129" i="20"/>
  <c r="AC130" i="20"/>
  <c r="AC131" i="20"/>
  <c r="AC132" i="20"/>
  <c r="AC133" i="20"/>
  <c r="AC134" i="20"/>
  <c r="D155" i="20"/>
  <c r="E166" i="20"/>
  <c r="D127" i="20"/>
  <c r="L127" i="20"/>
  <c r="L130" i="20"/>
  <c r="L134" i="20"/>
  <c r="T127" i="20"/>
  <c r="T130" i="20"/>
  <c r="T134" i="20"/>
  <c r="AB127" i="20"/>
  <c r="AB130" i="20"/>
  <c r="AB134" i="20"/>
  <c r="V129" i="20"/>
  <c r="V134" i="20"/>
  <c r="G130" i="20"/>
  <c r="G141" i="20"/>
  <c r="O130" i="20"/>
  <c r="AE130" i="20"/>
  <c r="P131" i="20"/>
  <c r="X131" i="20"/>
  <c r="AF131" i="20"/>
  <c r="I132" i="20"/>
  <c r="Q132" i="20"/>
  <c r="Q134" i="20"/>
  <c r="AG132" i="20"/>
  <c r="R133" i="20"/>
  <c r="R134" i="20"/>
  <c r="G150" i="20"/>
  <c r="G161" i="20"/>
  <c r="O150" i="20"/>
  <c r="O152" i="20"/>
  <c r="O153" i="20"/>
  <c r="O154" i="20"/>
  <c r="O155" i="20"/>
  <c r="O157" i="20"/>
  <c r="W150" i="20"/>
  <c r="AE150" i="20"/>
  <c r="AE152" i="20"/>
  <c r="AE153" i="20"/>
  <c r="AE154" i="20"/>
  <c r="AE155" i="20"/>
  <c r="AE157" i="20"/>
  <c r="I152" i="20"/>
  <c r="J163" i="20"/>
  <c r="Q152" i="20"/>
  <c r="Q155" i="20"/>
  <c r="Q157" i="20"/>
  <c r="Y152" i="20"/>
  <c r="Y155" i="20"/>
  <c r="Y157" i="20"/>
  <c r="AG152" i="20"/>
  <c r="J153" i="20"/>
  <c r="R153" i="20"/>
  <c r="Z153" i="20"/>
  <c r="C154" i="20"/>
  <c r="C165" i="20"/>
  <c r="K154" i="20"/>
  <c r="J165" i="20"/>
  <c r="S154" i="20"/>
  <c r="AA154" i="20"/>
  <c r="D166" i="20"/>
  <c r="L155" i="20"/>
  <c r="T155" i="20"/>
  <c r="AB155" i="20"/>
  <c r="M156" i="20"/>
  <c r="K167" i="20"/>
  <c r="U156" i="20"/>
  <c r="AC156" i="20"/>
  <c r="G160" i="20"/>
  <c r="J173" i="20"/>
  <c r="J175" i="20"/>
  <c r="J176" i="20"/>
  <c r="J177" i="20"/>
  <c r="J178" i="20"/>
  <c r="J180" i="20"/>
  <c r="R173" i="20"/>
  <c r="R175" i="20"/>
  <c r="R176" i="20"/>
  <c r="R177" i="20"/>
  <c r="R178" i="20"/>
  <c r="R180" i="20"/>
  <c r="Z173" i="20"/>
  <c r="Z175" i="20"/>
  <c r="Z176" i="20"/>
  <c r="Z177" i="20"/>
  <c r="Z178" i="20"/>
  <c r="Z180" i="20"/>
  <c r="D175" i="20"/>
  <c r="L175" i="20"/>
  <c r="L178" i="20"/>
  <c r="L180" i="20"/>
  <c r="T175" i="20"/>
  <c r="T178" i="20"/>
  <c r="T180" i="20"/>
  <c r="AB175" i="20"/>
  <c r="AB178" i="20"/>
  <c r="AB180" i="20"/>
  <c r="E176" i="20"/>
  <c r="M176" i="20"/>
  <c r="U176" i="20"/>
  <c r="AC176" i="20"/>
  <c r="F177" i="20"/>
  <c r="N177" i="20"/>
  <c r="V177" i="20"/>
  <c r="AD177" i="20"/>
  <c r="G178" i="20"/>
  <c r="O178" i="20"/>
  <c r="W178" i="20"/>
  <c r="AE178" i="20"/>
  <c r="H179" i="20"/>
  <c r="P179" i="20"/>
  <c r="X179" i="20"/>
  <c r="AF179" i="20"/>
  <c r="C195" i="20"/>
  <c r="K184" i="20"/>
  <c r="J195" i="20"/>
  <c r="S184" i="20"/>
  <c r="S186" i="20"/>
  <c r="S187" i="20"/>
  <c r="S188" i="20"/>
  <c r="S189" i="20"/>
  <c r="S191" i="20"/>
  <c r="AA184" i="20"/>
  <c r="AA186" i="20"/>
  <c r="AA187" i="20"/>
  <c r="AA188" i="20"/>
  <c r="AA189" i="20"/>
  <c r="AA191" i="20"/>
  <c r="E186" i="20"/>
  <c r="C175" i="20"/>
  <c r="C186" i="20"/>
  <c r="E197" i="20"/>
  <c r="M186" i="20"/>
  <c r="K197" i="20"/>
  <c r="U186" i="20"/>
  <c r="AC186" i="20"/>
  <c r="AC189" i="20"/>
  <c r="AC191" i="20"/>
  <c r="F187" i="20"/>
  <c r="C176" i="20"/>
  <c r="C187" i="20"/>
  <c r="F198" i="20"/>
  <c r="N187" i="20"/>
  <c r="V187" i="20"/>
  <c r="AD187" i="20"/>
  <c r="G188" i="20"/>
  <c r="C177" i="20"/>
  <c r="C188" i="20"/>
  <c r="G199" i="20"/>
  <c r="O188" i="20"/>
  <c r="O190" i="20"/>
  <c r="O191" i="20"/>
  <c r="W188" i="20"/>
  <c r="AE188" i="20"/>
  <c r="H189" i="20"/>
  <c r="P189" i="20"/>
  <c r="X189" i="20"/>
  <c r="AF189" i="20"/>
  <c r="I190" i="20"/>
  <c r="C179" i="20"/>
  <c r="I201" i="20"/>
  <c r="Q190" i="20"/>
  <c r="Y190" i="20"/>
  <c r="AG190" i="20"/>
  <c r="M201" i="20"/>
  <c r="C194" i="20"/>
  <c r="K194" i="20"/>
  <c r="M196" i="20"/>
  <c r="C127" i="20"/>
  <c r="C138" i="20"/>
  <c r="J138" i="20"/>
  <c r="S127" i="20"/>
  <c r="S129" i="20"/>
  <c r="S130" i="20"/>
  <c r="S131" i="20"/>
  <c r="S132" i="20"/>
  <c r="S134" i="20"/>
  <c r="AA127" i="20"/>
  <c r="AA129" i="20"/>
  <c r="AA130" i="20"/>
  <c r="AA131" i="20"/>
  <c r="AA132" i="20"/>
  <c r="AA134" i="20"/>
  <c r="E129" i="20"/>
  <c r="E140" i="20"/>
  <c r="M129" i="20"/>
  <c r="G131" i="20"/>
  <c r="G142" i="20"/>
  <c r="O131" i="20"/>
  <c r="W131" i="20"/>
  <c r="M131" i="20"/>
  <c r="L142" i="20"/>
  <c r="AE131" i="20"/>
  <c r="H132" i="20"/>
  <c r="P132" i="20"/>
  <c r="X132" i="20"/>
  <c r="AF132" i="20"/>
  <c r="H152" i="20"/>
  <c r="G152" i="20"/>
  <c r="H163" i="20"/>
  <c r="P152" i="20"/>
  <c r="X152" i="20"/>
  <c r="AF152" i="20"/>
  <c r="J154" i="20"/>
  <c r="R154" i="20"/>
  <c r="Z154" i="20"/>
  <c r="D156" i="20"/>
  <c r="D167" i="20"/>
  <c r="L156" i="20"/>
  <c r="T156" i="20"/>
  <c r="AB156" i="20"/>
  <c r="F160" i="20"/>
  <c r="H162" i="20"/>
  <c r="F197" i="20"/>
  <c r="K175" i="20"/>
  <c r="S175" i="20"/>
  <c r="AA175" i="20"/>
  <c r="E177" i="20"/>
  <c r="M177" i="20"/>
  <c r="U177" i="20"/>
  <c r="AC177" i="20"/>
  <c r="G179" i="20"/>
  <c r="O179" i="20"/>
  <c r="W179" i="20"/>
  <c r="AE179" i="20"/>
  <c r="D186" i="20"/>
  <c r="L186" i="20"/>
  <c r="T186" i="20"/>
  <c r="AB186" i="20"/>
  <c r="F188" i="20"/>
  <c r="N188" i="20"/>
  <c r="V188" i="20"/>
  <c r="AD188" i="20"/>
  <c r="H190" i="20"/>
  <c r="P190" i="20"/>
  <c r="X190" i="20"/>
  <c r="AF190" i="20"/>
  <c r="J194" i="20"/>
  <c r="E130" i="20"/>
  <c r="M130" i="20"/>
  <c r="G132" i="20"/>
  <c r="G143" i="20"/>
  <c r="O132" i="20"/>
  <c r="W132" i="20"/>
  <c r="AE132" i="20"/>
  <c r="H133" i="20"/>
  <c r="P133" i="20"/>
  <c r="X133" i="20"/>
  <c r="AF133" i="20"/>
  <c r="E150" i="20"/>
  <c r="E152" i="20"/>
  <c r="E153" i="20"/>
  <c r="E154" i="20"/>
  <c r="E157" i="20"/>
  <c r="M150" i="20"/>
  <c r="K161" i="20"/>
  <c r="U150" i="20"/>
  <c r="U152" i="20"/>
  <c r="U153" i="20"/>
  <c r="U154" i="20"/>
  <c r="U157" i="20"/>
  <c r="AC150" i="20"/>
  <c r="W152" i="20"/>
  <c r="H153" i="20"/>
  <c r="I164" i="20"/>
  <c r="P153" i="20"/>
  <c r="X153" i="20"/>
  <c r="AF153" i="20"/>
  <c r="J155" i="20"/>
  <c r="R155" i="20"/>
  <c r="Z155" i="20"/>
  <c r="E160" i="20"/>
  <c r="G162" i="20"/>
  <c r="H173" i="20"/>
  <c r="H184" i="20"/>
  <c r="H195" i="20"/>
  <c r="P173" i="20"/>
  <c r="P175" i="20"/>
  <c r="P176" i="20"/>
  <c r="P177" i="20"/>
  <c r="P180" i="20"/>
  <c r="X173" i="20"/>
  <c r="X175" i="20"/>
  <c r="X176" i="20"/>
  <c r="X177" i="20"/>
  <c r="X180" i="20"/>
  <c r="AF173" i="20"/>
  <c r="AF175" i="20"/>
  <c r="AF176" i="20"/>
  <c r="AF177" i="20"/>
  <c r="AF180" i="20"/>
  <c r="K176" i="20"/>
  <c r="S176" i="20"/>
  <c r="AA176" i="20"/>
  <c r="E178" i="20"/>
  <c r="M178" i="20"/>
  <c r="U178" i="20"/>
  <c r="AC178" i="20"/>
  <c r="I184" i="20"/>
  <c r="I195" i="20"/>
  <c r="Q184" i="20"/>
  <c r="Y184" i="20"/>
  <c r="Y186" i="20"/>
  <c r="Y187" i="20"/>
  <c r="Y188" i="20"/>
  <c r="Y191" i="20"/>
  <c r="AG184" i="20"/>
  <c r="M195" i="20"/>
  <c r="K186" i="20"/>
  <c r="D187" i="20"/>
  <c r="D198" i="20"/>
  <c r="L187" i="20"/>
  <c r="T187" i="20"/>
  <c r="AB187" i="20"/>
  <c r="F189" i="20"/>
  <c r="C178" i="20"/>
  <c r="C189" i="20"/>
  <c r="F200" i="20"/>
  <c r="N189" i="20"/>
  <c r="V189" i="20"/>
  <c r="AD189" i="20"/>
  <c r="G190" i="20"/>
  <c r="W190" i="20"/>
  <c r="AE190" i="20"/>
  <c r="I194" i="20"/>
  <c r="C129" i="20"/>
  <c r="C140" i="20"/>
  <c r="K129" i="20"/>
  <c r="J140" i="20"/>
  <c r="D130" i="20"/>
  <c r="E131" i="20"/>
  <c r="E142" i="20"/>
  <c r="G133" i="20"/>
  <c r="G144" i="20"/>
  <c r="O133" i="20"/>
  <c r="W133" i="20"/>
  <c r="AE133" i="20"/>
  <c r="D150" i="20"/>
  <c r="D161" i="20"/>
  <c r="L150" i="20"/>
  <c r="T150" i="20"/>
  <c r="T152" i="20"/>
  <c r="T153" i="20"/>
  <c r="T157" i="20"/>
  <c r="AB150" i="20"/>
  <c r="AB152" i="20"/>
  <c r="AB153" i="20"/>
  <c r="AB157" i="20"/>
  <c r="F152" i="20"/>
  <c r="N152" i="20"/>
  <c r="N153" i="20"/>
  <c r="N154" i="20"/>
  <c r="N157" i="20"/>
  <c r="V152" i="20"/>
  <c r="V153" i="20"/>
  <c r="V154" i="20"/>
  <c r="V157" i="20"/>
  <c r="AD152" i="20"/>
  <c r="AD153" i="20"/>
  <c r="AD154" i="20"/>
  <c r="AD157" i="20"/>
  <c r="G153" i="20"/>
  <c r="F153" i="20"/>
  <c r="G164" i="20"/>
  <c r="W153" i="20"/>
  <c r="H154" i="20"/>
  <c r="P154" i="20"/>
  <c r="X154" i="20"/>
  <c r="X155" i="20"/>
  <c r="X156" i="20"/>
  <c r="X157" i="20"/>
  <c r="AF154" i="20"/>
  <c r="I155" i="20"/>
  <c r="H155" i="20"/>
  <c r="I166" i="20"/>
  <c r="AG155" i="20"/>
  <c r="AG157" i="20"/>
  <c r="J156" i="20"/>
  <c r="R156" i="20"/>
  <c r="Z156" i="20"/>
  <c r="C157" i="20"/>
  <c r="C168" i="20"/>
  <c r="K157" i="20"/>
  <c r="S157" i="20"/>
  <c r="AA157" i="20"/>
  <c r="D160" i="20"/>
  <c r="L160" i="20"/>
  <c r="F162" i="20"/>
  <c r="G173" i="20"/>
  <c r="G195" i="20"/>
  <c r="O173" i="20"/>
  <c r="W173" i="20"/>
  <c r="L195" i="20"/>
  <c r="AE173" i="20"/>
  <c r="I175" i="20"/>
  <c r="Q175" i="20"/>
  <c r="Q176" i="20"/>
  <c r="Q177" i="20"/>
  <c r="Q180" i="20"/>
  <c r="Y175" i="20"/>
  <c r="Y176" i="20"/>
  <c r="Y177" i="20"/>
  <c r="Y180" i="20"/>
  <c r="AG175" i="20"/>
  <c r="K177" i="20"/>
  <c r="S177" i="20"/>
  <c r="AA177" i="20"/>
  <c r="D178" i="20"/>
  <c r="E179" i="20"/>
  <c r="M179" i="20"/>
  <c r="K201" i="20"/>
  <c r="U179" i="20"/>
  <c r="AC179" i="20"/>
  <c r="F180" i="20"/>
  <c r="N180" i="20"/>
  <c r="V180" i="20"/>
  <c r="AD180" i="20"/>
  <c r="P184" i="20"/>
  <c r="X184" i="20"/>
  <c r="X186" i="20"/>
  <c r="X187" i="20"/>
  <c r="X191" i="20"/>
  <c r="AF184" i="20"/>
  <c r="AF186" i="20"/>
  <c r="AF187" i="20"/>
  <c r="AF191" i="20"/>
  <c r="J186" i="20"/>
  <c r="J187" i="20"/>
  <c r="J188" i="20"/>
  <c r="J191" i="20"/>
  <c r="R186" i="20"/>
  <c r="R187" i="20"/>
  <c r="R188" i="20"/>
  <c r="R191" i="20"/>
  <c r="Z186" i="20"/>
  <c r="Z187" i="20"/>
  <c r="Z188" i="20"/>
  <c r="Z191" i="20"/>
  <c r="K187" i="20"/>
  <c r="D188" i="20"/>
  <c r="D199" i="20"/>
  <c r="L188" i="20"/>
  <c r="T188" i="20"/>
  <c r="AB188" i="20"/>
  <c r="E189" i="20"/>
  <c r="E191" i="20"/>
  <c r="M189" i="20"/>
  <c r="U189" i="20"/>
  <c r="U191" i="20"/>
  <c r="F190" i="20"/>
  <c r="F201" i="20"/>
  <c r="N190" i="20"/>
  <c r="V190" i="20"/>
  <c r="AD190" i="20"/>
  <c r="G191" i="20"/>
  <c r="W191" i="20"/>
  <c r="AE191" i="20"/>
  <c r="H194" i="20"/>
  <c r="H127" i="20"/>
  <c r="G127" i="20"/>
  <c r="H138" i="20"/>
  <c r="P127" i="20"/>
  <c r="P129" i="20"/>
  <c r="P134" i="20"/>
  <c r="X127" i="20"/>
  <c r="X129" i="20"/>
  <c r="X134" i="20"/>
  <c r="AF127" i="20"/>
  <c r="AF129" i="20"/>
  <c r="AF134" i="20"/>
  <c r="C130" i="20"/>
  <c r="C141" i="20"/>
  <c r="K130" i="20"/>
  <c r="J141" i="20"/>
  <c r="E132" i="20"/>
  <c r="E143" i="20"/>
  <c r="M132" i="20"/>
  <c r="M152" i="20"/>
  <c r="K163" i="20"/>
  <c r="AC152" i="20"/>
  <c r="AC153" i="20"/>
  <c r="AC154" i="20"/>
  <c r="AC157" i="20"/>
  <c r="G154" i="20"/>
  <c r="W154" i="20"/>
  <c r="P155" i="20"/>
  <c r="AF155" i="20"/>
  <c r="J150" i="20"/>
  <c r="J157" i="20"/>
  <c r="K160" i="20"/>
  <c r="E162" i="20"/>
  <c r="M162" i="20"/>
  <c r="H175" i="20"/>
  <c r="I176" i="20"/>
  <c r="AG176" i="20"/>
  <c r="AG187" i="20"/>
  <c r="M198" i="20"/>
  <c r="C200" i="20"/>
  <c r="K178" i="20"/>
  <c r="S178" i="20"/>
  <c r="AA178" i="20"/>
  <c r="AC173" i="20"/>
  <c r="AC180" i="20"/>
  <c r="I186" i="20"/>
  <c r="Q186" i="20"/>
  <c r="Q187" i="20"/>
  <c r="Q188" i="20"/>
  <c r="Q191" i="20"/>
  <c r="AG186" i="20"/>
  <c r="AG188" i="20"/>
  <c r="AG191" i="20"/>
  <c r="K188" i="20"/>
  <c r="D189" i="20"/>
  <c r="L189" i="20"/>
  <c r="L190" i="20"/>
  <c r="L191" i="20"/>
  <c r="T189" i="20"/>
  <c r="AB189" i="20"/>
  <c r="N184" i="20"/>
  <c r="N191" i="20"/>
  <c r="AD184" i="20"/>
  <c r="AD191" i="20"/>
  <c r="G194" i="20"/>
  <c r="I196" i="20"/>
  <c r="G138" i="20"/>
  <c r="O127" i="20"/>
  <c r="O134" i="20"/>
  <c r="W127" i="20"/>
  <c r="L138" i="20"/>
  <c r="AE127" i="20"/>
  <c r="AE134" i="20"/>
  <c r="C131" i="20"/>
  <c r="C142" i="20"/>
  <c r="K131" i="20"/>
  <c r="J142" i="20"/>
  <c r="E133" i="20"/>
  <c r="E144" i="20"/>
  <c r="M133" i="20"/>
  <c r="K144" i="20"/>
  <c r="R150" i="20"/>
  <c r="R157" i="20"/>
  <c r="Z150" i="20"/>
  <c r="Z157" i="20"/>
  <c r="D152" i="20"/>
  <c r="D163" i="20"/>
  <c r="L152" i="20"/>
  <c r="D153" i="20"/>
  <c r="E164" i="20"/>
  <c r="M153" i="20"/>
  <c r="K164" i="20"/>
  <c r="F154" i="20"/>
  <c r="G155" i="20"/>
  <c r="G166" i="20"/>
  <c r="W155" i="20"/>
  <c r="L166" i="20"/>
  <c r="H156" i="20"/>
  <c r="H167" i="20"/>
  <c r="P156" i="20"/>
  <c r="AF156" i="20"/>
  <c r="AF157" i="20"/>
  <c r="J160" i="20"/>
  <c r="L162" i="20"/>
  <c r="E173" i="20"/>
  <c r="E195" i="20"/>
  <c r="M173" i="20"/>
  <c r="K195" i="20"/>
  <c r="U173" i="20"/>
  <c r="U180" i="20"/>
  <c r="G175" i="20"/>
  <c r="G197" i="20"/>
  <c r="O175" i="20"/>
  <c r="O176" i="20"/>
  <c r="O180" i="20"/>
  <c r="W175" i="20"/>
  <c r="L197" i="20"/>
  <c r="AE175" i="20"/>
  <c r="AE176" i="20"/>
  <c r="AE180" i="20"/>
  <c r="H176" i="20"/>
  <c r="I177" i="20"/>
  <c r="AG177" i="20"/>
  <c r="C201" i="20"/>
  <c r="K179" i="20"/>
  <c r="J201" i="20"/>
  <c r="S179" i="20"/>
  <c r="AA179" i="20"/>
  <c r="AA180" i="20"/>
  <c r="D180" i="20"/>
  <c r="F184" i="20"/>
  <c r="F191" i="20"/>
  <c r="V184" i="20"/>
  <c r="V191" i="20"/>
  <c r="H186" i="20"/>
  <c r="H187" i="20"/>
  <c r="H191" i="20"/>
  <c r="P186" i="20"/>
  <c r="P187" i="20"/>
  <c r="P191" i="20"/>
  <c r="I187" i="20"/>
  <c r="K189" i="20"/>
  <c r="D190" i="20"/>
  <c r="D201" i="20"/>
  <c r="T190" i="20"/>
  <c r="T191" i="20"/>
  <c r="AB190" i="20"/>
  <c r="F194" i="20"/>
  <c r="H129" i="20"/>
  <c r="H140" i="20"/>
  <c r="C132" i="20"/>
  <c r="C143" i="20"/>
  <c r="K132" i="20"/>
  <c r="J143" i="20"/>
  <c r="D164" i="20"/>
  <c r="L153" i="20"/>
  <c r="L157" i="20"/>
  <c r="E165" i="20"/>
  <c r="M154" i="20"/>
  <c r="K165" i="20"/>
  <c r="P157" i="20"/>
  <c r="I160" i="20"/>
  <c r="G176" i="20"/>
  <c r="G198" i="20"/>
  <c r="W176" i="20"/>
  <c r="L198" i="20"/>
  <c r="H177" i="20"/>
  <c r="H199" i="20"/>
  <c r="C180" i="20"/>
  <c r="S180" i="20"/>
  <c r="I188" i="20"/>
  <c r="D191" i="20"/>
  <c r="AB191" i="20"/>
  <c r="E194" i="20"/>
  <c r="M194" i="20"/>
  <c r="H150" i="20"/>
  <c r="H161" i="20"/>
  <c r="W177" i="20"/>
  <c r="L199" i="20"/>
  <c r="D157" i="20"/>
  <c r="E168" i="20"/>
  <c r="I199" i="20"/>
  <c r="J199" i="20"/>
  <c r="I197" i="20"/>
  <c r="L164" i="20"/>
  <c r="G180" i="20"/>
  <c r="C198" i="20"/>
  <c r="G163" i="20"/>
  <c r="H144" i="20"/>
  <c r="E141" i="20"/>
  <c r="J197" i="20"/>
  <c r="E138" i="20"/>
  <c r="H134" i="20"/>
  <c r="L140" i="20"/>
  <c r="F195" i="20"/>
  <c r="D142" i="20"/>
  <c r="G165" i="20"/>
  <c r="E163" i="20"/>
  <c r="M166" i="20"/>
  <c r="J198" i="20"/>
  <c r="K141" i="20"/>
  <c r="L201" i="20"/>
  <c r="I143" i="20"/>
  <c r="D138" i="20"/>
  <c r="G134" i="20"/>
  <c r="F134" i="20"/>
  <c r="G145" i="20"/>
  <c r="I140" i="20"/>
  <c r="D140" i="20"/>
  <c r="E134" i="20"/>
  <c r="F138" i="20"/>
  <c r="H165" i="20"/>
  <c r="F163" i="20"/>
  <c r="D141" i="20"/>
  <c r="W180" i="20"/>
  <c r="C191" i="20"/>
  <c r="L202" i="20"/>
  <c r="L203" i="20"/>
  <c r="L163" i="20"/>
  <c r="M157" i="20"/>
  <c r="K168" i="20"/>
  <c r="H143" i="20"/>
  <c r="L161" i="20"/>
  <c r="W134" i="20"/>
  <c r="I167" i="20"/>
  <c r="G157" i="20"/>
  <c r="F157" i="20"/>
  <c r="G168" i="20"/>
  <c r="C134" i="20"/>
  <c r="C145" i="20"/>
  <c r="M134" i="20"/>
  <c r="D165" i="20"/>
  <c r="K180" i="20"/>
  <c r="M199" i="20"/>
  <c r="J200" i="20"/>
  <c r="I198" i="20"/>
  <c r="L165" i="20"/>
  <c r="F202" i="20"/>
  <c r="F203" i="20"/>
  <c r="D200" i="20"/>
  <c r="M197" i="20"/>
  <c r="D168" i="20"/>
  <c r="D169" i="20"/>
  <c r="I191" i="20"/>
  <c r="H180" i="20"/>
  <c r="H202" i="20"/>
  <c r="H203" i="20"/>
  <c r="E199" i="20"/>
  <c r="K140" i="20"/>
  <c r="I180" i="20"/>
  <c r="I202" i="20"/>
  <c r="I203" i="20"/>
  <c r="G200" i="20"/>
  <c r="E198" i="20"/>
  <c r="E167" i="20"/>
  <c r="L141" i="20"/>
  <c r="M138" i="20"/>
  <c r="I138" i="20"/>
  <c r="M165" i="20"/>
  <c r="I161" i="20"/>
  <c r="F144" i="20"/>
  <c r="H198" i="20"/>
  <c r="L144" i="20"/>
  <c r="E200" i="20"/>
  <c r="H164" i="20"/>
  <c r="E161" i="20"/>
  <c r="K199" i="20"/>
  <c r="K198" i="20"/>
  <c r="I163" i="20"/>
  <c r="M143" i="20"/>
  <c r="F143" i="20"/>
  <c r="W157" i="20"/>
  <c r="L168" i="20"/>
  <c r="AG134" i="20"/>
  <c r="M145" i="20"/>
  <c r="I134" i="20"/>
  <c r="I145" i="20"/>
  <c r="M142" i="20"/>
  <c r="K134" i="20"/>
  <c r="J145" i="20"/>
  <c r="L167" i="20"/>
  <c r="I200" i="20"/>
  <c r="D202" i="20"/>
  <c r="D203" i="20"/>
  <c r="M164" i="20"/>
  <c r="F142" i="20"/>
  <c r="H157" i="20"/>
  <c r="H168" i="20"/>
  <c r="H166" i="20"/>
  <c r="F164" i="20"/>
  <c r="K200" i="20"/>
  <c r="L200" i="20"/>
  <c r="H142" i="20"/>
  <c r="F140" i="20"/>
  <c r="M161" i="20"/>
  <c r="M191" i="20"/>
  <c r="M144" i="20"/>
  <c r="I144" i="20"/>
  <c r="I157" i="20"/>
  <c r="J166" i="20"/>
  <c r="M200" i="20"/>
  <c r="K191" i="20"/>
  <c r="F141" i="20"/>
  <c r="F165" i="20"/>
  <c r="E180" i="20"/>
  <c r="E202" i="20"/>
  <c r="E203" i="20"/>
  <c r="K143" i="20"/>
  <c r="J168" i="20"/>
  <c r="L143" i="20"/>
  <c r="AG180" i="20"/>
  <c r="M202" i="20"/>
  <c r="M203" i="20"/>
  <c r="I165" i="20"/>
  <c r="H200" i="20"/>
  <c r="D134" i="20"/>
  <c r="D145" i="20"/>
  <c r="D146" i="20"/>
  <c r="J144" i="20"/>
  <c r="D143" i="20"/>
  <c r="M180" i="20"/>
  <c r="H197" i="20"/>
  <c r="E201" i="20"/>
  <c r="C199" i="20"/>
  <c r="K142" i="20"/>
  <c r="G201" i="20"/>
  <c r="C197" i="20"/>
  <c r="C202" i="20"/>
  <c r="H201" i="20"/>
  <c r="F199" i="20"/>
  <c r="D197" i="20"/>
  <c r="F168" i="20"/>
  <c r="M163" i="20"/>
  <c r="H141" i="20"/>
  <c r="F161" i="20"/>
  <c r="M168" i="20"/>
  <c r="E145" i="20"/>
  <c r="E146" i="20"/>
  <c r="F145" i="20"/>
  <c r="F146" i="20"/>
  <c r="G146" i="20"/>
  <c r="H145" i="20"/>
  <c r="H146" i="20"/>
  <c r="I146" i="20"/>
  <c r="J146" i="20"/>
  <c r="K145" i="20"/>
  <c r="K146" i="20"/>
  <c r="L145" i="20"/>
  <c r="L146" i="20"/>
  <c r="M146" i="20"/>
  <c r="K202" i="20"/>
  <c r="K203" i="20"/>
  <c r="I168" i="20"/>
  <c r="J202" i="20"/>
  <c r="J203" i="20"/>
  <c r="G202" i="20"/>
  <c r="G203" i="20"/>
  <c r="E169" i="20"/>
  <c r="F169" i="20"/>
  <c r="G169" i="20"/>
  <c r="H169" i="20"/>
  <c r="I169" i="20"/>
  <c r="J169" i="20"/>
  <c r="K169" i="20"/>
  <c r="L169" i="20"/>
  <c r="M169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hopec</author>
  </authors>
  <commentList>
    <comment ref="B25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hopec:</t>
        </r>
        <r>
          <rPr>
            <sz val="8"/>
            <color indexed="81"/>
            <rFont val="Tahoma"/>
            <family val="2"/>
          </rPr>
          <t xml:space="preserve">
includes Antarctica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hopec</author>
  </authors>
  <commentList>
    <comment ref="B259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hopec:</t>
        </r>
        <r>
          <rPr>
            <sz val="8"/>
            <color indexed="81"/>
            <rFont val="Tahoma"/>
            <family val="2"/>
          </rPr>
          <t xml:space="preserve">
includes Antarctica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hopec</author>
  </authors>
  <commentList>
    <comment ref="B259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hopec:</t>
        </r>
        <r>
          <rPr>
            <sz val="8"/>
            <color indexed="81"/>
            <rFont val="Tahoma"/>
            <family val="2"/>
          </rPr>
          <t xml:space="preserve">
includes Antarctica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hopec</author>
  </authors>
  <commentList>
    <comment ref="B259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hopec:</t>
        </r>
        <r>
          <rPr>
            <sz val="8"/>
            <color indexed="81"/>
            <rFont val="Tahoma"/>
            <family val="2"/>
          </rPr>
          <t xml:space="preserve">
includes Antarctica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hopec</author>
  </authors>
  <commentList>
    <comment ref="B259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hopec:</t>
        </r>
        <r>
          <rPr>
            <sz val="8"/>
            <color indexed="81"/>
            <rFont val="Tahoma"/>
            <family val="2"/>
          </rPr>
          <t xml:space="preserve">
includes Antarctica</t>
        </r>
      </text>
    </comment>
  </commentList>
</comments>
</file>

<file path=xl/sharedStrings.xml><?xml version="1.0" encoding="utf-8"?>
<sst xmlns="http://schemas.openxmlformats.org/spreadsheetml/2006/main" count="2420" uniqueCount="231">
  <si>
    <t>Model:</t>
  </si>
  <si>
    <t>IMAGE (Reference)</t>
  </si>
  <si>
    <t>Assumptions:</t>
  </si>
  <si>
    <t>Assumption 1:</t>
  </si>
  <si>
    <t xml:space="preserve">GDP/cap growth declines linearly, reaching zero in the year </t>
  </si>
  <si>
    <t>Assumption 2:</t>
  </si>
  <si>
    <t>Pop growth declines linearly, reaching zero in the year</t>
  </si>
  <si>
    <t>Assumpiton 3:</t>
  </si>
  <si>
    <t xml:space="preserve">CO2/GDP growth constant after </t>
  </si>
  <si>
    <t>Assumpiton 4:</t>
  </si>
  <si>
    <t>Net land CO2 emissions decline linearly, reaching zero in year</t>
  </si>
  <si>
    <t>GDP deflator (base=2000)</t>
  </si>
  <si>
    <t>Input from EMF-22</t>
  </si>
  <si>
    <t>GDP (Trillion 2005 US$)</t>
  </si>
  <si>
    <t>Constant share of global GDP after 2100</t>
  </si>
  <si>
    <t>China</t>
  </si>
  <si>
    <t>European Union</t>
  </si>
  <si>
    <t>India</t>
  </si>
  <si>
    <t>United States</t>
  </si>
  <si>
    <t>Group 1 (Annex I minus Russia)</t>
  </si>
  <si>
    <t>Group 2 (BRIC)</t>
  </si>
  <si>
    <t>Group 3 (ROW)</t>
  </si>
  <si>
    <t>Global</t>
  </si>
  <si>
    <t>Double check</t>
  </si>
  <si>
    <t>GDP per capita (000$ per person)</t>
  </si>
  <si>
    <t>Growth in GDP per capita</t>
  </si>
  <si>
    <t>Assumption 1</t>
  </si>
  <si>
    <t>Population (Billions)</t>
  </si>
  <si>
    <t>Population Growth Rate (g)</t>
  </si>
  <si>
    <t>Assumption 2</t>
  </si>
  <si>
    <t>CO2 emissions (GtCO2/yr)</t>
  </si>
  <si>
    <t>Constant share of global emissions after 2100</t>
  </si>
  <si>
    <t>CO2 per GDP (tons per 000$)</t>
  </si>
  <si>
    <t>Growth in CO2 per GDP</t>
  </si>
  <si>
    <t>Assumption 3</t>
  </si>
  <si>
    <t>Net Land Use Emissions (GtCO2/yr)</t>
  </si>
  <si>
    <t>Assumption 4</t>
  </si>
  <si>
    <t>Input from RF Decomposition</t>
  </si>
  <si>
    <t>"other" nonCO2 forcings (W/m2)</t>
  </si>
  <si>
    <t>Constant after 2100</t>
  </si>
  <si>
    <t>"Other" forcings excl. sulfates</t>
  </si>
  <si>
    <t>EMF-22 CO2 &amp; NonCO2 forcings (W/m2)</t>
  </si>
  <si>
    <t xml:space="preserve">  from GLOBAL extrapolations</t>
  </si>
  <si>
    <t>EMF-22 non-CO2 forcings (W/m2)</t>
  </si>
  <si>
    <t xml:space="preserve">  from RF</t>
  </si>
  <si>
    <t>Global CO2 forcings (W/m2)</t>
  </si>
  <si>
    <t>Calculation of PAGE input vectors</t>
  </si>
  <si>
    <t>GDP (Trillion 2000 US$)</t>
  </si>
  <si>
    <t>GDP (millions $) (match EU and US and scale the rest by PAGE2002 Base Data)</t>
  </si>
  <si>
    <t>PAGE GDP (Trillion 2000 US$)</t>
  </si>
  <si>
    <t>EU</t>
  </si>
  <si>
    <t>USA</t>
  </si>
  <si>
    <t xml:space="preserve">Other OECD </t>
  </si>
  <si>
    <t>FSU &amp; ROE</t>
  </si>
  <si>
    <t>China &amp; CP Asia</t>
  </si>
  <si>
    <t>India &amp; SE Asia</t>
  </si>
  <si>
    <t>Africa &amp; ME</t>
  </si>
  <si>
    <t>Latin America</t>
  </si>
  <si>
    <t>Output for PAGE</t>
  </si>
  <si>
    <t>GDP growth rate (%)</t>
  </si>
  <si>
    <t>Double check (Global GDP - 2000$)</t>
  </si>
  <si>
    <t>Population (billions ) (match EU and US and scale the rest by PAGE2002 Base Data)</t>
  </si>
  <si>
    <t>Population growth rate (%)</t>
  </si>
  <si>
    <t>Double check (Global Population)</t>
  </si>
  <si>
    <t>Industrial CO2 (Mtonne ) (match EU and US and scale the rest by PAGE2002 Base Data)</t>
  </si>
  <si>
    <t>Industrial CO2 emissions (GtCO2/yr)</t>
  </si>
  <si>
    <t>Double check (Global Ind. CO2 emissions)</t>
  </si>
  <si>
    <t>Land Use CO2 emissions (GtCO2/yr)</t>
  </si>
  <si>
    <t>Double check (Land Use CO2 emissions)</t>
  </si>
  <si>
    <t>CO2 Emissions Ratio (GtCO2/yr)</t>
  </si>
  <si>
    <t>nonCO2 forcings (W/m2)</t>
  </si>
  <si>
    <t>2000 value</t>
  </si>
  <si>
    <t>Global nonCO2 forcings (W/m2)</t>
  </si>
  <si>
    <t>This section is not used</t>
  </si>
  <si>
    <t>CH4 (Mt CH4/yr)</t>
  </si>
  <si>
    <t>Match EU and US and scale the rest by PAGE Base Data</t>
  </si>
  <si>
    <t>FSU &amp; E.Eur</t>
  </si>
  <si>
    <t>CH4 Emissions Ration (Mt CH4/yr)</t>
  </si>
  <si>
    <t>Double check (Global CO2 Emissions)</t>
  </si>
  <si>
    <t>Sulfates</t>
  </si>
  <si>
    <t>Input from PAGE09</t>
  </si>
  <si>
    <t>Sulfates (TgS) in Base Year and "Policy A" path</t>
  </si>
  <si>
    <t>Implied Sulfates (in Tgs)</t>
  </si>
  <si>
    <t>Sulfates (TgS ) and "Policy A" path scaled to match PAGE2002 Base Data</t>
  </si>
  <si>
    <t>Comparison with what was used in PAGE2002</t>
  </si>
  <si>
    <t>MERGE (Reference)</t>
  </si>
  <si>
    <t>MiniCAM (Reference)</t>
  </si>
  <si>
    <t>Input from decomposition</t>
  </si>
  <si>
    <t>Input from extrapolations</t>
  </si>
  <si>
    <t>Double check (Global GDP - 2005$)</t>
  </si>
  <si>
    <t xml:space="preserve">GDP/cap growth declines linearly, reaching zero in year </t>
  </si>
  <si>
    <t xml:space="preserve">nonCO2 forcing growth declines linearly, reaching zero in year </t>
  </si>
  <si>
    <t>IMAGE</t>
  </si>
  <si>
    <t>MERGE Optimistic</t>
  </si>
  <si>
    <t>MESSAGE</t>
  </si>
  <si>
    <t>MiniCAM - BASE</t>
  </si>
  <si>
    <t>5th scenario</t>
  </si>
  <si>
    <t>Year</t>
  </si>
  <si>
    <t>GDP [trillions 2005$]</t>
  </si>
  <si>
    <t>POP [billions]</t>
  </si>
  <si>
    <t>gPOP</t>
  </si>
  <si>
    <t>GDP/CAP</t>
  </si>
  <si>
    <t>gGDP/CAP</t>
  </si>
  <si>
    <t>Industrial CO2 [GtCO2/yr]</t>
  </si>
  <si>
    <t>CO2/GDP</t>
  </si>
  <si>
    <t>gCO2/GDP</t>
  </si>
  <si>
    <t>nonCO2 forcings [W/m2]</t>
  </si>
  <si>
    <t>Net land CO2 [GtCO2/yr]</t>
  </si>
  <si>
    <t>MERGE</t>
  </si>
  <si>
    <t>MiniCAM</t>
  </si>
  <si>
    <t>5th scneario</t>
  </si>
  <si>
    <t>EMF-22 Reference Scenarios</t>
  </si>
  <si>
    <t>Variable</t>
  </si>
  <si>
    <t>Total RF: Kyoto Gases</t>
  </si>
  <si>
    <t>Units</t>
  </si>
  <si>
    <t>W/m2</t>
  </si>
  <si>
    <t>Scenario</t>
  </si>
  <si>
    <t>Reference</t>
  </si>
  <si>
    <t>Model</t>
  </si>
  <si>
    <t>Region</t>
  </si>
  <si>
    <t>550 average</t>
  </si>
  <si>
    <t>Variable</t>
    <phoneticPr fontId="1" type="noConversion"/>
  </si>
  <si>
    <t>Concentration: CO2 Concentration</t>
    <phoneticPr fontId="1" type="noConversion"/>
  </si>
  <si>
    <t>Units</t>
    <phoneticPr fontId="1" type="noConversion"/>
  </si>
  <si>
    <t>ppm</t>
    <phoneticPr fontId="1" type="noConversion"/>
  </si>
  <si>
    <t>Scenario</t>
    <phoneticPr fontId="1" type="noConversion"/>
  </si>
  <si>
    <t>Reference</t>
    <phoneticPr fontId="1" type="noConversion"/>
  </si>
  <si>
    <t>IMAGE</t>
    <phoneticPr fontId="1" type="noConversion"/>
  </si>
  <si>
    <t>(via MAGICC)</t>
    <phoneticPr fontId="1" type="noConversion"/>
  </si>
  <si>
    <t>MERGE Optimistic</t>
    <phoneticPr fontId="1" type="noConversion"/>
  </si>
  <si>
    <t>MESSAGE</t>
    <phoneticPr fontId="1" type="noConversion"/>
  </si>
  <si>
    <t>MiniCAM - BASE</t>
    <phoneticPr fontId="1" type="noConversion"/>
  </si>
  <si>
    <t>CO2 pre industrial</t>
    <phoneticPr fontId="1" type="noConversion"/>
  </si>
  <si>
    <t>using IPCC AR4 convention</t>
    <phoneticPr fontId="1" type="noConversion"/>
  </si>
  <si>
    <t>2005 CO2 conc</t>
    <phoneticPr fontId="1" type="noConversion"/>
  </si>
  <si>
    <t>source: IPCC AR4</t>
    <phoneticPr fontId="1" type="noConversion"/>
  </si>
  <si>
    <t>2005 CO2 RF</t>
    <phoneticPr fontId="1" type="noConversion"/>
  </si>
  <si>
    <t>CO2 RF constant</t>
    <phoneticPr fontId="1" type="noConversion"/>
  </si>
  <si>
    <t>CO2 Radiative Forcing</t>
    <phoneticPr fontId="1" type="noConversion"/>
  </si>
  <si>
    <t>non-CO2 radiative forcing</t>
    <phoneticPr fontId="1" type="noConversion"/>
  </si>
  <si>
    <t>550 "average" scenario:</t>
  </si>
  <si>
    <t>EMF-22 550 CO2-e Scenarios</t>
  </si>
  <si>
    <t>Level</t>
  </si>
  <si>
    <t>3.7</t>
  </si>
  <si>
    <t>Scenario 1 (Full Participation)</t>
  </si>
  <si>
    <t>Overshoot/Stabilization</t>
  </si>
  <si>
    <t>Stabilization (Not to Exceed)</t>
  </si>
  <si>
    <t xml:space="preserve">Average </t>
  </si>
  <si>
    <t>IMAGE emissions fed into DICE</t>
    <phoneticPr fontId="1" type="noConversion"/>
  </si>
  <si>
    <t>Industrial CO2</t>
    <phoneticPr fontId="1" type="noConversion"/>
  </si>
  <si>
    <t>LU CO2</t>
    <phoneticPr fontId="1" type="noConversion"/>
  </si>
  <si>
    <t>IMAGE CO2 concentrations inferred from DICE fed CO2 emissions from IMAGE</t>
    <phoneticPr fontId="1" type="noConversion"/>
  </si>
  <si>
    <t>IMAGE emissions fed into MAGICC</t>
    <phoneticPr fontId="1" type="noConversion"/>
  </si>
  <si>
    <t>IMAGE CO2 concentrations inferred from MAGICC</t>
    <phoneticPr fontId="1" type="noConversion"/>
  </si>
  <si>
    <t>Radiative Forcing from IPCC TAR Appendix II ( A1B), pp817-823</t>
  </si>
  <si>
    <t>CO2</t>
  </si>
  <si>
    <t>CH4</t>
  </si>
  <si>
    <t>N2O</t>
  </si>
  <si>
    <t>CF4</t>
  </si>
  <si>
    <t>C2F6</t>
  </si>
  <si>
    <t>SF6</t>
  </si>
  <si>
    <t>HFC-23</t>
  </si>
  <si>
    <t>HFC-32</t>
  </si>
  <si>
    <t>HFC-125</t>
  </si>
  <si>
    <t>HFC-134a</t>
  </si>
  <si>
    <t>HFC-143a</t>
  </si>
  <si>
    <t>HFC-152a</t>
  </si>
  <si>
    <t>HFC-227ea</t>
  </si>
  <si>
    <t>HFC-245ca</t>
  </si>
  <si>
    <t>HFC-43-10mee</t>
  </si>
  <si>
    <t>Tropospheric O3</t>
  </si>
  <si>
    <t>SO4^2</t>
  </si>
  <si>
    <t>BC aerosols</t>
  </si>
  <si>
    <t>OC aerosols</t>
  </si>
  <si>
    <t>CFCs and HCFCs</t>
  </si>
  <si>
    <t>Organic and Black Carbon</t>
  </si>
  <si>
    <t>Total RF (direct and indirect)</t>
  </si>
  <si>
    <t>Totals</t>
  </si>
  <si>
    <t>Simple Forcing Total</t>
  </si>
  <si>
    <t>Forcing less Sulfates</t>
  </si>
  <si>
    <t>Forcing less CO2, CH4, SF6, and aersols</t>
  </si>
  <si>
    <t>Forcing from CO2, CH4, N20 and F-gases</t>
  </si>
  <si>
    <t>Forcing from trop. O3, CFCs, and black carbon</t>
  </si>
  <si>
    <t>Comparison of predicted excess forcing to PAGE</t>
  </si>
  <si>
    <t>PAGE "Excess Forcing"</t>
  </si>
  <si>
    <t xml:space="preserve">Difference from line 3 of Totals </t>
  </si>
  <si>
    <t>Comparison of EMF and IPCC for EMF modeled gases</t>
  </si>
  <si>
    <t>EMF-22 Radiative Forcing (Avg. 4 models, reference)</t>
  </si>
  <si>
    <t>Forcing from CO2, CH4, N20 and F-gases from IPCC</t>
  </si>
  <si>
    <t>Difference</t>
  </si>
  <si>
    <t>PAGE Total Radiative Forcing (direct and indirect)</t>
  </si>
  <si>
    <t>Forcing from policy gases and excess</t>
  </si>
  <si>
    <t>Total sulphate forcing (direct and indirect)</t>
  </si>
  <si>
    <t>Total Radiative Forcing (PAGE Default)</t>
  </si>
  <si>
    <t>Comparison of total Radiative Forcing with IPCC</t>
  </si>
  <si>
    <t>PAGE Default Radiative Forcing</t>
  </si>
  <si>
    <t>IPCC Total Radiative Forcing (direct and indirect)</t>
  </si>
  <si>
    <t>Decomposed Excess Forcing for PAGE</t>
  </si>
  <si>
    <t>IPCC RF for N2O and Other f-gases (excluding SF6)</t>
  </si>
  <si>
    <t>Predicted "other" Non-CO2 Excess Forcing for PAGE</t>
  </si>
  <si>
    <t>Predicted Excess forcing for PAGE</t>
  </si>
  <si>
    <t>Difference from PAGE Excess forcing</t>
  </si>
  <si>
    <t>Total Radiative Forcing (PAGE Default, direct and indirect)</t>
  </si>
  <si>
    <t>EMF-22 Non-CO2 Radiative Forcing (Avg. 4 models, reference)</t>
  </si>
  <si>
    <t>Net Land Use Emissions</t>
  </si>
  <si>
    <t>GtCO2/yr</t>
  </si>
  <si>
    <t>Average</t>
  </si>
  <si>
    <t>Source:  "EMF_22_International_Data_Update_2009-10-22.xls", accessed at http://emf.stanford.edu/events/emf_briefing_on_climate_policy_scenarios_us_domestic_and_international_policy_architectures/  ,  11/23/09.</t>
  </si>
  <si>
    <t>550 average scenario:</t>
  </si>
  <si>
    <t>Fossil &amp; Industrial CO2 Emissions</t>
  </si>
  <si>
    <t>Population</t>
  </si>
  <si>
    <t>Billion</t>
  </si>
  <si>
    <t>GDP (MER)</t>
  </si>
  <si>
    <t>Trillion 2005 U.S. $</t>
  </si>
  <si>
    <t>CH4 Emissions</t>
  </si>
  <si>
    <t>Mt CH4/yr</t>
  </si>
  <si>
    <t>N2O Emissions</t>
  </si>
  <si>
    <t>Mt N2O/yr</t>
  </si>
  <si>
    <t>Total F-Gases</t>
  </si>
  <si>
    <t>GtCO2-equivalent/yr</t>
  </si>
  <si>
    <t>CH4 pre industrial</t>
    <phoneticPr fontId="1" type="noConversion"/>
  </si>
  <si>
    <t>CH4 2005</t>
    <phoneticPr fontId="1" type="noConversion"/>
  </si>
  <si>
    <t>CH4 RF 2005</t>
    <phoneticPr fontId="1" type="noConversion"/>
  </si>
  <si>
    <t>CH4 RF Constant</t>
    <phoneticPr fontId="1" type="noConversion"/>
  </si>
  <si>
    <t>CH4 Radiative Forcing</t>
    <phoneticPr fontId="1" type="noConversion"/>
  </si>
  <si>
    <t>non-CO2, non-CH4 radiative forcing</t>
    <phoneticPr fontId="1" type="noConversion"/>
  </si>
  <si>
    <t>CH4 concentrations</t>
    <phoneticPr fontId="1" type="noConversion"/>
  </si>
  <si>
    <t>Model</t>
    <phoneticPr fontId="1" type="noConversion"/>
  </si>
  <si>
    <t>Region</t>
    <phoneticPr fontId="1" type="noConversion"/>
  </si>
  <si>
    <t>(from MAGICC)</t>
    <phoneticPr fontId="1" type="noConversion"/>
  </si>
  <si>
    <t>550 "average" 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</si>
</sst>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"/>
    <numFmt numFmtId="167" formatCode="0.0000"/>
    <numFmt numFmtId="168" formatCode="0.0%"/>
    <numFmt numFmtId="169" formatCode="0.000%"/>
  </numFmts>
  <fonts count="25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sz val="11"/>
      <name val="Palatino Linotype"/>
      <family val="1"/>
    </font>
    <font>
      <i/>
      <sz val="11"/>
      <name val="Palatino Linotype"/>
      <family val="1"/>
    </font>
    <font>
      <b/>
      <sz val="11"/>
      <name val="Palatino Linotype"/>
      <family val="1"/>
    </font>
    <font>
      <sz val="10"/>
      <color indexed="8"/>
      <name val="Arial"/>
      <family val="2"/>
    </font>
    <font>
      <sz val="10"/>
      <name val="Gill Sans MT"/>
      <family val="2"/>
    </font>
    <font>
      <sz val="11"/>
      <color indexed="32"/>
      <name val="Palatino Linotype"/>
      <family val="1"/>
    </font>
    <font>
      <i/>
      <sz val="11"/>
      <color indexed="32"/>
      <name val="Palatino Linotype"/>
      <family val="1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Book Antiqua"/>
      <family val="1"/>
    </font>
    <font>
      <i/>
      <sz val="11"/>
      <color indexed="8"/>
      <name val="Palatino Linotype"/>
      <family val="1"/>
    </font>
    <font>
      <i/>
      <u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u/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8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2" fillId="0" borderId="0"/>
    <xf numFmtId="0" fontId="7" fillId="0" borderId="0"/>
    <xf numFmtId="0" fontId="7" fillId="0" borderId="0"/>
  </cellStyleXfs>
  <cellXfs count="2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" fontId="4" fillId="2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2" borderId="0" xfId="0" applyFill="1"/>
    <xf numFmtId="0" fontId="9" fillId="2" borderId="0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164" fontId="4" fillId="2" borderId="10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164" fontId="9" fillId="2" borderId="9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/>
    </xf>
    <xf numFmtId="164" fontId="4" fillId="2" borderId="11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164" fontId="9" fillId="2" borderId="12" xfId="0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164" fontId="10" fillId="2" borderId="13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/>
    </xf>
    <xf numFmtId="164" fontId="10" fillId="2" borderId="14" xfId="0" applyNumberFormat="1" applyFont="1" applyFill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5" fontId="9" fillId="2" borderId="0" xfId="0" applyNumberFormat="1" applyFont="1" applyFill="1" applyBorder="1" applyAlignment="1">
      <alignment horizontal="center"/>
    </xf>
    <xf numFmtId="165" fontId="9" fillId="2" borderId="12" xfId="0" applyNumberFormat="1" applyFont="1" applyFill="1" applyBorder="1" applyAlignment="1">
      <alignment horizontal="center"/>
    </xf>
    <xf numFmtId="165" fontId="10" fillId="2" borderId="13" xfId="0" applyNumberFormat="1" applyFont="1" applyFill="1" applyBorder="1" applyAlignment="1">
      <alignment horizontal="center"/>
    </xf>
    <xf numFmtId="165" fontId="10" fillId="2" borderId="0" xfId="0" applyNumberFormat="1" applyFont="1" applyFill="1" applyBorder="1" applyAlignment="1">
      <alignment horizontal="center"/>
    </xf>
    <xf numFmtId="165" fontId="10" fillId="2" borderId="14" xfId="0" applyNumberFormat="1" applyFont="1" applyFill="1" applyBorder="1" applyAlignment="1">
      <alignment horizontal="center"/>
    </xf>
    <xf numFmtId="165" fontId="9" fillId="2" borderId="0" xfId="0" applyNumberFormat="1" applyFont="1" applyFill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166" fontId="4" fillId="2" borderId="12" xfId="0" applyNumberFormat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/>
    </xf>
    <xf numFmtId="166" fontId="5" fillId="2" borderId="0" xfId="0" applyNumberFormat="1" applyFont="1" applyFill="1" applyBorder="1" applyAlignment="1">
      <alignment horizontal="center"/>
    </xf>
    <xf numFmtId="166" fontId="5" fillId="2" borderId="14" xfId="0" applyNumberFormat="1" applyFont="1" applyFill="1" applyBorder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7" fontId="9" fillId="2" borderId="9" xfId="0" applyNumberFormat="1" applyFont="1" applyFill="1" applyBorder="1" applyAlignment="1">
      <alignment horizontal="center"/>
    </xf>
    <xf numFmtId="167" fontId="9" fillId="2" borderId="0" xfId="0" applyNumberFormat="1" applyFont="1" applyFill="1" applyBorder="1" applyAlignment="1">
      <alignment horizontal="center"/>
    </xf>
    <xf numFmtId="167" fontId="9" fillId="2" borderId="12" xfId="0" applyNumberFormat="1" applyFont="1" applyFill="1" applyBorder="1" applyAlignment="1">
      <alignment horizontal="center"/>
    </xf>
    <xf numFmtId="167" fontId="10" fillId="2" borderId="13" xfId="0" applyNumberFormat="1" applyFont="1" applyFill="1" applyBorder="1" applyAlignment="1">
      <alignment horizontal="center"/>
    </xf>
    <xf numFmtId="167" fontId="10" fillId="2" borderId="0" xfId="0" applyNumberFormat="1" applyFont="1" applyFill="1" applyBorder="1" applyAlignment="1">
      <alignment horizontal="center"/>
    </xf>
    <xf numFmtId="167" fontId="10" fillId="2" borderId="14" xfId="0" applyNumberFormat="1" applyFont="1" applyFill="1" applyBorder="1" applyAlignment="1">
      <alignment horizontal="center"/>
    </xf>
    <xf numFmtId="167" fontId="9" fillId="2" borderId="0" xfId="0" applyNumberFormat="1" applyFont="1" applyFill="1" applyAlignment="1">
      <alignment horizontal="center"/>
    </xf>
    <xf numFmtId="167" fontId="9" fillId="2" borderId="15" xfId="0" applyNumberFormat="1" applyFont="1" applyFill="1" applyBorder="1" applyAlignment="1">
      <alignment horizontal="center"/>
    </xf>
    <xf numFmtId="167" fontId="9" fillId="2" borderId="16" xfId="0" applyNumberFormat="1" applyFont="1" applyFill="1" applyBorder="1" applyAlignment="1">
      <alignment horizontal="center"/>
    </xf>
    <xf numFmtId="167" fontId="9" fillId="2" borderId="17" xfId="0" applyNumberFormat="1" applyFont="1" applyFill="1" applyBorder="1" applyAlignment="1">
      <alignment horizontal="center"/>
    </xf>
    <xf numFmtId="167" fontId="10" fillId="2" borderId="0" xfId="0" applyNumberFormat="1" applyFont="1" applyFill="1" applyAlignment="1">
      <alignment horizontal="center"/>
    </xf>
    <xf numFmtId="0" fontId="7" fillId="3" borderId="0" xfId="2" applyNumberFormat="1" applyFont="1" applyFill="1" applyBorder="1" applyAlignment="1"/>
    <xf numFmtId="0" fontId="7" fillId="3" borderId="0" xfId="2" applyFont="1" applyFill="1" applyBorder="1" applyAlignment="1">
      <alignment horizontal="right"/>
    </xf>
    <xf numFmtId="0" fontId="0" fillId="0" borderId="0" xfId="0" applyFill="1"/>
    <xf numFmtId="0" fontId="7" fillId="4" borderId="0" xfId="3" applyNumberFormat="1" applyFont="1" applyFill="1" applyBorder="1" applyAlignment="1"/>
    <xf numFmtId="0" fontId="7" fillId="4" borderId="0" xfId="3" applyFont="1" applyFill="1" applyBorder="1" applyAlignment="1">
      <alignment horizontal="right"/>
    </xf>
    <xf numFmtId="0" fontId="8" fillId="0" borderId="0" xfId="0" applyFont="1" applyFill="1" applyBorder="1"/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/>
    </xf>
    <xf numFmtId="0" fontId="11" fillId="5" borderId="0" xfId="0" applyFont="1" applyFill="1"/>
    <xf numFmtId="0" fontId="0" fillId="5" borderId="0" xfId="0" applyFill="1"/>
    <xf numFmtId="0" fontId="12" fillId="0" borderId="0" xfId="0" applyFont="1"/>
    <xf numFmtId="0" fontId="0" fillId="4" borderId="0" xfId="0" applyFill="1"/>
    <xf numFmtId="0" fontId="7" fillId="0" borderId="0" xfId="2" applyNumberFormat="1" applyFont="1" applyFill="1" applyBorder="1" applyAlignment="1"/>
    <xf numFmtId="166" fontId="13" fillId="0" borderId="0" xfId="0" applyNumberFormat="1" applyFont="1"/>
    <xf numFmtId="167" fontId="9" fillId="2" borderId="18" xfId="0" applyNumberFormat="1" applyFont="1" applyFill="1" applyBorder="1" applyAlignment="1">
      <alignment horizontal="center"/>
    </xf>
    <xf numFmtId="167" fontId="9" fillId="2" borderId="19" xfId="0" applyNumberFormat="1" applyFont="1" applyFill="1" applyBorder="1" applyAlignment="1">
      <alignment horizontal="center"/>
    </xf>
    <xf numFmtId="167" fontId="9" fillId="2" borderId="20" xfId="0" applyNumberFormat="1" applyFont="1" applyFill="1" applyBorder="1" applyAlignment="1">
      <alignment horizontal="center"/>
    </xf>
    <xf numFmtId="167" fontId="10" fillId="2" borderId="21" xfId="0" applyNumberFormat="1" applyFont="1" applyFill="1" applyBorder="1" applyAlignment="1">
      <alignment horizontal="center"/>
    </xf>
    <xf numFmtId="167" fontId="10" fillId="2" borderId="22" xfId="0" applyNumberFormat="1" applyFont="1" applyFill="1" applyBorder="1" applyAlignment="1">
      <alignment horizontal="center"/>
    </xf>
    <xf numFmtId="167" fontId="10" fillId="2" borderId="23" xfId="0" applyNumberFormat="1" applyFont="1" applyFill="1" applyBorder="1" applyAlignment="1">
      <alignment horizontal="center"/>
    </xf>
    <xf numFmtId="164" fontId="5" fillId="2" borderId="24" xfId="0" applyNumberFormat="1" applyFont="1" applyFill="1" applyBorder="1" applyAlignment="1">
      <alignment horizontal="center"/>
    </xf>
    <xf numFmtId="164" fontId="5" fillId="2" borderId="25" xfId="0" applyNumberFormat="1" applyFont="1" applyFill="1" applyBorder="1" applyAlignment="1">
      <alignment horizontal="center"/>
    </xf>
    <xf numFmtId="164" fontId="5" fillId="2" borderId="26" xfId="0" applyNumberFormat="1" applyFont="1" applyFill="1" applyBorder="1" applyAlignment="1">
      <alignment horizontal="center"/>
    </xf>
    <xf numFmtId="167" fontId="4" fillId="2" borderId="0" xfId="0" applyNumberFormat="1" applyFont="1" applyFill="1" applyBorder="1" applyAlignment="1">
      <alignment horizontal="center"/>
    </xf>
    <xf numFmtId="167" fontId="4" fillId="2" borderId="15" xfId="0" applyNumberFormat="1" applyFont="1" applyFill="1" applyBorder="1" applyAlignment="1">
      <alignment horizontal="center"/>
    </xf>
    <xf numFmtId="167" fontId="4" fillId="2" borderId="16" xfId="0" applyNumberFormat="1" applyFont="1" applyFill="1" applyBorder="1" applyAlignment="1">
      <alignment horizontal="center"/>
    </xf>
    <xf numFmtId="167" fontId="4" fillId="2" borderId="17" xfId="0" applyNumberFormat="1" applyFont="1" applyFill="1" applyBorder="1" applyAlignment="1">
      <alignment horizontal="center"/>
    </xf>
    <xf numFmtId="167" fontId="5" fillId="2" borderId="21" xfId="0" applyNumberFormat="1" applyFont="1" applyFill="1" applyBorder="1" applyAlignment="1">
      <alignment horizontal="center"/>
    </xf>
    <xf numFmtId="167" fontId="5" fillId="2" borderId="22" xfId="0" applyNumberFormat="1" applyFont="1" applyFill="1" applyBorder="1" applyAlignment="1">
      <alignment horizontal="center"/>
    </xf>
    <xf numFmtId="167" fontId="5" fillId="2" borderId="23" xfId="0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 wrapText="1"/>
    </xf>
    <xf numFmtId="0" fontId="4" fillId="2" borderId="27" xfId="0" applyFont="1" applyFill="1" applyBorder="1" applyAlignment="1">
      <alignment horizontal="center"/>
    </xf>
    <xf numFmtId="167" fontId="14" fillId="2" borderId="21" xfId="0" applyNumberFormat="1" applyFont="1" applyFill="1" applyBorder="1" applyAlignment="1">
      <alignment horizontal="center"/>
    </xf>
    <xf numFmtId="167" fontId="14" fillId="2" borderId="22" xfId="0" applyNumberFormat="1" applyFont="1" applyFill="1" applyBorder="1" applyAlignment="1">
      <alignment horizontal="center"/>
    </xf>
    <xf numFmtId="167" fontId="14" fillId="2" borderId="23" xfId="0" applyNumberFormat="1" applyFont="1" applyFill="1" applyBorder="1" applyAlignment="1">
      <alignment horizontal="center"/>
    </xf>
    <xf numFmtId="167" fontId="14" fillId="2" borderId="13" xfId="0" applyNumberFormat="1" applyFont="1" applyFill="1" applyBorder="1" applyAlignment="1">
      <alignment horizontal="center"/>
    </xf>
    <xf numFmtId="167" fontId="14" fillId="2" borderId="0" xfId="0" applyNumberFormat="1" applyFont="1" applyFill="1" applyBorder="1" applyAlignment="1">
      <alignment horizontal="center"/>
    </xf>
    <xf numFmtId="167" fontId="14" fillId="2" borderId="14" xfId="0" applyNumberFormat="1" applyFont="1" applyFill="1" applyBorder="1" applyAlignment="1">
      <alignment horizontal="center"/>
    </xf>
    <xf numFmtId="0" fontId="4" fillId="6" borderId="28" xfId="0" applyFont="1" applyFill="1" applyBorder="1" applyAlignment="1">
      <alignment horizontal="left"/>
    </xf>
    <xf numFmtId="0" fontId="4" fillId="6" borderId="29" xfId="0" applyFont="1" applyFill="1" applyBorder="1" applyAlignment="1">
      <alignment horizontal="center"/>
    </xf>
    <xf numFmtId="168" fontId="4" fillId="6" borderId="29" xfId="0" applyNumberFormat="1" applyFont="1" applyFill="1" applyBorder="1" applyAlignment="1">
      <alignment horizontal="center"/>
    </xf>
    <xf numFmtId="0" fontId="4" fillId="6" borderId="29" xfId="0" applyFont="1" applyFill="1" applyBorder="1" applyAlignment="1">
      <alignment horizontal="left"/>
    </xf>
    <xf numFmtId="0" fontId="4" fillId="6" borderId="30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center"/>
    </xf>
    <xf numFmtId="168" fontId="4" fillId="6" borderId="0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left"/>
    </xf>
    <xf numFmtId="0" fontId="4" fillId="6" borderId="32" xfId="0" applyFont="1" applyFill="1" applyBorder="1" applyAlignment="1">
      <alignment horizontal="center"/>
    </xf>
    <xf numFmtId="0" fontId="4" fillId="6" borderId="33" xfId="0" applyFont="1" applyFill="1" applyBorder="1" applyAlignment="1">
      <alignment horizontal="left"/>
    </xf>
    <xf numFmtId="0" fontId="4" fillId="6" borderId="34" xfId="0" applyFont="1" applyFill="1" applyBorder="1" applyAlignment="1">
      <alignment horizontal="center"/>
    </xf>
    <xf numFmtId="168" fontId="4" fillId="6" borderId="34" xfId="0" applyNumberFormat="1" applyFont="1" applyFill="1" applyBorder="1" applyAlignment="1">
      <alignment horizontal="center"/>
    </xf>
    <xf numFmtId="0" fontId="4" fillId="6" borderId="34" xfId="0" applyFont="1" applyFill="1" applyBorder="1" applyAlignment="1">
      <alignment horizontal="left"/>
    </xf>
    <xf numFmtId="0" fontId="4" fillId="6" borderId="35" xfId="0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7" fontId="14" fillId="2" borderId="36" xfId="0" applyNumberFormat="1" applyFont="1" applyFill="1" applyBorder="1" applyAlignment="1">
      <alignment horizontal="center"/>
    </xf>
    <xf numFmtId="167" fontId="14" fillId="2" borderId="37" xfId="0" applyNumberFormat="1" applyFont="1" applyFill="1" applyBorder="1" applyAlignment="1">
      <alignment horizontal="center"/>
    </xf>
    <xf numFmtId="167" fontId="14" fillId="2" borderId="38" xfId="0" applyNumberFormat="1" applyFont="1" applyFill="1" applyBorder="1" applyAlignment="1">
      <alignment horizontal="center"/>
    </xf>
    <xf numFmtId="0" fontId="12" fillId="0" borderId="0" xfId="1"/>
    <xf numFmtId="0" fontId="12" fillId="0" borderId="0" xfId="1" applyFont="1"/>
    <xf numFmtId="0" fontId="1" fillId="0" borderId="0" xfId="1" applyFont="1"/>
    <xf numFmtId="0" fontId="12" fillId="7" borderId="0" xfId="1" applyFont="1" applyFill="1"/>
    <xf numFmtId="0" fontId="15" fillId="0" borderId="0" xfId="1" applyFont="1"/>
    <xf numFmtId="0" fontId="16" fillId="0" borderId="0" xfId="1" applyFont="1"/>
    <xf numFmtId="0" fontId="12" fillId="0" borderId="0" xfId="1" applyFill="1"/>
    <xf numFmtId="2" fontId="12" fillId="7" borderId="0" xfId="1" applyNumberFormat="1" applyFill="1"/>
    <xf numFmtId="0" fontId="12" fillId="7" borderId="0" xfId="1" applyFill="1"/>
    <xf numFmtId="0" fontId="12" fillId="0" borderId="0" xfId="1" applyFont="1" applyFill="1"/>
    <xf numFmtId="0" fontId="20" fillId="7" borderId="0" xfId="1" applyFont="1" applyFill="1" applyBorder="1" applyAlignment="1">
      <alignment horizontal="right"/>
    </xf>
    <xf numFmtId="0" fontId="1" fillId="7" borderId="0" xfId="1" applyFont="1" applyFill="1"/>
    <xf numFmtId="0" fontId="17" fillId="7" borderId="0" xfId="1" applyFont="1" applyFill="1"/>
    <xf numFmtId="0" fontId="2" fillId="0" borderId="0" xfId="1" applyFont="1"/>
    <xf numFmtId="0" fontId="12" fillId="0" borderId="0" xfId="1" applyFont="1" applyFill="1" applyAlignment="1">
      <alignment vertical="center"/>
    </xf>
    <xf numFmtId="0" fontId="12" fillId="0" borderId="0" xfId="0" applyFont="1" applyFill="1"/>
    <xf numFmtId="11" fontId="1" fillId="0" borderId="0" xfId="0" applyNumberFormat="1" applyFont="1"/>
    <xf numFmtId="0" fontId="12" fillId="7" borderId="0" xfId="0" applyFont="1" applyFill="1"/>
    <xf numFmtId="0" fontId="1" fillId="7" borderId="0" xfId="0" applyFont="1" applyFill="1"/>
    <xf numFmtId="0" fontId="15" fillId="7" borderId="0" xfId="0" applyFont="1" applyFill="1" applyAlignment="1">
      <alignment wrapText="1"/>
    </xf>
    <xf numFmtId="0" fontId="12" fillId="8" borderId="0" xfId="0" applyFont="1" applyFill="1"/>
    <xf numFmtId="0" fontId="11" fillId="8" borderId="39" xfId="0" applyFont="1" applyFill="1" applyBorder="1"/>
    <xf numFmtId="0" fontId="2" fillId="8" borderId="0" xfId="0" applyFont="1" applyFill="1"/>
    <xf numFmtId="11" fontId="1" fillId="8" borderId="40" xfId="0" applyNumberFormat="1" applyFont="1" applyFill="1" applyBorder="1"/>
    <xf numFmtId="11" fontId="1" fillId="8" borderId="41" xfId="0" applyNumberFormat="1" applyFont="1" applyFill="1" applyBorder="1"/>
    <xf numFmtId="167" fontId="12" fillId="8" borderId="0" xfId="0" applyNumberFormat="1" applyFont="1" applyFill="1"/>
    <xf numFmtId="11" fontId="1" fillId="0" borderId="0" xfId="0" applyNumberFormat="1" applyFont="1" applyFill="1" applyBorder="1"/>
    <xf numFmtId="167" fontId="1" fillId="0" borderId="0" xfId="0" applyNumberFormat="1" applyFont="1" applyFill="1" applyBorder="1"/>
    <xf numFmtId="166" fontId="12" fillId="0" borderId="0" xfId="0" applyNumberFormat="1" applyFont="1"/>
    <xf numFmtId="166" fontId="1" fillId="0" borderId="0" xfId="0" applyNumberFormat="1" applyFont="1"/>
    <xf numFmtId="169" fontId="5" fillId="2" borderId="0" xfId="0" applyNumberFormat="1" applyFont="1" applyFill="1" applyBorder="1" applyAlignment="1">
      <alignment horizontal="center"/>
    </xf>
    <xf numFmtId="169" fontId="10" fillId="2" borderId="0" xfId="0" applyNumberFormat="1" applyFont="1" applyFill="1" applyBorder="1" applyAlignment="1">
      <alignment horizontal="center"/>
    </xf>
    <xf numFmtId="169" fontId="5" fillId="2" borderId="22" xfId="0" applyNumberFormat="1" applyFont="1" applyFill="1" applyBorder="1" applyAlignment="1">
      <alignment horizontal="center"/>
    </xf>
    <xf numFmtId="169" fontId="5" fillId="2" borderId="14" xfId="0" applyNumberFormat="1" applyFont="1" applyFill="1" applyBorder="1" applyAlignment="1">
      <alignment horizontal="center"/>
    </xf>
    <xf numFmtId="169" fontId="10" fillId="2" borderId="14" xfId="0" applyNumberFormat="1" applyFont="1" applyFill="1" applyBorder="1" applyAlignment="1">
      <alignment horizontal="center"/>
    </xf>
    <xf numFmtId="169" fontId="5" fillId="2" borderId="23" xfId="0" applyNumberFormat="1" applyFont="1" applyFill="1" applyBorder="1" applyAlignment="1">
      <alignment horizontal="center"/>
    </xf>
    <xf numFmtId="0" fontId="11" fillId="8" borderId="42" xfId="0" applyFont="1" applyFill="1" applyBorder="1"/>
    <xf numFmtId="1" fontId="1" fillId="8" borderId="40" xfId="0" applyNumberFormat="1" applyFont="1" applyFill="1" applyBorder="1"/>
    <xf numFmtId="1" fontId="1" fillId="8" borderId="41" xfId="0" applyNumberFormat="1" applyFont="1" applyFill="1" applyBorder="1"/>
    <xf numFmtId="1" fontId="1" fillId="0" borderId="0" xfId="0" applyNumberFormat="1" applyFont="1" applyFill="1" applyBorder="1"/>
    <xf numFmtId="0" fontId="12" fillId="9" borderId="0" xfId="1" applyFont="1" applyFill="1"/>
    <xf numFmtId="0" fontId="12" fillId="9" borderId="0" xfId="1" applyFill="1"/>
    <xf numFmtId="0" fontId="1" fillId="9" borderId="0" xfId="1" applyFont="1" applyFill="1"/>
    <xf numFmtId="0" fontId="15" fillId="9" borderId="0" xfId="1" applyFont="1" applyFill="1"/>
    <xf numFmtId="0" fontId="15" fillId="8" borderId="0" xfId="0" applyFont="1" applyFill="1"/>
    <xf numFmtId="0" fontId="18" fillId="0" borderId="0" xfId="1" applyFont="1"/>
    <xf numFmtId="0" fontId="19" fillId="0" borderId="0" xfId="1" applyFont="1"/>
    <xf numFmtId="0" fontId="1" fillId="8" borderId="0" xfId="1" applyFont="1" applyFill="1"/>
    <xf numFmtId="11" fontId="1" fillId="8" borderId="0" xfId="0" applyNumberFormat="1" applyFont="1" applyFill="1" applyBorder="1"/>
    <xf numFmtId="167" fontId="1" fillId="8" borderId="0" xfId="0" applyNumberFormat="1" applyFont="1" applyFill="1" applyBorder="1"/>
    <xf numFmtId="0" fontId="15" fillId="8" borderId="0" xfId="1" applyFont="1" applyFill="1"/>
    <xf numFmtId="1" fontId="0" fillId="0" borderId="9" xfId="0" applyNumberFormat="1" applyFill="1" applyBorder="1" applyProtection="1">
      <protection locked="0"/>
    </xf>
    <xf numFmtId="1" fontId="0" fillId="0" borderId="0" xfId="0" applyNumberFormat="1" applyFill="1" applyBorder="1" applyProtection="1">
      <protection locked="0"/>
    </xf>
    <xf numFmtId="166" fontId="1" fillId="0" borderId="0" xfId="0" applyNumberFormat="1" applyFont="1" applyBorder="1"/>
    <xf numFmtId="0" fontId="0" fillId="9" borderId="0" xfId="0" applyFill="1"/>
    <xf numFmtId="0" fontId="1" fillId="9" borderId="0" xfId="0" applyFont="1" applyFill="1"/>
    <xf numFmtId="1" fontId="1" fillId="0" borderId="40" xfId="0" applyNumberFormat="1" applyFont="1" applyFill="1" applyBorder="1"/>
    <xf numFmtId="0" fontId="8" fillId="0" borderId="0" xfId="1" applyFont="1" applyFill="1" applyBorder="1"/>
    <xf numFmtId="0" fontId="7" fillId="4" borderId="0" xfId="2" applyFill="1" applyBorder="1" applyAlignment="1"/>
    <xf numFmtId="166" fontId="13" fillId="0" borderId="0" xfId="1" applyNumberFormat="1" applyFont="1"/>
    <xf numFmtId="0" fontId="21" fillId="0" borderId="0" xfId="0" applyFont="1"/>
    <xf numFmtId="0" fontId="0" fillId="0" borderId="0" xfId="0" applyAlignment="1"/>
    <xf numFmtId="0" fontId="21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22" fillId="10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/>
    <xf numFmtId="166" fontId="22" fillId="8" borderId="0" xfId="0" applyNumberFormat="1" applyFont="1" applyFill="1"/>
    <xf numFmtId="166" fontId="0" fillId="0" borderId="0" xfId="0" applyNumberFormat="1"/>
    <xf numFmtId="166" fontId="0" fillId="11" borderId="0" xfId="0" applyNumberFormat="1" applyFill="1"/>
    <xf numFmtId="0" fontId="21" fillId="0" borderId="0" xfId="0" applyFont="1" applyBorder="1"/>
    <xf numFmtId="1" fontId="0" fillId="0" borderId="0" xfId="0" applyNumberFormat="1"/>
    <xf numFmtId="166" fontId="0" fillId="9" borderId="0" xfId="0" applyNumberFormat="1" applyFill="1"/>
    <xf numFmtId="166" fontId="0" fillId="8" borderId="0" xfId="0" applyNumberFormat="1" applyFill="1"/>
    <xf numFmtId="166" fontId="0" fillId="0" borderId="0" xfId="0" applyNumberFormat="1" applyFill="1"/>
    <xf numFmtId="166" fontId="0" fillId="10" borderId="0" xfId="0" applyNumberFormat="1" applyFill="1"/>
    <xf numFmtId="166" fontId="0" fillId="10" borderId="0" xfId="0" applyNumberFormat="1" applyFill="1" applyAlignment="1">
      <alignment wrapText="1"/>
    </xf>
    <xf numFmtId="166" fontId="0" fillId="0" borderId="0" xfId="0" applyNumberFormat="1" applyFill="1" applyBorder="1"/>
    <xf numFmtId="0" fontId="15" fillId="0" borderId="0" xfId="1" applyFont="1" applyFill="1"/>
    <xf numFmtId="0" fontId="1" fillId="0" borderId="0" xfId="1" applyFont="1" applyFill="1"/>
    <xf numFmtId="0" fontId="12" fillId="0" borderId="14" xfId="1" applyFont="1" applyBorder="1"/>
    <xf numFmtId="0" fontId="12" fillId="0" borderId="14" xfId="1" applyBorder="1"/>
    <xf numFmtId="166" fontId="12" fillId="8" borderId="0" xfId="1" applyNumberFormat="1" applyFont="1" applyFill="1"/>
    <xf numFmtId="166" fontId="1" fillId="8" borderId="41" xfId="1" applyNumberFormat="1" applyFont="1" applyFill="1" applyBorder="1"/>
    <xf numFmtId="166" fontId="12" fillId="7" borderId="0" xfId="0" applyNumberFormat="1" applyFont="1" applyFill="1"/>
    <xf numFmtId="166" fontId="1" fillId="7" borderId="0" xfId="0" applyNumberFormat="1" applyFont="1" applyFill="1"/>
    <xf numFmtId="0" fontId="12" fillId="7" borderId="0" xfId="0" applyNumberFormat="1" applyFont="1" applyFill="1"/>
    <xf numFmtId="0" fontId="1" fillId="7" borderId="0" xfId="0" applyNumberFormat="1" applyFont="1" applyFill="1"/>
    <xf numFmtId="0" fontId="12" fillId="9" borderId="0" xfId="0" applyFont="1" applyFill="1"/>
    <xf numFmtId="0" fontId="7" fillId="12" borderId="0" xfId="2" applyNumberFormat="1" applyFont="1" applyFill="1" applyBorder="1" applyAlignment="1"/>
    <xf numFmtId="0" fontId="12" fillId="9" borderId="0" xfId="1" applyFont="1" applyFill="1" applyAlignment="1">
      <alignment wrapText="1"/>
    </xf>
    <xf numFmtId="164" fontId="0" fillId="9" borderId="9" xfId="0" applyNumberFormat="1" applyFill="1" applyBorder="1" applyProtection="1">
      <protection locked="0"/>
    </xf>
    <xf numFmtId="164" fontId="0" fillId="9" borderId="0" xfId="0" applyNumberFormat="1" applyFill="1" applyBorder="1" applyProtection="1">
      <protection locked="0"/>
    </xf>
    <xf numFmtId="164" fontId="0" fillId="9" borderId="46" xfId="0" applyNumberFormat="1" applyFill="1" applyBorder="1" applyProtection="1">
      <protection locked="0"/>
    </xf>
    <xf numFmtId="0" fontId="12" fillId="9" borderId="0" xfId="1" applyFill="1" applyAlignment="1">
      <alignment wrapText="1"/>
    </xf>
    <xf numFmtId="0" fontId="1" fillId="0" borderId="0" xfId="0" applyFont="1" applyFill="1"/>
    <xf numFmtId="2" fontId="12" fillId="0" borderId="0" xfId="1" applyNumberFormat="1" applyFill="1"/>
    <xf numFmtId="0" fontId="17" fillId="0" borderId="0" xfId="1" applyFont="1"/>
    <xf numFmtId="0" fontId="15" fillId="0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5" fillId="8" borderId="0" xfId="0" applyFont="1" applyFill="1" applyAlignment="1">
      <alignment wrapText="1"/>
    </xf>
    <xf numFmtId="164" fontId="12" fillId="7" borderId="0" xfId="0" applyNumberFormat="1" applyFont="1" applyFill="1"/>
    <xf numFmtId="164" fontId="1" fillId="0" borderId="0" xfId="0" applyNumberFormat="1" applyFont="1" applyFill="1"/>
    <xf numFmtId="164" fontId="1" fillId="8" borderId="40" xfId="0" applyNumberFormat="1" applyFont="1" applyFill="1" applyBorder="1"/>
    <xf numFmtId="1" fontId="12" fillId="8" borderId="0" xfId="0" applyNumberFormat="1" applyFont="1" applyFill="1"/>
    <xf numFmtId="1" fontId="12" fillId="9" borderId="0" xfId="1" applyNumberFormat="1" applyFill="1"/>
    <xf numFmtId="0" fontId="11" fillId="0" borderId="39" xfId="0" applyFont="1" applyFill="1" applyBorder="1"/>
    <xf numFmtId="164" fontId="1" fillId="0" borderId="40" xfId="0" applyNumberFormat="1" applyFont="1" applyFill="1" applyBorder="1"/>
    <xf numFmtId="1" fontId="0" fillId="0" borderId="46" xfId="0" applyNumberFormat="1" applyFill="1" applyBorder="1" applyProtection="1">
      <protection locked="0"/>
    </xf>
    <xf numFmtId="164" fontId="1" fillId="0" borderId="41" xfId="0" applyNumberFormat="1" applyFont="1" applyFill="1" applyBorder="1"/>
    <xf numFmtId="164" fontId="1" fillId="8" borderId="41" xfId="0" applyNumberFormat="1" applyFont="1" applyFill="1" applyBorder="1"/>
    <xf numFmtId="0" fontId="12" fillId="7" borderId="0" xfId="1" applyFont="1" applyFill="1" applyAlignment="1">
      <alignment vertical="center" wrapText="1"/>
    </xf>
    <xf numFmtId="0" fontId="6" fillId="2" borderId="4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3" xfId="0" applyBorder="1" applyAlignment="1"/>
    <xf numFmtId="0" fontId="0" fillId="0" borderId="44" xfId="0" applyBorder="1" applyAlignment="1"/>
    <xf numFmtId="0" fontId="0" fillId="0" borderId="45" xfId="0" applyBorder="1" applyAlignment="1"/>
  </cellXfs>
  <cellStyles count="4">
    <cellStyle name="Normal" xfId="0" builtinId="0"/>
    <cellStyle name="Normal 2" xfId="1" xr:uid="{00000000-0005-0000-0000-000001000000}"/>
    <cellStyle name="Normal_Concentrations" xfId="2" xr:uid="{00000000-0005-0000-0000-000002000000}"/>
    <cellStyle name="Normal_RF Data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770186335403728E-2"/>
          <c:y val="5.9952178769903074E-2"/>
          <c:w val="0.68788819875776297"/>
          <c:h val="0.8297381541754586"/>
        </c:manualLayout>
      </c:layout>
      <c:scatterChart>
        <c:scatterStyle val="lineMarker"/>
        <c:varyColors val="0"/>
        <c:ser>
          <c:idx val="0"/>
          <c:order val="0"/>
          <c:tx>
            <c:strRef>
              <c:f>RF!$A$45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RF!$C$44:$M$44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RF!$C$45:$M$45</c:f>
              <c:numCache>
                <c:formatCode>General</c:formatCode>
                <c:ptCount val="11"/>
                <c:pt idx="0">
                  <c:v>0.81212290547030364</c:v>
                </c:pt>
                <c:pt idx="1">
                  <c:v>0.93325180910725059</c:v>
                </c:pt>
                <c:pt idx="2">
                  <c:v>1.0628735658886295</c:v>
                </c:pt>
                <c:pt idx="3">
                  <c:v>1.2144367404201666</c:v>
                </c:pt>
                <c:pt idx="4">
                  <c:v>1.3564385924049875</c:v>
                </c:pt>
                <c:pt idx="5">
                  <c:v>1.5375229443810818</c:v>
                </c:pt>
                <c:pt idx="6">
                  <c:v>1.7137009667018859</c:v>
                </c:pt>
                <c:pt idx="7">
                  <c:v>1.8663937636867236</c:v>
                </c:pt>
                <c:pt idx="8">
                  <c:v>2.0350385161672433</c:v>
                </c:pt>
                <c:pt idx="9">
                  <c:v>2.2091361746449909</c:v>
                </c:pt>
                <c:pt idx="10">
                  <c:v>2.3783071921745425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32-4714-A419-4C892FA2B795}"/>
            </c:ext>
          </c:extLst>
        </c:ser>
        <c:ser>
          <c:idx val="1"/>
          <c:order val="1"/>
          <c:tx>
            <c:strRef>
              <c:f>RF!$A$46</c:f>
              <c:strCache>
                <c:ptCount val="1"/>
                <c:pt idx="0">
                  <c:v>MERGE Optimistic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RF!$C$44:$M$44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RF!$C$46:$M$46</c:f>
              <c:numCache>
                <c:formatCode>General</c:formatCode>
                <c:ptCount val="11"/>
                <c:pt idx="0">
                  <c:v>0.65003135944812707</c:v>
                </c:pt>
                <c:pt idx="1">
                  <c:v>0.7139586601679071</c:v>
                </c:pt>
                <c:pt idx="2">
                  <c:v>0.794843725158072</c:v>
                </c:pt>
                <c:pt idx="3">
                  <c:v>0.87528402157336904</c:v>
                </c:pt>
                <c:pt idx="4">
                  <c:v>0.94708431721562025</c:v>
                </c:pt>
                <c:pt idx="5">
                  <c:v>1.0078936651776882</c:v>
                </c:pt>
                <c:pt idx="6">
                  <c:v>1.0711965164075146</c:v>
                </c:pt>
                <c:pt idx="7">
                  <c:v>1.1461661948727686</c:v>
                </c:pt>
                <c:pt idx="8">
                  <c:v>1.2242479889593172</c:v>
                </c:pt>
                <c:pt idx="9">
                  <c:v>1.3013471142180997</c:v>
                </c:pt>
                <c:pt idx="10">
                  <c:v>1.3757953184467038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32-4714-A419-4C892FA2B795}"/>
            </c:ext>
          </c:extLst>
        </c:ser>
        <c:ser>
          <c:idx val="2"/>
          <c:order val="2"/>
          <c:tx>
            <c:strRef>
              <c:f>RF!$A$47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RF!$C$44:$M$44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RF!$C$47:$M$47</c:f>
              <c:numCache>
                <c:formatCode>General</c:formatCode>
                <c:ptCount val="11"/>
                <c:pt idx="0">
                  <c:v>0.68672290547030368</c:v>
                </c:pt>
                <c:pt idx="1">
                  <c:v>0.77452822072861438</c:v>
                </c:pt>
                <c:pt idx="2">
                  <c:v>0.90184296864775826</c:v>
                </c:pt>
                <c:pt idx="3">
                  <c:v>1.0609531337779896</c:v>
                </c:pt>
                <c:pt idx="4">
                  <c:v>1.2450469332209635</c:v>
                </c:pt>
                <c:pt idx="5">
                  <c:v>1.4385150661064365</c:v>
                </c:pt>
                <c:pt idx="6">
                  <c:v>1.605865723317939</c:v>
                </c:pt>
                <c:pt idx="7">
                  <c:v>1.7316593587361782</c:v>
                </c:pt>
                <c:pt idx="8">
                  <c:v>1.82529431650183</c:v>
                </c:pt>
                <c:pt idx="9">
                  <c:v>1.8899891486211988</c:v>
                </c:pt>
                <c:pt idx="10">
                  <c:v>1.9242055573349619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32-4714-A419-4C892FA2B795}"/>
            </c:ext>
          </c:extLst>
        </c:ser>
        <c:ser>
          <c:idx val="3"/>
          <c:order val="3"/>
          <c:tx>
            <c:strRef>
              <c:f>RF!$A$48</c:f>
              <c:strCache>
                <c:ptCount val="1"/>
                <c:pt idx="0">
                  <c:v>MiniCAM - BASE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RF!$C$44:$M$44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RF!$C$48:$M$48</c:f>
              <c:numCache>
                <c:formatCode>General</c:formatCode>
                <c:ptCount val="11"/>
                <c:pt idx="0">
                  <c:v>0.67390581977801767</c:v>
                </c:pt>
                <c:pt idx="1">
                  <c:v>0.74930284945430436</c:v>
                </c:pt>
                <c:pt idx="2">
                  <c:v>0.84956331321029088</c:v>
                </c:pt>
                <c:pt idx="3">
                  <c:v>0.93892227263598294</c:v>
                </c:pt>
                <c:pt idx="4">
                  <c:v>1.029892209161777</c:v>
                </c:pt>
                <c:pt idx="5">
                  <c:v>1.127840656111319</c:v>
                </c:pt>
                <c:pt idx="6">
                  <c:v>1.1913375956088821</c:v>
                </c:pt>
                <c:pt idx="7">
                  <c:v>1.2528746845099814</c:v>
                </c:pt>
                <c:pt idx="8">
                  <c:v>1.3133491953238972</c:v>
                </c:pt>
                <c:pt idx="9">
                  <c:v>1.3440558634026658</c:v>
                </c:pt>
                <c:pt idx="10">
                  <c:v>1.4099996738535134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32-4714-A419-4C892FA2B795}"/>
            </c:ext>
          </c:extLst>
        </c:ser>
        <c:ser>
          <c:idx val="4"/>
          <c:order val="4"/>
          <c:tx>
            <c:strRef>
              <c:f>RF!$A$49</c:f>
              <c:strCache>
                <c:ptCount val="1"/>
                <c:pt idx="0">
                  <c:v>550 average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RF!$C$44:$M$44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RF!$C$49:$M$49</c:f>
              <c:numCache>
                <c:formatCode>General</c:formatCode>
                <c:ptCount val="11"/>
                <c:pt idx="0">
                  <c:v>0.70551692357089579</c:v>
                </c:pt>
                <c:pt idx="1">
                  <c:v>0.78941632207874912</c:v>
                </c:pt>
                <c:pt idx="2">
                  <c:v>0.85721520332511369</c:v>
                </c:pt>
                <c:pt idx="3">
                  <c:v>0.90318110360205095</c:v>
                </c:pt>
                <c:pt idx="4">
                  <c:v>0.93453118442250105</c:v>
                </c:pt>
                <c:pt idx="5">
                  <c:v>0.94955832989162259</c:v>
                </c:pt>
                <c:pt idx="6">
                  <c:v>0.96076405632913042</c:v>
                </c:pt>
                <c:pt idx="7">
                  <c:v>0.97183013258131679</c:v>
                </c:pt>
                <c:pt idx="8">
                  <c:v>0.97885323767102328</c:v>
                </c:pt>
                <c:pt idx="9">
                  <c:v>0.98387770317253986</c:v>
                </c:pt>
                <c:pt idx="10">
                  <c:v>0.9906108311930093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32-4714-A419-4C892FA2B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763392"/>
        <c:axId val="195760512"/>
      </c:scatterChart>
      <c:valAx>
        <c:axId val="19476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760512"/>
        <c:crosses val="autoZero"/>
        <c:crossBetween val="midCat"/>
      </c:valAx>
      <c:valAx>
        <c:axId val="1957605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47633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8416149068322982"/>
          <c:y val="0.36211106705187091"/>
          <c:w val="0.20962732919254656"/>
          <c:h val="0.2877705394739327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297980247421973E-2"/>
          <c:y val="6.5789473684210523E-2"/>
          <c:w val="0.69730640329895754"/>
          <c:h val="0.813157894736842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RF!$A$36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numRef>
              <c:f>RF!$C$35:$M$35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RF!$C$36:$M$36</c:f>
              <c:numCache>
                <c:formatCode>General</c:formatCode>
                <c:ptCount val="11"/>
                <c:pt idx="0">
                  <c:v>1.5196770945296962</c:v>
                </c:pt>
                <c:pt idx="1">
                  <c:v>1.8022481908927499</c:v>
                </c:pt>
                <c:pt idx="2">
                  <c:v>2.1214644341113709</c:v>
                </c:pt>
                <c:pt idx="3">
                  <c:v>2.4386322595798342</c:v>
                </c:pt>
                <c:pt idx="4">
                  <c:v>2.7507614075950122</c:v>
                </c:pt>
                <c:pt idx="5">
                  <c:v>3.0674770556189186</c:v>
                </c:pt>
                <c:pt idx="6">
                  <c:v>3.377799033298114</c:v>
                </c:pt>
                <c:pt idx="7">
                  <c:v>3.6934062363132774</c:v>
                </c:pt>
                <c:pt idx="8">
                  <c:v>4.0142614838327555</c:v>
                </c:pt>
                <c:pt idx="9">
                  <c:v>4.3401638253550088</c:v>
                </c:pt>
                <c:pt idx="10">
                  <c:v>4.6723928078254584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7C-4A1F-AD9E-3A89CF9587CC}"/>
            </c:ext>
          </c:extLst>
        </c:ser>
        <c:ser>
          <c:idx val="1"/>
          <c:order val="1"/>
          <c:tx>
            <c:strRef>
              <c:f>RF!$A$37</c:f>
              <c:strCache>
                <c:ptCount val="1"/>
                <c:pt idx="0">
                  <c:v>MERGE Optimistic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RF!$C$35:$M$35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RF!$C$37:$M$37</c:f>
              <c:numCache>
                <c:formatCode>General</c:formatCode>
                <c:ptCount val="11"/>
                <c:pt idx="0">
                  <c:v>1.5271330932830329</c:v>
                </c:pt>
                <c:pt idx="1">
                  <c:v>1.8388777314390581</c:v>
                </c:pt>
                <c:pt idx="2">
                  <c:v>2.1987705634156516</c:v>
                </c:pt>
                <c:pt idx="3">
                  <c:v>2.5950732090917201</c:v>
                </c:pt>
                <c:pt idx="4">
                  <c:v>3.0380987625938065</c:v>
                </c:pt>
                <c:pt idx="5">
                  <c:v>3.5300780235121128</c:v>
                </c:pt>
                <c:pt idx="6">
                  <c:v>4.0606382746037717</c:v>
                </c:pt>
                <c:pt idx="7">
                  <c:v>4.6201155632015904</c:v>
                </c:pt>
                <c:pt idx="8">
                  <c:v>5.1845221148713208</c:v>
                </c:pt>
                <c:pt idx="9">
                  <c:v>5.7247215222129588</c:v>
                </c:pt>
                <c:pt idx="10">
                  <c:v>6.2250900378473926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7C-4A1F-AD9E-3A89CF9587CC}"/>
            </c:ext>
          </c:extLst>
        </c:ser>
        <c:ser>
          <c:idx val="2"/>
          <c:order val="2"/>
          <c:tx>
            <c:strRef>
              <c:f>RF!$A$38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numRef>
              <c:f>RF!$C$35:$M$35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RF!$C$38:$M$38</c:f>
              <c:numCache>
                <c:formatCode>General</c:formatCode>
                <c:ptCount val="11"/>
                <c:pt idx="0">
                  <c:v>1.5196770945296962</c:v>
                </c:pt>
                <c:pt idx="1">
                  <c:v>1.8008717792713858</c:v>
                </c:pt>
                <c:pt idx="2">
                  <c:v>2.1240570313522418</c:v>
                </c:pt>
                <c:pt idx="3">
                  <c:v>2.4824468662220101</c:v>
                </c:pt>
                <c:pt idx="4">
                  <c:v>2.8274530667790363</c:v>
                </c:pt>
                <c:pt idx="5">
                  <c:v>3.1322849338935645</c:v>
                </c:pt>
                <c:pt idx="6">
                  <c:v>3.4013342766820611</c:v>
                </c:pt>
                <c:pt idx="7">
                  <c:v>3.6409406412638221</c:v>
                </c:pt>
                <c:pt idx="8">
                  <c:v>3.8506056834981703</c:v>
                </c:pt>
                <c:pt idx="9">
                  <c:v>4.0415108513788018</c:v>
                </c:pt>
                <c:pt idx="10">
                  <c:v>4.224094442665038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7C-4A1F-AD9E-3A89CF9587CC}"/>
            </c:ext>
          </c:extLst>
        </c:ser>
        <c:ser>
          <c:idx val="3"/>
          <c:order val="3"/>
          <c:tx>
            <c:strRef>
              <c:f>RF!$A$39</c:f>
              <c:strCache>
                <c:ptCount val="1"/>
                <c:pt idx="0">
                  <c:v>MiniCAM - BASE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RF!$C$35:$M$35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RF!$C$39:$M$39</c:f>
              <c:numCache>
                <c:formatCode>General</c:formatCode>
                <c:ptCount val="11"/>
                <c:pt idx="0">
                  <c:v>1.5514708468886524</c:v>
                </c:pt>
                <c:pt idx="1">
                  <c:v>1.8435271505456954</c:v>
                </c:pt>
                <c:pt idx="2">
                  <c:v>2.1697266867897089</c:v>
                </c:pt>
                <c:pt idx="3">
                  <c:v>2.5682877273640172</c:v>
                </c:pt>
                <c:pt idx="4">
                  <c:v>2.9821844575048901</c:v>
                </c:pt>
                <c:pt idx="5">
                  <c:v>3.4060493438886814</c:v>
                </c:pt>
                <c:pt idx="6">
                  <c:v>3.862572404391118</c:v>
                </c:pt>
                <c:pt idx="7">
                  <c:v>4.3106519821566858</c:v>
                </c:pt>
                <c:pt idx="8">
                  <c:v>4.7493908046761026</c:v>
                </c:pt>
                <c:pt idx="9">
                  <c:v>5.2016908032640012</c:v>
                </c:pt>
                <c:pt idx="10">
                  <c:v>5.61875365947982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F7C-4A1F-AD9E-3A89CF9587CC}"/>
            </c:ext>
          </c:extLst>
        </c:ser>
        <c:ser>
          <c:idx val="4"/>
          <c:order val="4"/>
          <c:tx>
            <c:strRef>
              <c:f>RF!$A$40</c:f>
              <c:strCache>
                <c:ptCount val="1"/>
                <c:pt idx="0">
                  <c:v>550 average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RF!$C$35:$M$35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RF!$C$40:$M$40</c:f>
              <c:numCache>
                <c:formatCode>General</c:formatCode>
                <c:ptCount val="11"/>
                <c:pt idx="0">
                  <c:v>1.529668356278562</c:v>
                </c:pt>
                <c:pt idx="1">
                  <c:v>1.8251502758230882</c:v>
                </c:pt>
                <c:pt idx="2">
                  <c:v>2.1216642976505815</c:v>
                </c:pt>
                <c:pt idx="3">
                  <c:v>2.387733454827742</c:v>
                </c:pt>
                <c:pt idx="4">
                  <c:v>2.5827844246532816</c:v>
                </c:pt>
                <c:pt idx="5">
                  <c:v>2.6944215288507687</c:v>
                </c:pt>
                <c:pt idx="6">
                  <c:v>2.7312139120694736</c:v>
                </c:pt>
                <c:pt idx="7">
                  <c:v>2.7400557007520168</c:v>
                </c:pt>
                <c:pt idx="8">
                  <c:v>2.730094262328977</c:v>
                </c:pt>
                <c:pt idx="9">
                  <c:v>2.7154398244489037</c:v>
                </c:pt>
                <c:pt idx="10">
                  <c:v>2.7040133354736575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F7C-4A1F-AD9E-3A89CF958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99680"/>
        <c:axId val="195813760"/>
      </c:scatterChart>
      <c:valAx>
        <c:axId val="19579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813760"/>
        <c:crosses val="autoZero"/>
        <c:crossBetween val="midCat"/>
      </c:valAx>
      <c:valAx>
        <c:axId val="19581376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57996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8288497614501862"/>
          <c:y val="0.37894736842105281"/>
          <c:w val="0.21077671154814048"/>
          <c:h val="0.3157894736842115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147124821831088E-2"/>
          <c:y val="7.6923252028818903E-2"/>
          <c:w val="0.71813811434651065"/>
          <c:h val="0.881120886875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'net land use emissions'!$B$42</c:f>
              <c:strCache>
                <c:ptCount val="1"/>
                <c:pt idx="0">
                  <c:v>IMAGE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emissions'!$C$42:$M$42</c:f>
              <c:numCache>
                <c:formatCode>General</c:formatCode>
                <c:ptCount val="11"/>
                <c:pt idx="0">
                  <c:v>4.0893620000000004</c:v>
                </c:pt>
                <c:pt idx="1">
                  <c:v>2.8102510000000001</c:v>
                </c:pt>
                <c:pt idx="2">
                  <c:v>3.0748980000000001</c:v>
                </c:pt>
                <c:pt idx="3">
                  <c:v>0.59217390000000003</c:v>
                </c:pt>
                <c:pt idx="4">
                  <c:v>1.440212</c:v>
                </c:pt>
                <c:pt idx="5">
                  <c:v>1.3565959999999999</c:v>
                </c:pt>
                <c:pt idx="6">
                  <c:v>1.2942260000000001</c:v>
                </c:pt>
                <c:pt idx="7">
                  <c:v>1.082686</c:v>
                </c:pt>
                <c:pt idx="8">
                  <c:v>-0.31306650000000003</c:v>
                </c:pt>
                <c:pt idx="9">
                  <c:v>-0.11596960000000001</c:v>
                </c:pt>
                <c:pt idx="10">
                  <c:v>-0.69845460000000004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8-4602-89E8-2E54AAFD4B75}"/>
            </c:ext>
          </c:extLst>
        </c:ser>
        <c:ser>
          <c:idx val="1"/>
          <c:order val="1"/>
          <c:tx>
            <c:strRef>
              <c:f>'net land use emissions'!$B$43</c:f>
              <c:strCache>
                <c:ptCount val="1"/>
                <c:pt idx="0">
                  <c:v>MERGE Optimistic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emissions'!$C$43:$M$43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18-4602-89E8-2E54AAFD4B75}"/>
            </c:ext>
          </c:extLst>
        </c:ser>
        <c:ser>
          <c:idx val="2"/>
          <c:order val="2"/>
          <c:tx>
            <c:strRef>
              <c:f>'net land use emissions'!$B$44</c:f>
              <c:strCache>
                <c:ptCount val="1"/>
                <c:pt idx="0">
                  <c:v>MESSAGE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emissions'!$C$44:$M$44</c:f>
              <c:numCache>
                <c:formatCode>General</c:formatCode>
                <c:ptCount val="11"/>
                <c:pt idx="0">
                  <c:v>3.96</c:v>
                </c:pt>
                <c:pt idx="1">
                  <c:v>3.59</c:v>
                </c:pt>
                <c:pt idx="2">
                  <c:v>3.11</c:v>
                </c:pt>
                <c:pt idx="3">
                  <c:v>2.37</c:v>
                </c:pt>
                <c:pt idx="4">
                  <c:v>1.37</c:v>
                </c:pt>
                <c:pt idx="5">
                  <c:v>0.01</c:v>
                </c:pt>
                <c:pt idx="6">
                  <c:v>-1.7</c:v>
                </c:pt>
                <c:pt idx="7">
                  <c:v>-3.87</c:v>
                </c:pt>
                <c:pt idx="8">
                  <c:v>-6.04</c:v>
                </c:pt>
                <c:pt idx="9">
                  <c:v>-7.33</c:v>
                </c:pt>
                <c:pt idx="10">
                  <c:v>-8.26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18-4602-89E8-2E54AAFD4B75}"/>
            </c:ext>
          </c:extLst>
        </c:ser>
        <c:ser>
          <c:idx val="3"/>
          <c:order val="3"/>
          <c:tx>
            <c:strRef>
              <c:f>'net land use emissions'!$B$45</c:f>
              <c:strCache>
                <c:ptCount val="1"/>
                <c:pt idx="0">
                  <c:v>MiniCAM - BASE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emissions'!$C$45:$M$45</c:f>
              <c:numCache>
                <c:formatCode>General</c:formatCode>
                <c:ptCount val="11"/>
                <c:pt idx="0">
                  <c:v>3.8162694025926598</c:v>
                </c:pt>
                <c:pt idx="1">
                  <c:v>2.801584351775428</c:v>
                </c:pt>
                <c:pt idx="2">
                  <c:v>1.0735675390206065</c:v>
                </c:pt>
                <c:pt idx="3">
                  <c:v>0.7333480570639912</c:v>
                </c:pt>
                <c:pt idx="4">
                  <c:v>0.62841414993228673</c:v>
                </c:pt>
                <c:pt idx="5">
                  <c:v>0.75876581762549344</c:v>
                </c:pt>
                <c:pt idx="6">
                  <c:v>0.60640379054439542</c:v>
                </c:pt>
                <c:pt idx="7">
                  <c:v>0.38500690498647661</c:v>
                </c:pt>
                <c:pt idx="8">
                  <c:v>9.4575160951736598E-2</c:v>
                </c:pt>
                <c:pt idx="9">
                  <c:v>0.37283585655938112</c:v>
                </c:pt>
                <c:pt idx="10">
                  <c:v>0.65109655216702556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18-4602-89E8-2E54AAFD4B75}"/>
            </c:ext>
          </c:extLst>
        </c:ser>
        <c:ser>
          <c:idx val="4"/>
          <c:order val="4"/>
          <c:tx>
            <c:strRef>
              <c:f>'net land use emissions'!$B$46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emissions'!$C$46:$M$46</c:f>
              <c:numCache>
                <c:formatCode>0.000</c:formatCode>
                <c:ptCount val="11"/>
                <c:pt idx="0">
                  <c:v>2.966407850648165</c:v>
                </c:pt>
                <c:pt idx="1">
                  <c:v>2.3004588379438569</c:v>
                </c:pt>
                <c:pt idx="2">
                  <c:v>1.8146163847551517</c:v>
                </c:pt>
                <c:pt idx="3">
                  <c:v>0.92388048926599786</c:v>
                </c:pt>
                <c:pt idx="4">
                  <c:v>0.85965653748307169</c:v>
                </c:pt>
                <c:pt idx="5">
                  <c:v>0.53134045440637334</c:v>
                </c:pt>
                <c:pt idx="6">
                  <c:v>5.015744763609889E-2</c:v>
                </c:pt>
                <c:pt idx="7">
                  <c:v>-0.60057677375338092</c:v>
                </c:pt>
                <c:pt idx="8">
                  <c:v>-1.5646228347620659</c:v>
                </c:pt>
                <c:pt idx="9">
                  <c:v>-1.7682834358601547</c:v>
                </c:pt>
                <c:pt idx="10">
                  <c:v>-2.0768395119582435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18-4602-89E8-2E54AAFD4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80128"/>
        <c:axId val="201290496"/>
      </c:scatterChart>
      <c:valAx>
        <c:axId val="20128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290496"/>
        <c:crosses val="autoZero"/>
        <c:crossBetween val="midCat"/>
      </c:valAx>
      <c:valAx>
        <c:axId val="201290496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2801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637357830271217"/>
          <c:y val="0.37762335652099427"/>
          <c:w val="0.18382378673254074"/>
          <c:h val="0.247086736535555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511655704736102E-2"/>
          <c:y val="6.046518493957239E-2"/>
          <c:w val="0.72705061812140215"/>
          <c:h val="0.88139634969607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'net land use emissions'!$B$42</c:f>
              <c:strCache>
                <c:ptCount val="1"/>
                <c:pt idx="0">
                  <c:v>IMAGE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emissions'!$C$12:$M$12</c:f>
              <c:numCache>
                <c:formatCode>General</c:formatCode>
                <c:ptCount val="11"/>
                <c:pt idx="0">
                  <c:v>4.0893620000000004</c:v>
                </c:pt>
                <c:pt idx="1">
                  <c:v>2.8102510000000001</c:v>
                </c:pt>
                <c:pt idx="2">
                  <c:v>3.0748980000000001</c:v>
                </c:pt>
                <c:pt idx="3">
                  <c:v>0.59217390000000003</c:v>
                </c:pt>
                <c:pt idx="4">
                  <c:v>1.440212</c:v>
                </c:pt>
                <c:pt idx="5">
                  <c:v>1.3565959999999999</c:v>
                </c:pt>
                <c:pt idx="6">
                  <c:v>1.2942260000000001</c:v>
                </c:pt>
                <c:pt idx="7">
                  <c:v>1.082686</c:v>
                </c:pt>
                <c:pt idx="8">
                  <c:v>-0.31306650000000003</c:v>
                </c:pt>
                <c:pt idx="9">
                  <c:v>-0.11596960000000001</c:v>
                </c:pt>
                <c:pt idx="10">
                  <c:v>-0.69845460000000004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1-4A0C-9C9C-0E8778DA08C4}"/>
            </c:ext>
          </c:extLst>
        </c:ser>
        <c:ser>
          <c:idx val="1"/>
          <c:order val="1"/>
          <c:tx>
            <c:strRef>
              <c:f>'net land use emissions'!$B$43</c:f>
              <c:strCache>
                <c:ptCount val="1"/>
                <c:pt idx="0">
                  <c:v>MERGE Optimistic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emissions'!$C$43:$M$43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1-4A0C-9C9C-0E8778DA08C4}"/>
            </c:ext>
          </c:extLst>
        </c:ser>
        <c:ser>
          <c:idx val="2"/>
          <c:order val="2"/>
          <c:tx>
            <c:strRef>
              <c:f>'net land use emissions'!$B$44</c:f>
              <c:strCache>
                <c:ptCount val="1"/>
                <c:pt idx="0">
                  <c:v>MESSAGE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emissions'!$C$24:$M$24</c:f>
              <c:numCache>
                <c:formatCode>General</c:formatCode>
                <c:ptCount val="11"/>
                <c:pt idx="0">
                  <c:v>3.96</c:v>
                </c:pt>
                <c:pt idx="1">
                  <c:v>3.59</c:v>
                </c:pt>
                <c:pt idx="2">
                  <c:v>3.24</c:v>
                </c:pt>
                <c:pt idx="3">
                  <c:v>2.77</c:v>
                </c:pt>
                <c:pt idx="4">
                  <c:v>2.21</c:v>
                </c:pt>
                <c:pt idx="5">
                  <c:v>1.58</c:v>
                </c:pt>
                <c:pt idx="6">
                  <c:v>0.88</c:v>
                </c:pt>
                <c:pt idx="7">
                  <c:v>0.13</c:v>
                </c:pt>
                <c:pt idx="8">
                  <c:v>-0.67</c:v>
                </c:pt>
                <c:pt idx="9">
                  <c:v>-1.52</c:v>
                </c:pt>
                <c:pt idx="10">
                  <c:v>-2.4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91-4A0C-9C9C-0E8778DA08C4}"/>
            </c:ext>
          </c:extLst>
        </c:ser>
        <c:ser>
          <c:idx val="3"/>
          <c:order val="3"/>
          <c:tx>
            <c:strRef>
              <c:f>'net land use emissions'!$B$45</c:f>
              <c:strCache>
                <c:ptCount val="1"/>
                <c:pt idx="0">
                  <c:v>MiniCAM - BASE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emissions'!$C$30:$M$30</c:f>
              <c:numCache>
                <c:formatCode>General</c:formatCode>
                <c:ptCount val="11"/>
                <c:pt idx="0">
                  <c:v>3.8162694025926598</c:v>
                </c:pt>
                <c:pt idx="1">
                  <c:v>2.801584351775428</c:v>
                </c:pt>
                <c:pt idx="2">
                  <c:v>1.9289673598680837</c:v>
                </c:pt>
                <c:pt idx="3">
                  <c:v>1.8392032276613721</c:v>
                </c:pt>
                <c:pt idx="4">
                  <c:v>1.7741529410229535</c:v>
                </c:pt>
                <c:pt idx="5">
                  <c:v>1.7338164999528269</c:v>
                </c:pt>
                <c:pt idx="6">
                  <c:v>1.6196043046623729</c:v>
                </c:pt>
                <c:pt idx="7">
                  <c:v>1.3235957289508433</c:v>
                </c:pt>
                <c:pt idx="8">
                  <c:v>0.84579077281823667</c:v>
                </c:pt>
                <c:pt idx="9">
                  <c:v>0.73232211624199228</c:v>
                </c:pt>
                <c:pt idx="10">
                  <c:v>0.61885345966574778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91-4A0C-9C9C-0E8778DA08C4}"/>
            </c:ext>
          </c:extLst>
        </c:ser>
        <c:ser>
          <c:idx val="4"/>
          <c:order val="4"/>
          <c:tx>
            <c:strRef>
              <c:f>'net land use emissions'!$B$46</c:f>
              <c:strCache>
                <c:ptCount val="1"/>
                <c:pt idx="0">
                  <c:v>Average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'net land use emissions'!$C$41:$M$41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emissions'!$C$46:$M$46</c:f>
              <c:numCache>
                <c:formatCode>0.000</c:formatCode>
                <c:ptCount val="11"/>
                <c:pt idx="0">
                  <c:v>2.966407850648165</c:v>
                </c:pt>
                <c:pt idx="1">
                  <c:v>2.3004588379438569</c:v>
                </c:pt>
                <c:pt idx="2">
                  <c:v>1.8146163847551517</c:v>
                </c:pt>
                <c:pt idx="3">
                  <c:v>0.92388048926599786</c:v>
                </c:pt>
                <c:pt idx="4">
                  <c:v>0.85965653748307169</c:v>
                </c:pt>
                <c:pt idx="5">
                  <c:v>0.53134045440637334</c:v>
                </c:pt>
                <c:pt idx="6">
                  <c:v>5.015744763609889E-2</c:v>
                </c:pt>
                <c:pt idx="7">
                  <c:v>-0.60057677375338092</c:v>
                </c:pt>
                <c:pt idx="8">
                  <c:v>-1.5646228347620659</c:v>
                </c:pt>
                <c:pt idx="9">
                  <c:v>-1.7682834358601547</c:v>
                </c:pt>
                <c:pt idx="10">
                  <c:v>-2.0768395119582435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91-4A0C-9C9C-0E8778DA08C4}"/>
            </c:ext>
          </c:extLst>
        </c:ser>
        <c:ser>
          <c:idx val="5"/>
          <c:order val="5"/>
          <c:tx>
            <c:v>Averge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'net land use emissions'!$C$6:$M$6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'net land use emissions'!$C$33:$M$33</c:f>
              <c:numCache>
                <c:formatCode>General</c:formatCode>
                <c:ptCount val="11"/>
                <c:pt idx="0">
                  <c:v>3.9552104675308866</c:v>
                </c:pt>
                <c:pt idx="1">
                  <c:v>3.0672784505918096</c:v>
                </c:pt>
                <c:pt idx="2">
                  <c:v>2.7479551199560284</c:v>
                </c:pt>
                <c:pt idx="3">
                  <c:v>1.7337923758871241</c:v>
                </c:pt>
                <c:pt idx="4">
                  <c:v>1.8081216470076511</c:v>
                </c:pt>
                <c:pt idx="5">
                  <c:v>1.5568041666509422</c:v>
                </c:pt>
                <c:pt idx="6">
                  <c:v>1.2646101015541242</c:v>
                </c:pt>
                <c:pt idx="7">
                  <c:v>0.84542724298361449</c:v>
                </c:pt>
                <c:pt idx="8">
                  <c:v>-4.5758575727254468E-2</c:v>
                </c:pt>
                <c:pt idx="9">
                  <c:v>-0.30121582791933593</c:v>
                </c:pt>
                <c:pt idx="10">
                  <c:v>-0.82653371344475079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91-4A0C-9C9C-0E8778DA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24192"/>
        <c:axId val="201321088"/>
      </c:scatterChart>
      <c:valAx>
        <c:axId val="20122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321088"/>
        <c:crosses val="autoZero"/>
        <c:crossBetween val="midCat"/>
      </c:valAx>
      <c:valAx>
        <c:axId val="201321088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122419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661006113525857"/>
          <c:y val="0.3534888604040784"/>
          <c:w val="0.18359865971465927"/>
          <c:h val="0.295349081364830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770186335403728E-2"/>
          <c:y val="1.508620689655172E-2"/>
          <c:w val="0.67236024844720499"/>
          <c:h val="0.936422413793103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1-4BDA-931D-710DC4AE1BB0}"/>
            </c:ext>
          </c:extLst>
        </c:ser>
        <c:ser>
          <c:idx val="1"/>
          <c:order val="1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D1-4BDA-931D-710DC4AE1BB0}"/>
            </c:ext>
          </c:extLst>
        </c:ser>
        <c:ser>
          <c:idx val="2"/>
          <c:order val="2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D1-4BDA-931D-710DC4AE1BB0}"/>
            </c:ext>
          </c:extLst>
        </c:ser>
        <c:ser>
          <c:idx val="3"/>
          <c:order val="3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D1-4BDA-931D-710DC4AE1BB0}"/>
            </c:ext>
          </c:extLst>
        </c:ser>
        <c:ser>
          <c:idx val="4"/>
          <c:order val="4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D1-4BDA-931D-710DC4AE1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31488"/>
        <c:axId val="202033024"/>
      </c:scatterChart>
      <c:valAx>
        <c:axId val="20203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033024"/>
        <c:crosses val="autoZero"/>
        <c:crossBetween val="midCat"/>
      </c:valAx>
      <c:valAx>
        <c:axId val="2020330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0314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0816321872809382"/>
          <c:y val="0.35314281835460293"/>
          <c:w val="0.18095238095238142"/>
          <c:h val="0.3040000226264820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44" r="0.75000000000000144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637083993660882E-2"/>
          <c:y val="3.6842105263157891E-2"/>
          <c:w val="0.6814580031695735"/>
          <c:h val="0.8447368421052631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99CCFF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6B-4DC0-BC11-8B2B3C795F9E}"/>
            </c:ext>
          </c:extLst>
        </c:ser>
        <c:ser>
          <c:idx val="1"/>
          <c:order val="1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6B-4DC0-BC11-8B2B3C795F9E}"/>
            </c:ext>
          </c:extLst>
        </c:ser>
        <c:ser>
          <c:idx val="2"/>
          <c:order val="2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6B-4DC0-BC11-8B2B3C795F9E}"/>
            </c:ext>
          </c:extLst>
        </c:ser>
        <c:ser>
          <c:idx val="3"/>
          <c:order val="3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6B-4DC0-BC11-8B2B3C795F9E}"/>
            </c:ext>
          </c:extLst>
        </c:ser>
        <c:ser>
          <c:idx val="4"/>
          <c:order val="4"/>
          <c:tx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strRef>
              <c:f>'RF (w CH4 breakout)'!#REF!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'RF (w CH4 breakout)'!#REF!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6B-4DC0-BC11-8B2B3C795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08896"/>
        <c:axId val="201410432"/>
      </c:scatterChart>
      <c:valAx>
        <c:axId val="20140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1410432"/>
        <c:crosses val="autoZero"/>
        <c:crossBetween val="midCat"/>
      </c:valAx>
      <c:valAx>
        <c:axId val="2014104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14088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0795920319785763"/>
          <c:y val="0.37185467606023004"/>
          <c:w val="0.18463680946379324"/>
          <c:h val="0.329916010498688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44" r="0.75000000000000144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73879443585781"/>
          <c:y val="4.4917361382058492E-2"/>
          <c:w val="0.84234930448222567"/>
          <c:h val="0.803784361573677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'GLOBAL extrapolations'!$C$10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extrapolations'!$C$11:$C$21</c:f>
              <c:numCache>
                <c:formatCode>0.0</c:formatCode>
                <c:ptCount val="11"/>
                <c:pt idx="0">
                  <c:v>38.558639999999997</c:v>
                </c:pt>
                <c:pt idx="1">
                  <c:v>52.95431</c:v>
                </c:pt>
                <c:pt idx="2">
                  <c:v>73.463970000000003</c:v>
                </c:pt>
                <c:pt idx="3">
                  <c:v>97.150959999999998</c:v>
                </c:pt>
                <c:pt idx="4">
                  <c:v>125.245</c:v>
                </c:pt>
                <c:pt idx="5">
                  <c:v>156.33080000000001</c:v>
                </c:pt>
                <c:pt idx="6">
                  <c:v>190.4658</c:v>
                </c:pt>
                <c:pt idx="7">
                  <c:v>230.94040000000001</c:v>
                </c:pt>
                <c:pt idx="8">
                  <c:v>278.08730000000003</c:v>
                </c:pt>
                <c:pt idx="9">
                  <c:v>333.06670000000003</c:v>
                </c:pt>
                <c:pt idx="10">
                  <c:v>396.62400000000002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5-498E-94A6-609519E752A7}"/>
            </c:ext>
          </c:extLst>
        </c:ser>
        <c:ser>
          <c:idx val="1"/>
          <c:order val="1"/>
          <c:tx>
            <c:strRef>
              <c:f>'GLOBAL extrapolations'!$M$10</c:f>
              <c:strCache>
                <c:ptCount val="1"/>
                <c:pt idx="0">
                  <c:v>MERGE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extrapolations'!$M$11:$M$21</c:f>
              <c:numCache>
                <c:formatCode>0.0</c:formatCode>
                <c:ptCount val="11"/>
                <c:pt idx="0">
                  <c:v>36.327209339468403</c:v>
                </c:pt>
                <c:pt idx="1">
                  <c:v>45.876911353430735</c:v>
                </c:pt>
                <c:pt idx="2">
                  <c:v>59.684979752444754</c:v>
                </c:pt>
                <c:pt idx="3">
                  <c:v>76.842032064255434</c:v>
                </c:pt>
                <c:pt idx="4">
                  <c:v>98.071529221308339</c:v>
                </c:pt>
                <c:pt idx="5">
                  <c:v>122.70087798641508</c:v>
                </c:pt>
                <c:pt idx="6">
                  <c:v>150.73511027793504</c:v>
                </c:pt>
                <c:pt idx="7">
                  <c:v>181.59220062801316</c:v>
                </c:pt>
                <c:pt idx="8">
                  <c:v>212.4287599293377</c:v>
                </c:pt>
                <c:pt idx="9">
                  <c:v>240.27080800180696</c:v>
                </c:pt>
                <c:pt idx="10">
                  <c:v>268.03810245093746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E5-498E-94A6-609519E752A7}"/>
            </c:ext>
          </c:extLst>
        </c:ser>
        <c:ser>
          <c:idx val="2"/>
          <c:order val="2"/>
          <c:tx>
            <c:strRef>
              <c:f>'GLOBAL extrapolations'!$W$10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extrapolations'!$W$11:$W$21</c:f>
              <c:numCache>
                <c:formatCode>0.0</c:formatCode>
                <c:ptCount val="11"/>
                <c:pt idx="0">
                  <c:v>38.089550000000003</c:v>
                </c:pt>
                <c:pt idx="1">
                  <c:v>52.266000000000005</c:v>
                </c:pt>
                <c:pt idx="2">
                  <c:v>69.392949999999999</c:v>
                </c:pt>
                <c:pt idx="3">
                  <c:v>91.353099999999998</c:v>
                </c:pt>
                <c:pt idx="4">
                  <c:v>119.49525</c:v>
                </c:pt>
                <c:pt idx="5">
                  <c:v>153.66485</c:v>
                </c:pt>
                <c:pt idx="6">
                  <c:v>189.81549999999999</c:v>
                </c:pt>
                <c:pt idx="7">
                  <c:v>227.24469999999997</c:v>
                </c:pt>
                <c:pt idx="8">
                  <c:v>262.84740000000005</c:v>
                </c:pt>
                <c:pt idx="9">
                  <c:v>297.87405000000001</c:v>
                </c:pt>
                <c:pt idx="10">
                  <c:v>334.85364999999996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E5-498E-94A6-609519E752A7}"/>
            </c:ext>
          </c:extLst>
        </c:ser>
        <c:ser>
          <c:idx val="3"/>
          <c:order val="3"/>
          <c:tx>
            <c:strRef>
              <c:f>'GLOBAL extrapolations'!$AG$10</c:f>
              <c:strCache>
                <c:ptCount val="1"/>
                <c:pt idx="0">
                  <c:v>MiniCAM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extrapolations'!$AG$11:$AG$21</c:f>
              <c:numCache>
                <c:formatCode>0.0</c:formatCode>
                <c:ptCount val="11"/>
                <c:pt idx="0">
                  <c:v>36.083116680000003</c:v>
                </c:pt>
                <c:pt idx="1">
                  <c:v>47.359236059999994</c:v>
                </c:pt>
                <c:pt idx="2">
                  <c:v>60.755337659999995</c:v>
                </c:pt>
                <c:pt idx="3">
                  <c:v>78.940417379999985</c:v>
                </c:pt>
                <c:pt idx="4">
                  <c:v>100.59667411999997</c:v>
                </c:pt>
                <c:pt idx="5">
                  <c:v>125.72410787999999</c:v>
                </c:pt>
                <c:pt idx="6">
                  <c:v>160.60597595999997</c:v>
                </c:pt>
                <c:pt idx="7">
                  <c:v>201.79584979999998</c:v>
                </c:pt>
                <c:pt idx="8">
                  <c:v>249.29372939999999</c:v>
                </c:pt>
                <c:pt idx="9">
                  <c:v>309.39267419999999</c:v>
                </c:pt>
                <c:pt idx="10">
                  <c:v>369.49161900000001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E5-498E-94A6-609519E752A7}"/>
            </c:ext>
          </c:extLst>
        </c:ser>
        <c:ser>
          <c:idx val="4"/>
          <c:order val="4"/>
          <c:tx>
            <c:strRef>
              <c:f>'GLOBAL extrapolations'!$AQ$10</c:f>
              <c:strCache>
                <c:ptCount val="1"/>
                <c:pt idx="0">
                  <c:v>5th scenario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extrapolations'!$AQ$11:$AQ$21</c:f>
              <c:numCache>
                <c:formatCode>0.0</c:formatCode>
                <c:ptCount val="11"/>
                <c:pt idx="0">
                  <c:v>37.264629004867103</c:v>
                </c:pt>
                <c:pt idx="1">
                  <c:v>49.614114353357678</c:v>
                </c:pt>
                <c:pt idx="2">
                  <c:v>65.627904487160023</c:v>
                </c:pt>
                <c:pt idx="3">
                  <c:v>85.481373985438537</c:v>
                </c:pt>
                <c:pt idx="4">
                  <c:v>109.57308951021322</c:v>
                </c:pt>
                <c:pt idx="5">
                  <c:v>137.39418163089314</c:v>
                </c:pt>
                <c:pt idx="6">
                  <c:v>169.84191785062524</c:v>
                </c:pt>
                <c:pt idx="7">
                  <c:v>206.44273647762714</c:v>
                </c:pt>
                <c:pt idx="8">
                  <c:v>246.08550114790037</c:v>
                </c:pt>
                <c:pt idx="9">
                  <c:v>290.76339393956886</c:v>
                </c:pt>
                <c:pt idx="10">
                  <c:v>337.85766449325178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E5-498E-94A6-609519E752A7}"/>
            </c:ext>
          </c:extLst>
        </c:ser>
        <c:ser>
          <c:idx val="9"/>
          <c:order val="5"/>
          <c:tx>
            <c:v>Extrapolations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extrapolations'!$AQ$21:$AQ$41</c:f>
              <c:numCache>
                <c:formatCode>0.0</c:formatCode>
                <c:ptCount val="21"/>
                <c:pt idx="0">
                  <c:v>337.85766449325178</c:v>
                </c:pt>
                <c:pt idx="1">
                  <c:v>389.72897831346972</c:v>
                </c:pt>
                <c:pt idx="2">
                  <c:v>446.29960213940063</c:v>
                </c:pt>
                <c:pt idx="3">
                  <c:v>507.37045938499153</c:v>
                </c:pt>
                <c:pt idx="4">
                  <c:v>572.60974266786604</c:v>
                </c:pt>
                <c:pt idx="5">
                  <c:v>641.5450607782202</c:v>
                </c:pt>
                <c:pt idx="6">
                  <c:v>713.55996528761352</c:v>
                </c:pt>
                <c:pt idx="7">
                  <c:v>787.89557792023595</c:v>
                </c:pt>
                <c:pt idx="8">
                  <c:v>863.65785563791042</c:v>
                </c:pt>
                <c:pt idx="9">
                  <c:v>939.83079135411867</c:v>
                </c:pt>
                <c:pt idx="10">
                  <c:v>1015.2955643263708</c:v>
                </c:pt>
                <c:pt idx="11">
                  <c:v>1088.3811867354011</c:v>
                </c:pt>
                <c:pt idx="12">
                  <c:v>1157.7513113074597</c:v>
                </c:pt>
                <c:pt idx="13">
                  <c:v>1222.0676703510876</c:v>
                </c:pt>
                <c:pt idx="14">
                  <c:v>1280.0323528782053</c:v>
                </c:pt>
                <c:pt idx="15">
                  <c:v>1330.4310016131665</c:v>
                </c:pt>
                <c:pt idx="16">
                  <c:v>1372.1749412050528</c:v>
                </c:pt>
                <c:pt idx="17">
                  <c:v>1404.340205728766</c:v>
                </c:pt>
                <c:pt idx="18">
                  <c:v>1426.2015153843772</c:v>
                </c:pt>
                <c:pt idx="19">
                  <c:v>1437.2594588371792</c:v>
                </c:pt>
                <c:pt idx="20">
                  <c:v>1437.2594588371792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E5-498E-94A6-609519E752A7}"/>
            </c:ext>
          </c:extLst>
        </c:ser>
        <c:ser>
          <c:idx val="5"/>
          <c:order val="6"/>
          <c:tx>
            <c:v>IMAGE Extrapolation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extrapolations'!$C$21:$C$41</c:f>
              <c:numCache>
                <c:formatCode>0.0</c:formatCode>
                <c:ptCount val="21"/>
                <c:pt idx="0">
                  <c:v>396.62400000000002</c:v>
                </c:pt>
                <c:pt idx="1">
                  <c:v>468.45463751864099</c:v>
                </c:pt>
                <c:pt idx="2">
                  <c:v>548.77822629921218</c:v>
                </c:pt>
                <c:pt idx="3">
                  <c:v>637.62740879495379</c:v>
                </c:pt>
                <c:pt idx="4">
                  <c:v>734.81473962297832</c:v>
                </c:pt>
                <c:pt idx="5">
                  <c:v>839.90374504830493</c:v>
                </c:pt>
                <c:pt idx="6">
                  <c:v>952.18635302057589</c:v>
                </c:pt>
                <c:pt idx="7">
                  <c:v>1070.6688420463711</c:v>
                </c:pt>
                <c:pt idx="8">
                  <c:v>1194.0682544046542</c:v>
                </c:pt>
                <c:pt idx="9">
                  <c:v>1320.8208527547617</c:v>
                </c:pt>
                <c:pt idx="10">
                  <c:v>1449.1036750259523</c:v>
                </c:pt>
                <c:pt idx="11">
                  <c:v>1575.1773009026276</c:v>
                </c:pt>
                <c:pt idx="12">
                  <c:v>1696.421928250064</c:v>
                </c:pt>
                <c:pt idx="13">
                  <c:v>1810.142462867984</c:v>
                </c:pt>
                <c:pt idx="14">
                  <c:v>1913.6657359193057</c:v>
                </c:pt>
                <c:pt idx="15">
                  <c:v>2004.443649050952</c:v>
                </c:pt>
                <c:pt idx="16">
                  <c:v>2080.1567760023991</c:v>
                </c:pt>
                <c:pt idx="17">
                  <c:v>2138.812581440729</c:v>
                </c:pt>
                <c:pt idx="18">
                  <c:v>2178.8324681924132</c:v>
                </c:pt>
                <c:pt idx="19">
                  <c:v>2199.1223504414747</c:v>
                </c:pt>
                <c:pt idx="20">
                  <c:v>2199.1223504414747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E5-498E-94A6-609519E752A7}"/>
            </c:ext>
          </c:extLst>
        </c:ser>
        <c:ser>
          <c:idx val="6"/>
          <c:order val="7"/>
          <c:tx>
            <c:v>MERGE Extrapolation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extrapolations'!$M$21:$M$41</c:f>
              <c:numCache>
                <c:formatCode>0.0</c:formatCode>
                <c:ptCount val="21"/>
                <c:pt idx="0">
                  <c:v>268.03810245093746</c:v>
                </c:pt>
                <c:pt idx="1">
                  <c:v>297.38378472256358</c:v>
                </c:pt>
                <c:pt idx="2">
                  <c:v>328.1430856291002</c:v>
                </c:pt>
                <c:pt idx="3">
                  <c:v>360.10939716414174</c:v>
                </c:pt>
                <c:pt idx="4">
                  <c:v>393.03468232711009</c:v>
                </c:pt>
                <c:pt idx="5">
                  <c:v>426.63110859923063</c:v>
                </c:pt>
                <c:pt idx="6">
                  <c:v>460.57396810909148</c:v>
                </c:pt>
                <c:pt idx="7">
                  <c:v>494.50590227552914</c:v>
                </c:pt>
                <c:pt idx="8">
                  <c:v>528.0423985366881</c:v>
                </c:pt>
                <c:pt idx="9">
                  <c:v>560.77847378728472</c:v>
                </c:pt>
                <c:pt idx="10">
                  <c:v>592.29640581068395</c:v>
                </c:pt>
                <c:pt idx="11">
                  <c:v>622.17432298205097</c:v>
                </c:pt>
                <c:pt idx="12">
                  <c:v>649.99541657280702</c:v>
                </c:pt>
                <c:pt idx="13">
                  <c:v>675.35750174558871</c:v>
                </c:pt>
                <c:pt idx="14">
                  <c:v>697.88262516643431</c:v>
                </c:pt>
                <c:pt idx="15">
                  <c:v>717.22640102236221</c:v>
                </c:pt>
                <c:pt idx="16">
                  <c:v>733.08675449340433</c:v>
                </c:pt>
                <c:pt idx="17">
                  <c:v>745.21176308354109</c:v>
                </c:pt>
                <c:pt idx="18">
                  <c:v>753.40631160874034</c:v>
                </c:pt>
                <c:pt idx="19">
                  <c:v>757.53731524155683</c:v>
                </c:pt>
                <c:pt idx="20">
                  <c:v>757.53731524155683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E5-498E-94A6-609519E752A7}"/>
            </c:ext>
          </c:extLst>
        </c:ser>
        <c:ser>
          <c:idx val="7"/>
          <c:order val="8"/>
          <c:tx>
            <c:v>Message Extrapolation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extrapolations'!$W$21:$W$41</c:f>
              <c:numCache>
                <c:formatCode>0.0</c:formatCode>
                <c:ptCount val="21"/>
                <c:pt idx="0">
                  <c:v>334.85364999999996</c:v>
                </c:pt>
                <c:pt idx="1">
                  <c:v>374.03877037673317</c:v>
                </c:pt>
                <c:pt idx="2">
                  <c:v>415.16183269138151</c:v>
                </c:pt>
                <c:pt idx="3">
                  <c:v>457.88607552415328</c:v>
                </c:pt>
                <c:pt idx="4">
                  <c:v>501.80694697574211</c:v>
                </c:pt>
                <c:pt idx="5">
                  <c:v>546.45589890927897</c:v>
                </c:pt>
                <c:pt idx="6">
                  <c:v>591.30667829398476</c:v>
                </c:pt>
                <c:pt idx="7">
                  <c:v>635.78410484247297</c:v>
                </c:pt>
                <c:pt idx="8">
                  <c:v>679.27520839594831</c:v>
                </c:pt>
                <c:pt idx="9">
                  <c:v>721.14248017784053</c:v>
                </c:pt>
                <c:pt idx="10">
                  <c:v>760.73887584358135</c:v>
                </c:pt>
                <c:pt idx="11">
                  <c:v>798.2311812507869</c:v>
                </c:pt>
                <c:pt idx="12">
                  <c:v>833.10609850177877</c:v>
                </c:pt>
                <c:pt idx="13">
                  <c:v>864.8693082077333</c:v>
                </c:pt>
                <c:pt idx="14">
                  <c:v>893.05705205158461</c:v>
                </c:pt>
                <c:pt idx="15">
                  <c:v>917.24735876945886</c:v>
                </c:pt>
                <c:pt idx="16">
                  <c:v>937.07053526479353</c:v>
                </c:pt>
                <c:pt idx="17">
                  <c:v>952.21855902981201</c:v>
                </c:pt>
                <c:pt idx="18">
                  <c:v>962.45303866954646</c:v>
                </c:pt>
                <c:pt idx="19">
                  <c:v>967.61145510203721</c:v>
                </c:pt>
                <c:pt idx="20">
                  <c:v>967.61145510203721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E5-498E-94A6-609519E752A7}"/>
            </c:ext>
          </c:extLst>
        </c:ser>
        <c:ser>
          <c:idx val="8"/>
          <c:order val="9"/>
          <c:tx>
            <c:v>MiniCam Extrapolation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3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extrapolations'!$AG$21:$AG$41</c:f>
              <c:numCache>
                <c:formatCode>0.0</c:formatCode>
                <c:ptCount val="21"/>
                <c:pt idx="0">
                  <c:v>369.49161900000001</c:v>
                </c:pt>
                <c:pt idx="1">
                  <c:v>437.7943473217527</c:v>
                </c:pt>
                <c:pt idx="2">
                  <c:v>514.64374622519495</c:v>
                </c:pt>
                <c:pt idx="3">
                  <c:v>600.22522329416631</c:v>
                </c:pt>
                <c:pt idx="4">
                  <c:v>694.53282486518935</c:v>
                </c:pt>
                <c:pt idx="5">
                  <c:v>797.33770630159506</c:v>
                </c:pt>
                <c:pt idx="6">
                  <c:v>908.16094424919174</c:v>
                </c:pt>
                <c:pt idx="7">
                  <c:v>1026.2527447167263</c:v>
                </c:pt>
                <c:pt idx="8">
                  <c:v>1150.5800366443093</c:v>
                </c:pt>
                <c:pt idx="9">
                  <c:v>1279.8242337759154</c:v>
                </c:pt>
                <c:pt idx="10">
                  <c:v>1412.3905933234657</c:v>
                </c:pt>
                <c:pt idx="11">
                  <c:v>1543.401275470816</c:v>
                </c:pt>
                <c:pt idx="12">
                  <c:v>1670.0229694901034</c:v>
                </c:pt>
                <c:pt idx="13">
                  <c:v>1789.309984849918</c:v>
                </c:pt>
                <c:pt idx="14">
                  <c:v>1898.3149922688831</c:v>
                </c:pt>
                <c:pt idx="15">
                  <c:v>1994.2083079083691</c:v>
                </c:pt>
                <c:pt idx="16">
                  <c:v>2074.3991033096386</c:v>
                </c:pt>
                <c:pt idx="17">
                  <c:v>2136.6513529455083</c:v>
                </c:pt>
                <c:pt idx="18">
                  <c:v>2179.1873016782279</c:v>
                </c:pt>
                <c:pt idx="19">
                  <c:v>2200.7717785647474</c:v>
                </c:pt>
                <c:pt idx="20">
                  <c:v>2200.7717785647474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E5-498E-94A6-609519E75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48256"/>
        <c:axId val="202149248"/>
      </c:scatterChart>
      <c:valAx>
        <c:axId val="202048256"/>
        <c:scaling>
          <c:orientation val="minMax"/>
          <c:max val="2300"/>
          <c:min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149248"/>
        <c:crosses val="autoZero"/>
        <c:crossBetween val="midCat"/>
      </c:valAx>
      <c:valAx>
        <c:axId val="202149248"/>
        <c:scaling>
          <c:orientation val="minMax"/>
          <c:max val="225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04825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14219474497681608"/>
          <c:y val="3.309692671394799E-2"/>
          <c:w val="0.24729520865533275"/>
          <c:h val="0.28605275404404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44771189624448E-2"/>
          <c:y val="4.6979942749748885E-2"/>
          <c:w val="0.8826720636176244"/>
          <c:h val="0.802014736942141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'GLOBAL extrapolations'!$H$10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extrapolations'!$H$11:$H$21</c:f>
              <c:numCache>
                <c:formatCode>0.000</c:formatCode>
                <c:ptCount val="11"/>
                <c:pt idx="0">
                  <c:v>26.634370000000001</c:v>
                </c:pt>
                <c:pt idx="1">
                  <c:v>31.888449999999999</c:v>
                </c:pt>
                <c:pt idx="2">
                  <c:v>36.908119999999997</c:v>
                </c:pt>
                <c:pt idx="3">
                  <c:v>40.021099999999997</c:v>
                </c:pt>
                <c:pt idx="4">
                  <c:v>43.246690000000001</c:v>
                </c:pt>
                <c:pt idx="5">
                  <c:v>45.333730000000003</c:v>
                </c:pt>
                <c:pt idx="6">
                  <c:v>46.97025</c:v>
                </c:pt>
                <c:pt idx="7">
                  <c:v>50.231490000000001</c:v>
                </c:pt>
                <c:pt idx="8">
                  <c:v>53.767330000000001</c:v>
                </c:pt>
                <c:pt idx="9">
                  <c:v>56.575830000000003</c:v>
                </c:pt>
                <c:pt idx="10">
                  <c:v>60.07978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9-4731-A9AD-886AE00C5F55}"/>
            </c:ext>
          </c:extLst>
        </c:ser>
        <c:ser>
          <c:idx val="1"/>
          <c:order val="1"/>
          <c:tx>
            <c:strRef>
              <c:f>'GLOBAL extrapolations'!$R$10</c:f>
              <c:strCache>
                <c:ptCount val="1"/>
                <c:pt idx="0">
                  <c:v>MERGE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extrapolations'!$R$11:$R$21</c:f>
              <c:numCache>
                <c:formatCode>0.000</c:formatCode>
                <c:ptCount val="11"/>
                <c:pt idx="0">
                  <c:v>24.753845389999999</c:v>
                </c:pt>
                <c:pt idx="1">
                  <c:v>31.540070487421104</c:v>
                </c:pt>
                <c:pt idx="2">
                  <c:v>37.601955184842808</c:v>
                </c:pt>
                <c:pt idx="3">
                  <c:v>45.09029113186763</c:v>
                </c:pt>
                <c:pt idx="4">
                  <c:v>55.093503423322431</c:v>
                </c:pt>
                <c:pt idx="5">
                  <c:v>66.466606125254074</c:v>
                </c:pt>
                <c:pt idx="6">
                  <c:v>78.856708026199286</c:v>
                </c:pt>
                <c:pt idx="7">
                  <c:v>92.625854163677133</c:v>
                </c:pt>
                <c:pt idx="8">
                  <c:v>103.66351148596235</c:v>
                </c:pt>
                <c:pt idx="9">
                  <c:v>112.12231956499923</c:v>
                </c:pt>
                <c:pt idx="10">
                  <c:v>117.91352138378443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E9-4731-A9AD-886AE00C5F55}"/>
            </c:ext>
          </c:extLst>
        </c:ser>
        <c:ser>
          <c:idx val="2"/>
          <c:order val="2"/>
          <c:tx>
            <c:strRef>
              <c:f>'GLOBAL extrapolations'!$AB$10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extrapolations'!$AB$11:$AB$21</c:f>
              <c:numCache>
                <c:formatCode>0.000</c:formatCode>
                <c:ptCount val="11"/>
                <c:pt idx="0">
                  <c:v>26.79</c:v>
                </c:pt>
                <c:pt idx="1">
                  <c:v>29.15</c:v>
                </c:pt>
                <c:pt idx="2">
                  <c:v>37.6</c:v>
                </c:pt>
                <c:pt idx="3">
                  <c:v>42.07</c:v>
                </c:pt>
                <c:pt idx="4">
                  <c:v>44.61</c:v>
                </c:pt>
                <c:pt idx="5">
                  <c:v>43.49</c:v>
                </c:pt>
                <c:pt idx="6">
                  <c:v>43.95</c:v>
                </c:pt>
                <c:pt idx="7">
                  <c:v>42.7</c:v>
                </c:pt>
                <c:pt idx="8">
                  <c:v>41.84</c:v>
                </c:pt>
                <c:pt idx="9">
                  <c:v>41.88</c:v>
                </c:pt>
                <c:pt idx="10">
                  <c:v>42.65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E9-4731-A9AD-886AE00C5F55}"/>
            </c:ext>
          </c:extLst>
        </c:ser>
        <c:ser>
          <c:idx val="3"/>
          <c:order val="3"/>
          <c:tx>
            <c:strRef>
              <c:f>'GLOBAL extrapolations'!$AL$10</c:f>
              <c:strCache>
                <c:ptCount val="1"/>
                <c:pt idx="0">
                  <c:v>MiniCAM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extrapolations'!$AL$11:$AL$21</c:f>
              <c:numCache>
                <c:formatCode>0.000</c:formatCode>
                <c:ptCount val="11"/>
                <c:pt idx="0">
                  <c:v>26.525963468099299</c:v>
                </c:pt>
                <c:pt idx="1">
                  <c:v>31.813205914501072</c:v>
                </c:pt>
                <c:pt idx="2">
                  <c:v>38.01018048862408</c:v>
                </c:pt>
                <c:pt idx="3">
                  <c:v>45.141820941760145</c:v>
                </c:pt>
                <c:pt idx="4">
                  <c:v>51.736981488077504</c:v>
                </c:pt>
                <c:pt idx="5">
                  <c:v>57.795662127576115</c:v>
                </c:pt>
                <c:pt idx="6">
                  <c:v>62.750501136278608</c:v>
                </c:pt>
                <c:pt idx="7">
                  <c:v>67.78091210957885</c:v>
                </c:pt>
                <c:pt idx="8">
                  <c:v>72.886895047476798</c:v>
                </c:pt>
                <c:pt idx="9">
                  <c:v>76.673813083830822</c:v>
                </c:pt>
                <c:pt idx="10">
                  <c:v>80.46073112018486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E9-4731-A9AD-886AE00C5F55}"/>
            </c:ext>
          </c:extLst>
        </c:ser>
        <c:ser>
          <c:idx val="4"/>
          <c:order val="4"/>
          <c:tx>
            <c:strRef>
              <c:f>'GLOBAL extrapolations'!$AV$10</c:f>
              <c:strCache>
                <c:ptCount val="1"/>
                <c:pt idx="0">
                  <c:v>5th scenario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extrapolations'!$AV$11:$AV$21</c:f>
              <c:numCache>
                <c:formatCode>0.000</c:formatCode>
                <c:ptCount val="11"/>
                <c:pt idx="0">
                  <c:v>26.176044714524824</c:v>
                </c:pt>
                <c:pt idx="1">
                  <c:v>31.053051600480543</c:v>
                </c:pt>
                <c:pt idx="2">
                  <c:v>33.196333140183498</c:v>
                </c:pt>
                <c:pt idx="3">
                  <c:v>32.399010666908396</c:v>
                </c:pt>
                <c:pt idx="4">
                  <c:v>27.788839762586068</c:v>
                </c:pt>
                <c:pt idx="5">
                  <c:v>19.957577056774127</c:v>
                </c:pt>
                <c:pt idx="6">
                  <c:v>16.461224492772025</c:v>
                </c:pt>
                <c:pt idx="7">
                  <c:v>14.394595817096121</c:v>
                </c:pt>
                <c:pt idx="8">
                  <c:v>12.425455457305901</c:v>
                </c:pt>
                <c:pt idx="9">
                  <c:v>12.209235769600376</c:v>
                </c:pt>
                <c:pt idx="10">
                  <c:v>12.841454884675162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E9-4731-A9AD-886AE00C5F55}"/>
            </c:ext>
          </c:extLst>
        </c:ser>
        <c:ser>
          <c:idx val="9"/>
          <c:order val="5"/>
          <c:tx>
            <c:v>Extrapolations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extrapolations'!$AV$21:$AV$41</c:f>
              <c:numCache>
                <c:formatCode>0.000</c:formatCode>
                <c:ptCount val="21"/>
                <c:pt idx="0">
                  <c:v>12.841454884675162</c:v>
                </c:pt>
                <c:pt idx="1">
                  <c:v>13.408335171514207</c:v>
                </c:pt>
                <c:pt idx="2">
                  <c:v>13.898577790686939</c:v>
                </c:pt>
                <c:pt idx="3">
                  <c:v>14.302130751470822</c:v>
                </c:pt>
                <c:pt idx="4">
                  <c:v>14.610531109168649</c:v>
                </c:pt>
                <c:pt idx="5">
                  <c:v>14.817199894419947</c:v>
                </c:pt>
                <c:pt idx="6">
                  <c:v>14.917675427527545</c:v>
                </c:pt>
                <c:pt idx="7">
                  <c:v>14.909773463465445</c:v>
                </c:pt>
                <c:pt idx="8">
                  <c:v>14.793666139691629</c:v>
                </c:pt>
                <c:pt idx="9">
                  <c:v>14.571875741499106</c:v>
                </c:pt>
                <c:pt idx="10">
                  <c:v>14.249183600279174</c:v>
                </c:pt>
                <c:pt idx="11">
                  <c:v>13.826435231995994</c:v>
                </c:pt>
                <c:pt idx="12">
                  <c:v>13.313007690435908</c:v>
                </c:pt>
                <c:pt idx="13">
                  <c:v>12.7200219354648</c:v>
                </c:pt>
                <c:pt idx="14">
                  <c:v>12.059943014472367</c:v>
                </c:pt>
                <c:pt idx="15">
                  <c:v>11.34614603959422</c:v>
                </c:pt>
                <c:pt idx="16">
                  <c:v>10.592468978488828</c:v>
                </c:pt>
                <c:pt idx="17">
                  <c:v>9.812772956319753</c:v>
                </c:pt>
                <c:pt idx="18">
                  <c:v>9.0205292309482381</c:v>
                </c:pt>
                <c:pt idx="19">
                  <c:v>8.2284494218287101</c:v>
                </c:pt>
                <c:pt idx="20">
                  <c:v>7.4481721827234457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8E9-4731-A9AD-886AE00C5F55}"/>
            </c:ext>
          </c:extLst>
        </c:ser>
        <c:ser>
          <c:idx val="5"/>
          <c:order val="6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extrapolations'!$H$21:$H$41</c:f>
              <c:numCache>
                <c:formatCode>0.000</c:formatCode>
                <c:ptCount val="21"/>
                <c:pt idx="0">
                  <c:v>60.07978</c:v>
                </c:pt>
                <c:pt idx="1">
                  <c:v>63.280005739113754</c:v>
                </c:pt>
                <c:pt idx="2">
                  <c:v>66.106697644888953</c:v>
                </c:pt>
                <c:pt idx="3">
                  <c:v>68.495997041476244</c:v>
                </c:pt>
                <c:pt idx="4">
                  <c:v>70.392387821202647</c:v>
                </c:pt>
                <c:pt idx="5">
                  <c:v>71.750838312739802</c:v>
                </c:pt>
                <c:pt idx="6">
                  <c:v>72.538578094952896</c:v>
                </c:pt>
                <c:pt idx="7">
                  <c:v>72.736411903067477</c:v>
                </c:pt>
                <c:pt idx="8">
                  <c:v>72.339497079027723</c:v>
                </c:pt>
                <c:pt idx="9">
                  <c:v>71.357540601796472</c:v>
                </c:pt>
                <c:pt idx="10">
                  <c:v>69.814404505037103</c:v>
                </c:pt>
                <c:pt idx="11">
                  <c:v>67.674436547366113</c:v>
                </c:pt>
                <c:pt idx="12">
                  <c:v>64.994813967577215</c:v>
                </c:pt>
                <c:pt idx="13">
                  <c:v>61.845372178030964</c:v>
                </c:pt>
                <c:pt idx="14">
                  <c:v>58.305584802817336</c:v>
                </c:pt>
                <c:pt idx="15">
                  <c:v>54.461243070882901</c:v>
                </c:pt>
                <c:pt idx="16">
                  <c:v>50.401027456122101</c:v>
                </c:pt>
                <c:pt idx="17">
                  <c:v>46.213161042190777</c:v>
                </c:pt>
                <c:pt idx="18">
                  <c:v>41.982317400360891</c:v>
                </c:pt>
                <c:pt idx="19">
                  <c:v>37.786927945960933</c:v>
                </c:pt>
                <c:pt idx="20">
                  <c:v>33.696997766365335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E9-4731-A9AD-886AE00C5F55}"/>
            </c:ext>
          </c:extLst>
        </c:ser>
        <c:ser>
          <c:idx val="6"/>
          <c:order val="7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extrapolations'!$R$21:$R$41</c:f>
              <c:numCache>
                <c:formatCode>0.000</c:formatCode>
                <c:ptCount val="21"/>
                <c:pt idx="0">
                  <c:v>117.91352138378443</c:v>
                </c:pt>
                <c:pt idx="1">
                  <c:v>123.32762517109316</c:v>
                </c:pt>
                <c:pt idx="2">
                  <c:v>128.28691210909383</c:v>
                </c:pt>
                <c:pt idx="3">
                  <c:v>132.71791748510589</c:v>
                </c:pt>
                <c:pt idx="4">
                  <c:v>136.55323363361873</c:v>
                </c:pt>
                <c:pt idx="5">
                  <c:v>139.73321227230844</c:v>
                </c:pt>
                <c:pt idx="6">
                  <c:v>142.20750629383272</c:v>
                </c:pt>
                <c:pt idx="7">
                  <c:v>143.93639537970273</c:v>
                </c:pt>
                <c:pt idx="8">
                  <c:v>144.89184668053576</c:v>
                </c:pt>
                <c:pt idx="9">
                  <c:v>145.05827098543662</c:v>
                </c:pt>
                <c:pt idx="10">
                  <c:v>144.43294587670871</c:v>
                </c:pt>
                <c:pt idx="11">
                  <c:v>143.02608981846097</c:v>
                </c:pt>
                <c:pt idx="12">
                  <c:v>140.86058436146112</c:v>
                </c:pt>
                <c:pt idx="13">
                  <c:v>137.97135501789569</c:v>
                </c:pt>
                <c:pt idx="14">
                  <c:v>134.4044342164436</c:v>
                </c:pt>
                <c:pt idx="15">
                  <c:v>130.21574146877558</c:v>
                </c:pt>
                <c:pt idx="16">
                  <c:v>125.46962590903419</c:v>
                </c:pt>
                <c:pt idx="17">
                  <c:v>120.23722425301999</c:v>
                </c:pt>
                <c:pt idx="18">
                  <c:v>114.59469263298359</c:v>
                </c:pt>
                <c:pt idx="19">
                  <c:v>108.62137350727203</c:v>
                </c:pt>
                <c:pt idx="20">
                  <c:v>102.39795887978242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8E9-4731-A9AD-886AE00C5F55}"/>
            </c:ext>
          </c:extLst>
        </c:ser>
        <c:ser>
          <c:idx val="7"/>
          <c:order val="8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extrapolations'!$AB$21:$AB$41</c:f>
              <c:numCache>
                <c:formatCode>0.000</c:formatCode>
                <c:ptCount val="21"/>
                <c:pt idx="0">
                  <c:v>42.65</c:v>
                </c:pt>
                <c:pt idx="1">
                  <c:v>43.158924569383331</c:v>
                </c:pt>
                <c:pt idx="2">
                  <c:v>43.397170040113046</c:v>
                </c:pt>
                <c:pt idx="3">
                  <c:v>43.360214461614156</c:v>
                </c:pt>
                <c:pt idx="4">
                  <c:v>43.048760344959177</c:v>
                </c:pt>
                <c:pt idx="5">
                  <c:v>42.468712452445992</c:v>
                </c:pt>
                <c:pt idx="6">
                  <c:v>41.630991613573215</c:v>
                </c:pt>
                <c:pt idx="7">
                  <c:v>40.551192768936119</c:v>
                </c:pt>
                <c:pt idx="8">
                  <c:v>39.249102200555733</c:v>
                </c:pt>
                <c:pt idx="9">
                  <c:v>37.748094824629867</c:v>
                </c:pt>
                <c:pt idx="10">
                  <c:v>36.074437182138716</c:v>
                </c:pt>
                <c:pt idx="11">
                  <c:v>34.291196412224394</c:v>
                </c:pt>
                <c:pt idx="12">
                  <c:v>32.42233273020571</c:v>
                </c:pt>
                <c:pt idx="13">
                  <c:v>30.491895715983606</c:v>
                </c:pt>
                <c:pt idx="14">
                  <c:v>28.523521356260744</c:v>
                </c:pt>
                <c:pt idx="15">
                  <c:v>26.539968389202382</c:v>
                </c:pt>
                <c:pt idx="16">
                  <c:v>24.562705958688358</c:v>
                </c:pt>
                <c:pt idx="17">
                  <c:v>22.611561995010462</c:v>
                </c:pt>
                <c:pt idx="18">
                  <c:v>20.7044389285509</c:v>
                </c:pt>
                <c:pt idx="19">
                  <c:v>18.857100456866398</c:v>
                </c:pt>
                <c:pt idx="20">
                  <c:v>17.083030261813377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8E9-4731-A9AD-886AE00C5F55}"/>
            </c:ext>
          </c:extLst>
        </c:ser>
        <c:ser>
          <c:idx val="8"/>
          <c:order val="9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extrapolations'!$AL$21:$AL$41</c:f>
              <c:numCache>
                <c:formatCode>0.000</c:formatCode>
                <c:ptCount val="21"/>
                <c:pt idx="0">
                  <c:v>80.46073112018486</c:v>
                </c:pt>
                <c:pt idx="1">
                  <c:v>83.770648873838468</c:v>
                </c:pt>
                <c:pt idx="2">
                  <c:v>86.530811467220019</c:v>
                </c:pt>
                <c:pt idx="3">
                  <c:v>88.678975195400326</c:v>
                </c:pt>
                <c:pt idx="4">
                  <c:v>90.165739081300515</c:v>
                </c:pt>
                <c:pt idx="5">
                  <c:v>90.956432975599711</c:v>
                </c:pt>
                <c:pt idx="6">
                  <c:v>91.032461458533675</c:v>
                </c:pt>
                <c:pt idx="7">
                  <c:v>90.392030806083383</c:v>
                </c:pt>
                <c:pt idx="8">
                  <c:v>89.050219336671688</c:v>
                </c:pt>
                <c:pt idx="9">
                  <c:v>87.038387286054174</c:v>
                </c:pt>
                <c:pt idx="10">
                  <c:v>84.402958460183413</c:v>
                </c:pt>
                <c:pt idx="11">
                  <c:v>81.044594760228748</c:v>
                </c:pt>
                <c:pt idx="12">
                  <c:v>77.05662647358055</c:v>
                </c:pt>
                <c:pt idx="13">
                  <c:v>72.546335458410539</c:v>
                </c:pt>
                <c:pt idx="14">
                  <c:v>67.630176222639491</c:v>
                </c:pt>
                <c:pt idx="15">
                  <c:v>62.428817624174187</c:v>
                </c:pt>
                <c:pt idx="16">
                  <c:v>57.062297218942248</c:v>
                </c:pt>
                <c:pt idx="17">
                  <c:v>51.645554507793989</c:v>
                </c:pt>
                <c:pt idx="18">
                  <c:v>46.284565295092641</c:v>
                </c:pt>
                <c:pt idx="19">
                  <c:v>41.073242089011963</c:v>
                </c:pt>
                <c:pt idx="20">
                  <c:v>36.091200815098055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8E9-4731-A9AD-886AE00C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49184"/>
        <c:axId val="202363648"/>
      </c:scatterChart>
      <c:valAx>
        <c:axId val="202349184"/>
        <c:scaling>
          <c:orientation val="minMax"/>
          <c:max val="2300"/>
          <c:min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363648"/>
        <c:crosses val="autoZero"/>
        <c:crossBetween val="midCat"/>
      </c:valAx>
      <c:valAx>
        <c:axId val="202363648"/>
        <c:scaling>
          <c:orientation val="minMax"/>
          <c:max val="200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349184"/>
        <c:crosses val="autoZero"/>
        <c:crossBetween val="midCat"/>
        <c:majorUnit val="50"/>
      </c:valAx>
      <c:spPr>
        <a:noFill/>
        <a:ln w="25400">
          <a:noFill/>
        </a:ln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11317845734399475"/>
          <c:y val="3.0805687203791472E-2"/>
          <c:w val="0.24651195344767982"/>
          <c:h val="0.31279620853080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82963576434667"/>
          <c:y val="5.4502369668246523E-2"/>
          <c:w val="0.84961368945871163"/>
          <c:h val="0.78909952606635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'GLOBAL extrapolations'!$D$10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extrapolations'!$D$11:$D$21</c:f>
              <c:numCache>
                <c:formatCode>0.0</c:formatCode>
                <c:ptCount val="11"/>
                <c:pt idx="0">
                  <c:v>6.1284239999999999</c:v>
                </c:pt>
                <c:pt idx="1">
                  <c:v>6.8947349999999998</c:v>
                </c:pt>
                <c:pt idx="2">
                  <c:v>7.6106980000000002</c:v>
                </c:pt>
                <c:pt idx="3">
                  <c:v>8.2054939999999998</c:v>
                </c:pt>
                <c:pt idx="4">
                  <c:v>8.6728699999999996</c:v>
                </c:pt>
                <c:pt idx="5">
                  <c:v>9.0003510000000002</c:v>
                </c:pt>
                <c:pt idx="6">
                  <c:v>9.1972760000000005</c:v>
                </c:pt>
                <c:pt idx="7">
                  <c:v>9.291938</c:v>
                </c:pt>
                <c:pt idx="8">
                  <c:v>9.2996169999999996</c:v>
                </c:pt>
                <c:pt idx="9">
                  <c:v>9.2459740000000004</c:v>
                </c:pt>
                <c:pt idx="10">
                  <c:v>9.1472250000000006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D-4804-AA1C-7980551777BD}"/>
            </c:ext>
          </c:extLst>
        </c:ser>
        <c:ser>
          <c:idx val="1"/>
          <c:order val="1"/>
          <c:tx>
            <c:strRef>
              <c:f>'GLOBAL extrapolations'!$N$10</c:f>
              <c:strCache>
                <c:ptCount val="1"/>
                <c:pt idx="0">
                  <c:v>MERGE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extrapolations'!$N$11:$N$21</c:f>
              <c:numCache>
                <c:formatCode>0.0</c:formatCode>
                <c:ptCount val="11"/>
                <c:pt idx="0">
                  <c:v>6.0379247630792197</c:v>
                </c:pt>
                <c:pt idx="1">
                  <c:v>6.8020215852339518</c:v>
                </c:pt>
                <c:pt idx="2">
                  <c:v>7.5437477372499071</c:v>
                </c:pt>
                <c:pt idx="3">
                  <c:v>8.1770066155635028</c:v>
                </c:pt>
                <c:pt idx="4">
                  <c:v>8.6670947404939689</c:v>
                </c:pt>
                <c:pt idx="5">
                  <c:v>9.0213264731911451</c:v>
                </c:pt>
                <c:pt idx="6">
                  <c:v>9.3075381104867621</c:v>
                </c:pt>
                <c:pt idx="7">
                  <c:v>9.5293628535140851</c:v>
                </c:pt>
                <c:pt idx="8">
                  <c:v>9.6406022451826452</c:v>
                </c:pt>
                <c:pt idx="9">
                  <c:v>9.6580362280804906</c:v>
                </c:pt>
                <c:pt idx="10">
                  <c:v>9.6580362280804906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CD-4804-AA1C-7980551777BD}"/>
            </c:ext>
          </c:extLst>
        </c:ser>
        <c:ser>
          <c:idx val="2"/>
          <c:order val="2"/>
          <c:tx>
            <c:strRef>
              <c:f>'GLOBAL extrapolations'!$X$10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extrapolations'!$X$11:$X$21</c:f>
              <c:numCache>
                <c:formatCode>0.0</c:formatCode>
                <c:ptCount val="11"/>
                <c:pt idx="0">
                  <c:v>6.0551300000000001</c:v>
                </c:pt>
                <c:pt idx="1">
                  <c:v>6.8907799999999995</c:v>
                </c:pt>
                <c:pt idx="2">
                  <c:v>7.6719200000000001</c:v>
                </c:pt>
                <c:pt idx="3">
                  <c:v>8.3716000000000008</c:v>
                </c:pt>
                <c:pt idx="4">
                  <c:v>8.9296800000000012</c:v>
                </c:pt>
                <c:pt idx="5">
                  <c:v>9.366719999999999</c:v>
                </c:pt>
                <c:pt idx="6">
                  <c:v>9.7137600000000006</c:v>
                </c:pt>
                <c:pt idx="7">
                  <c:v>9.9717900000000004</c:v>
                </c:pt>
                <c:pt idx="8">
                  <c:v>10.17033</c:v>
                </c:pt>
                <c:pt idx="9">
                  <c:v>10.316409999999999</c:v>
                </c:pt>
                <c:pt idx="10">
                  <c:v>10.421299999999999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CD-4804-AA1C-7980551777BD}"/>
            </c:ext>
          </c:extLst>
        </c:ser>
        <c:ser>
          <c:idx val="3"/>
          <c:order val="3"/>
          <c:tx>
            <c:strRef>
              <c:f>'GLOBAL extrapolations'!$AH$10</c:f>
              <c:strCache>
                <c:ptCount val="1"/>
                <c:pt idx="0">
                  <c:v>MiniCAM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extrapolations'!$AH$11:$AH$21</c:f>
              <c:numCache>
                <c:formatCode>0.0</c:formatCode>
                <c:ptCount val="11"/>
                <c:pt idx="0">
                  <c:v>6.0372849999999998</c:v>
                </c:pt>
                <c:pt idx="1">
                  <c:v>6.7968986666666673</c:v>
                </c:pt>
                <c:pt idx="2">
                  <c:v>7.527882</c:v>
                </c:pt>
                <c:pt idx="3">
                  <c:v>8.0705986666666654</c:v>
                </c:pt>
                <c:pt idx="4">
                  <c:v>8.4996113333333341</c:v>
                </c:pt>
                <c:pt idx="5">
                  <c:v>8.8149200000000008</c:v>
                </c:pt>
                <c:pt idx="6">
                  <c:v>8.9774600000000007</c:v>
                </c:pt>
                <c:pt idx="7">
                  <c:v>9.0415156666666672</c:v>
                </c:pt>
                <c:pt idx="8">
                  <c:v>9.0070870000000003</c:v>
                </c:pt>
                <c:pt idx="9">
                  <c:v>8.8355516666666674</c:v>
                </c:pt>
                <c:pt idx="10">
                  <c:v>8.6640163333333344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CD-4804-AA1C-7980551777BD}"/>
            </c:ext>
          </c:extLst>
        </c:ser>
        <c:ser>
          <c:idx val="4"/>
          <c:order val="4"/>
          <c:tx>
            <c:strRef>
              <c:f>'GLOBAL extrapolations'!$AR$10</c:f>
              <c:strCache>
                <c:ptCount val="1"/>
                <c:pt idx="0">
                  <c:v>5th scenario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extrapolations'!$AR$11:$AR$21</c:f>
              <c:numCache>
                <c:formatCode>0.0</c:formatCode>
                <c:ptCount val="11"/>
                <c:pt idx="0">
                  <c:v>6.0646909407698049</c:v>
                </c:pt>
                <c:pt idx="1">
                  <c:v>6.8461088129751548</c:v>
                </c:pt>
                <c:pt idx="2">
                  <c:v>7.5885619343124766</c:v>
                </c:pt>
                <c:pt idx="3">
                  <c:v>8.2061748205575427</c:v>
                </c:pt>
                <c:pt idx="4">
                  <c:v>8.6923140184568268</c:v>
                </c:pt>
                <c:pt idx="5">
                  <c:v>9.0508293682977872</c:v>
                </c:pt>
                <c:pt idx="6">
                  <c:v>9.2990085276216909</c:v>
                </c:pt>
                <c:pt idx="7">
                  <c:v>9.4586516300451891</c:v>
                </c:pt>
                <c:pt idx="8">
                  <c:v>9.5294090612956612</c:v>
                </c:pt>
                <c:pt idx="9">
                  <c:v>9.5139929736867899</c:v>
                </c:pt>
                <c:pt idx="10">
                  <c:v>9.4726443903534552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CD-4804-AA1C-7980551777BD}"/>
            </c:ext>
          </c:extLst>
        </c:ser>
        <c:ser>
          <c:idx val="9"/>
          <c:order val="5"/>
          <c:tx>
            <c:v>Extrapolations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extrapolations'!$AR$21:$AR$41</c:f>
              <c:numCache>
                <c:formatCode>0.0</c:formatCode>
                <c:ptCount val="21"/>
                <c:pt idx="0">
                  <c:v>9.4726443903534552</c:v>
                </c:pt>
                <c:pt idx="1">
                  <c:v>9.4355843348060393</c:v>
                </c:pt>
                <c:pt idx="2">
                  <c:v>9.4027638016632284</c:v>
                </c:pt>
                <c:pt idx="3">
                  <c:v>9.3741394974576639</c:v>
                </c:pt>
                <c:pt idx="4">
                  <c:v>9.3496737454447505</c:v>
                </c:pt>
                <c:pt idx="5">
                  <c:v>9.3293344029388443</c:v>
                </c:pt>
                <c:pt idx="6">
                  <c:v>9.3130947909229</c:v>
                </c:pt>
                <c:pt idx="7">
                  <c:v>9.3009336357157082</c:v>
                </c:pt>
                <c:pt idx="8">
                  <c:v>9.2928350225181635</c:v>
                </c:pt>
                <c:pt idx="9">
                  <c:v>9.2887883606965005</c:v>
                </c:pt>
                <c:pt idx="10">
                  <c:v>9.2887883606965005</c:v>
                </c:pt>
                <c:pt idx="11">
                  <c:v>9.2887883606965005</c:v>
                </c:pt>
                <c:pt idx="12">
                  <c:v>9.2887883606965005</c:v>
                </c:pt>
                <c:pt idx="13">
                  <c:v>9.2887883606965005</c:v>
                </c:pt>
                <c:pt idx="14">
                  <c:v>9.2887883606965005</c:v>
                </c:pt>
                <c:pt idx="15">
                  <c:v>9.2887883606965005</c:v>
                </c:pt>
                <c:pt idx="16">
                  <c:v>9.2887883606965005</c:v>
                </c:pt>
                <c:pt idx="17">
                  <c:v>9.2887883606965005</c:v>
                </c:pt>
                <c:pt idx="18">
                  <c:v>9.2887883606965005</c:v>
                </c:pt>
                <c:pt idx="19">
                  <c:v>9.2887883606965005</c:v>
                </c:pt>
                <c:pt idx="20">
                  <c:v>9.2887883606965005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CD-4804-AA1C-7980551777BD}"/>
            </c:ext>
          </c:extLst>
        </c:ser>
        <c:ser>
          <c:idx val="5"/>
          <c:order val="6"/>
          <c:tx>
            <c:v>IMAGE Extrapolation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extrapolations'!$D$21:$D$41</c:f>
              <c:numCache>
                <c:formatCode>0.0</c:formatCode>
                <c:ptCount val="21"/>
                <c:pt idx="0">
                  <c:v>9.1472250000000006</c:v>
                </c:pt>
                <c:pt idx="1">
                  <c:v>9.0592529568318092</c:v>
                </c:pt>
                <c:pt idx="2">
                  <c:v>8.98176610948566</c:v>
                </c:pt>
                <c:pt idx="3">
                  <c:v>8.9145089917470184</c:v>
                </c:pt>
                <c:pt idx="4">
                  <c:v>8.857261028221231</c:v>
                </c:pt>
                <c:pt idx="5">
                  <c:v>8.809835328378389</c:v>
                </c:pt>
                <c:pt idx="6">
                  <c:v>8.7720776693854496</c:v>
                </c:pt>
                <c:pt idx="7">
                  <c:v>8.7438656599728599</c:v>
                </c:pt>
                <c:pt idx="8">
                  <c:v>8.7251080789871516</c:v>
                </c:pt>
                <c:pt idx="9">
                  <c:v>8.7157443836231856</c:v>
                </c:pt>
                <c:pt idx="10">
                  <c:v>8.7157443836231856</c:v>
                </c:pt>
                <c:pt idx="11">
                  <c:v>8.7157443836231856</c:v>
                </c:pt>
                <c:pt idx="12">
                  <c:v>8.7157443836231856</c:v>
                </c:pt>
                <c:pt idx="13">
                  <c:v>8.7157443836231856</c:v>
                </c:pt>
                <c:pt idx="14">
                  <c:v>8.7157443836231856</c:v>
                </c:pt>
                <c:pt idx="15">
                  <c:v>8.7157443836231856</c:v>
                </c:pt>
                <c:pt idx="16">
                  <c:v>8.7157443836231856</c:v>
                </c:pt>
                <c:pt idx="17">
                  <c:v>8.7157443836231856</c:v>
                </c:pt>
                <c:pt idx="18">
                  <c:v>8.7157443836231856</c:v>
                </c:pt>
                <c:pt idx="19">
                  <c:v>8.7157443836231856</c:v>
                </c:pt>
                <c:pt idx="20">
                  <c:v>8.7157443836231856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CD-4804-AA1C-7980551777BD}"/>
            </c:ext>
          </c:extLst>
        </c:ser>
        <c:ser>
          <c:idx val="6"/>
          <c:order val="7"/>
          <c:tx>
            <c:v>MERGE Extraplation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extrapolations'!$N$21:$N$41</c:f>
              <c:numCache>
                <c:formatCode>0.0</c:formatCode>
                <c:ptCount val="21"/>
                <c:pt idx="0">
                  <c:v>9.6580362280804906</c:v>
                </c:pt>
                <c:pt idx="1">
                  <c:v>9.6580362280804906</c:v>
                </c:pt>
                <c:pt idx="2">
                  <c:v>9.6580362280804906</c:v>
                </c:pt>
                <c:pt idx="3">
                  <c:v>9.6580362280804906</c:v>
                </c:pt>
                <c:pt idx="4">
                  <c:v>9.6580362280804906</c:v>
                </c:pt>
                <c:pt idx="5">
                  <c:v>9.6580362280804906</c:v>
                </c:pt>
                <c:pt idx="6">
                  <c:v>9.6580362280804906</c:v>
                </c:pt>
                <c:pt idx="7">
                  <c:v>9.6580362280804906</c:v>
                </c:pt>
                <c:pt idx="8">
                  <c:v>9.6580362280804906</c:v>
                </c:pt>
                <c:pt idx="9">
                  <c:v>9.6580362280804906</c:v>
                </c:pt>
                <c:pt idx="10">
                  <c:v>9.6580362280804906</c:v>
                </c:pt>
                <c:pt idx="11">
                  <c:v>9.6580362280804906</c:v>
                </c:pt>
                <c:pt idx="12">
                  <c:v>9.6580362280804906</c:v>
                </c:pt>
                <c:pt idx="13">
                  <c:v>9.6580362280804906</c:v>
                </c:pt>
                <c:pt idx="14">
                  <c:v>9.6580362280804906</c:v>
                </c:pt>
                <c:pt idx="15">
                  <c:v>9.6580362280804906</c:v>
                </c:pt>
                <c:pt idx="16">
                  <c:v>9.6580362280804906</c:v>
                </c:pt>
                <c:pt idx="17">
                  <c:v>9.6580362280804906</c:v>
                </c:pt>
                <c:pt idx="18">
                  <c:v>9.6580362280804906</c:v>
                </c:pt>
                <c:pt idx="19">
                  <c:v>9.6580362280804906</c:v>
                </c:pt>
                <c:pt idx="20">
                  <c:v>9.6580362280804906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CD-4804-AA1C-7980551777BD}"/>
            </c:ext>
          </c:extLst>
        </c:ser>
        <c:ser>
          <c:idx val="7"/>
          <c:order val="8"/>
          <c:tx>
            <c:v>MESSAGE Extrapolation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extrapolations'!$X$21:$X$41</c:f>
              <c:numCache>
                <c:formatCode>0.0</c:formatCode>
                <c:ptCount val="21"/>
                <c:pt idx="0">
                  <c:v>10.421299999999999</c:v>
                </c:pt>
                <c:pt idx="1">
                  <c:v>10.516612504653242</c:v>
                </c:pt>
                <c:pt idx="2">
                  <c:v>10.602066299508605</c:v>
                </c:pt>
                <c:pt idx="3">
                  <c:v>10.677407772595629</c:v>
                </c:pt>
                <c:pt idx="4">
                  <c:v>10.742412168227451</c:v>
                </c:pt>
                <c:pt idx="5">
                  <c:v>10.796884703974872</c:v>
                </c:pt>
                <c:pt idx="6">
                  <c:v>10.840661543043572</c:v>
                </c:pt>
                <c:pt idx="7">
                  <c:v>10.873610615261233</c:v>
                </c:pt>
                <c:pt idx="8">
                  <c:v>10.895632280917107</c:v>
                </c:pt>
                <c:pt idx="9">
                  <c:v>10.906659832784207</c:v>
                </c:pt>
                <c:pt idx="10">
                  <c:v>10.906659832784207</c:v>
                </c:pt>
                <c:pt idx="11">
                  <c:v>10.906659832784207</c:v>
                </c:pt>
                <c:pt idx="12">
                  <c:v>10.906659832784207</c:v>
                </c:pt>
                <c:pt idx="13">
                  <c:v>10.906659832784207</c:v>
                </c:pt>
                <c:pt idx="14">
                  <c:v>10.906659832784207</c:v>
                </c:pt>
                <c:pt idx="15">
                  <c:v>10.906659832784207</c:v>
                </c:pt>
                <c:pt idx="16">
                  <c:v>10.906659832784207</c:v>
                </c:pt>
                <c:pt idx="17">
                  <c:v>10.906659832784207</c:v>
                </c:pt>
                <c:pt idx="18">
                  <c:v>10.906659832784207</c:v>
                </c:pt>
                <c:pt idx="19">
                  <c:v>10.906659832784207</c:v>
                </c:pt>
                <c:pt idx="20">
                  <c:v>10.906659832784207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CD-4804-AA1C-7980551777BD}"/>
            </c:ext>
          </c:extLst>
        </c:ser>
        <c:ser>
          <c:idx val="8"/>
          <c:order val="9"/>
          <c:tx>
            <c:v>MiniCam Extrapolation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extrapolations'!$AH$21:$AH$41</c:f>
              <c:numCache>
                <c:formatCode>0.0</c:formatCode>
                <c:ptCount val="21"/>
                <c:pt idx="0">
                  <c:v>8.6640163333333344</c:v>
                </c:pt>
                <c:pt idx="1">
                  <c:v>8.5124837278253569</c:v>
                </c:pt>
                <c:pt idx="2">
                  <c:v>8.380014459152795</c:v>
                </c:pt>
                <c:pt idx="3">
                  <c:v>8.2657959881622922</c:v>
                </c:pt>
                <c:pt idx="4">
                  <c:v>8.1691343206728515</c:v>
                </c:pt>
                <c:pt idx="5">
                  <c:v>8.0894469775727398</c:v>
                </c:pt>
                <c:pt idx="6">
                  <c:v>8.0262571421530442</c:v>
                </c:pt>
                <c:pt idx="7">
                  <c:v>7.9791889023103595</c:v>
                </c:pt>
                <c:pt idx="8">
                  <c:v>7.947963521116856</c:v>
                </c:pt>
                <c:pt idx="9">
                  <c:v>7.9323966839260773</c:v>
                </c:pt>
                <c:pt idx="10">
                  <c:v>7.9323966839260773</c:v>
                </c:pt>
                <c:pt idx="11">
                  <c:v>7.9323966839260773</c:v>
                </c:pt>
                <c:pt idx="12">
                  <c:v>7.9323966839260773</c:v>
                </c:pt>
                <c:pt idx="13">
                  <c:v>7.9323966839260773</c:v>
                </c:pt>
                <c:pt idx="14">
                  <c:v>7.9323966839260773</c:v>
                </c:pt>
                <c:pt idx="15">
                  <c:v>7.9323966839260773</c:v>
                </c:pt>
                <c:pt idx="16">
                  <c:v>7.9323966839260773</c:v>
                </c:pt>
                <c:pt idx="17">
                  <c:v>7.9323966839260773</c:v>
                </c:pt>
                <c:pt idx="18">
                  <c:v>7.9323966839260773</c:v>
                </c:pt>
                <c:pt idx="19">
                  <c:v>7.9323966839260773</c:v>
                </c:pt>
                <c:pt idx="20">
                  <c:v>7.9323966839260773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CD-4804-AA1C-798055177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04224"/>
        <c:axId val="202406144"/>
      </c:scatterChart>
      <c:valAx>
        <c:axId val="202404224"/>
        <c:scaling>
          <c:orientation val="minMax"/>
          <c:max val="2300"/>
          <c:min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406144"/>
        <c:crosses val="autoZero"/>
        <c:crossBetween val="midCat"/>
      </c:valAx>
      <c:valAx>
        <c:axId val="202406144"/>
        <c:scaling>
          <c:orientation val="minMax"/>
          <c:max val="11.5"/>
          <c:min val="5.5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40422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24186079065698191"/>
          <c:y val="0.55213270142180049"/>
          <c:w val="0.26201582941667168"/>
          <c:h val="0.27014218009478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 horizontalDpi="300" verticalDpi="300"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16725988600223"/>
          <c:y val="4.5023696682464462E-2"/>
          <c:w val="0.86687372024486664"/>
          <c:h val="0.80331753554502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'GLOBAL extrapolations'!$K$10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extrapolations'!$K$11:$K$21</c:f>
              <c:numCache>
                <c:formatCode>0.0000</c:formatCode>
                <c:ptCount val="11"/>
                <c:pt idx="0">
                  <c:v>0.81212290547030364</c:v>
                </c:pt>
                <c:pt idx="1">
                  <c:v>0.93325180910725059</c:v>
                </c:pt>
                <c:pt idx="2">
                  <c:v>1.0628735658886295</c:v>
                </c:pt>
                <c:pt idx="3">
                  <c:v>1.2144367404201666</c:v>
                </c:pt>
                <c:pt idx="4">
                  <c:v>1.3564385924049875</c:v>
                </c:pt>
                <c:pt idx="5">
                  <c:v>1.5375229443810818</c:v>
                </c:pt>
                <c:pt idx="6">
                  <c:v>1.7137009667018859</c:v>
                </c:pt>
                <c:pt idx="7">
                  <c:v>1.8663937636867236</c:v>
                </c:pt>
                <c:pt idx="8">
                  <c:v>2.0350385161672433</c:v>
                </c:pt>
                <c:pt idx="9">
                  <c:v>2.2091361746449909</c:v>
                </c:pt>
                <c:pt idx="10">
                  <c:v>2.3783071921745425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0-41FB-9C03-BBDB75CEF31E}"/>
            </c:ext>
          </c:extLst>
        </c:ser>
        <c:ser>
          <c:idx val="1"/>
          <c:order val="1"/>
          <c:tx>
            <c:strRef>
              <c:f>'GLOBAL extrapolations'!$U$10</c:f>
              <c:strCache>
                <c:ptCount val="1"/>
                <c:pt idx="0">
                  <c:v>MERGE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extrapolations'!$U$11:$U$21</c:f>
              <c:numCache>
                <c:formatCode>0.0000</c:formatCode>
                <c:ptCount val="11"/>
                <c:pt idx="0">
                  <c:v>0.65003135944812707</c:v>
                </c:pt>
                <c:pt idx="1">
                  <c:v>0.7139586601679071</c:v>
                </c:pt>
                <c:pt idx="2">
                  <c:v>0.794843725158072</c:v>
                </c:pt>
                <c:pt idx="3">
                  <c:v>0.87528402157336904</c:v>
                </c:pt>
                <c:pt idx="4">
                  <c:v>0.94708431721562025</c:v>
                </c:pt>
                <c:pt idx="5">
                  <c:v>1.0078936651776882</c:v>
                </c:pt>
                <c:pt idx="6">
                  <c:v>1.0711965164075146</c:v>
                </c:pt>
                <c:pt idx="7">
                  <c:v>1.1461661948727686</c:v>
                </c:pt>
                <c:pt idx="8">
                  <c:v>1.2242479889593172</c:v>
                </c:pt>
                <c:pt idx="9">
                  <c:v>1.3013471142180997</c:v>
                </c:pt>
                <c:pt idx="10">
                  <c:v>1.3757953184467038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0-41FB-9C03-BBDB75CEF31E}"/>
            </c:ext>
          </c:extLst>
        </c:ser>
        <c:ser>
          <c:idx val="2"/>
          <c:order val="2"/>
          <c:tx>
            <c:strRef>
              <c:f>'GLOBAL extrapolations'!$AE$10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extrapolations'!$AE$11:$AE$21</c:f>
              <c:numCache>
                <c:formatCode>0.0000</c:formatCode>
                <c:ptCount val="11"/>
                <c:pt idx="0">
                  <c:v>0.68672290547030368</c:v>
                </c:pt>
                <c:pt idx="1">
                  <c:v>0.77452822072861438</c:v>
                </c:pt>
                <c:pt idx="2">
                  <c:v>0.90184296864775826</c:v>
                </c:pt>
                <c:pt idx="3">
                  <c:v>1.0609531337779896</c:v>
                </c:pt>
                <c:pt idx="4">
                  <c:v>1.2450469332209635</c:v>
                </c:pt>
                <c:pt idx="5">
                  <c:v>1.4385150661064365</c:v>
                </c:pt>
                <c:pt idx="6">
                  <c:v>1.605865723317939</c:v>
                </c:pt>
                <c:pt idx="7">
                  <c:v>1.7316593587361782</c:v>
                </c:pt>
                <c:pt idx="8">
                  <c:v>1.82529431650183</c:v>
                </c:pt>
                <c:pt idx="9">
                  <c:v>1.8899891486211988</c:v>
                </c:pt>
                <c:pt idx="10">
                  <c:v>1.9242055573349619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40-41FB-9C03-BBDB75CEF31E}"/>
            </c:ext>
          </c:extLst>
        </c:ser>
        <c:ser>
          <c:idx val="3"/>
          <c:order val="3"/>
          <c:tx>
            <c:strRef>
              <c:f>'GLOBAL extrapolations'!$AO$10</c:f>
              <c:strCache>
                <c:ptCount val="1"/>
                <c:pt idx="0">
                  <c:v>MiniCAM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extrapolations'!$AO$11:$AO$21</c:f>
              <c:numCache>
                <c:formatCode>0.0000</c:formatCode>
                <c:ptCount val="11"/>
                <c:pt idx="0">
                  <c:v>0.67390581977801767</c:v>
                </c:pt>
                <c:pt idx="1">
                  <c:v>0.74930284945430436</c:v>
                </c:pt>
                <c:pt idx="2">
                  <c:v>0.84956331321029088</c:v>
                </c:pt>
                <c:pt idx="3">
                  <c:v>0.93892227263598294</c:v>
                </c:pt>
                <c:pt idx="4">
                  <c:v>1.029892209161777</c:v>
                </c:pt>
                <c:pt idx="5">
                  <c:v>1.127840656111319</c:v>
                </c:pt>
                <c:pt idx="6">
                  <c:v>1.1913375956088821</c:v>
                </c:pt>
                <c:pt idx="7">
                  <c:v>1.2528746845099814</c:v>
                </c:pt>
                <c:pt idx="8">
                  <c:v>1.3133491953238972</c:v>
                </c:pt>
                <c:pt idx="9">
                  <c:v>1.3440558634026658</c:v>
                </c:pt>
                <c:pt idx="10">
                  <c:v>1.4099996738535134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40-41FB-9C03-BBDB75CEF31E}"/>
            </c:ext>
          </c:extLst>
        </c:ser>
        <c:ser>
          <c:idx val="4"/>
          <c:order val="4"/>
          <c:tx>
            <c:strRef>
              <c:f>'GLOBAL extrapolations'!$AY$10</c:f>
              <c:strCache>
                <c:ptCount val="1"/>
                <c:pt idx="0">
                  <c:v>5th scenario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extrapolations'!$AY$11:$AY$21</c:f>
              <c:numCache>
                <c:formatCode>0.0000</c:formatCode>
                <c:ptCount val="11"/>
                <c:pt idx="0">
                  <c:v>0.70551692357089579</c:v>
                </c:pt>
                <c:pt idx="1">
                  <c:v>0.78941632207874912</c:v>
                </c:pt>
                <c:pt idx="2">
                  <c:v>0.85721520332511369</c:v>
                </c:pt>
                <c:pt idx="3">
                  <c:v>0.90318110360205095</c:v>
                </c:pt>
                <c:pt idx="4">
                  <c:v>0.93453118442250105</c:v>
                </c:pt>
                <c:pt idx="5">
                  <c:v>0.94955832989162259</c:v>
                </c:pt>
                <c:pt idx="6">
                  <c:v>0.96076405632913042</c:v>
                </c:pt>
                <c:pt idx="7">
                  <c:v>0.97183013258131679</c:v>
                </c:pt>
                <c:pt idx="8">
                  <c:v>0.97885323767102328</c:v>
                </c:pt>
                <c:pt idx="9">
                  <c:v>0.98387770317253986</c:v>
                </c:pt>
                <c:pt idx="10">
                  <c:v>0.9906108311930093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40-41FB-9C03-BBDB75CEF31E}"/>
            </c:ext>
          </c:extLst>
        </c:ser>
        <c:ser>
          <c:idx val="9"/>
          <c:order val="5"/>
          <c:tx>
            <c:v>Extrapolations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extrapolations'!$AY$21:$AY$41</c:f>
              <c:numCache>
                <c:formatCode>0.0000</c:formatCode>
                <c:ptCount val="21"/>
                <c:pt idx="0">
                  <c:v>0.9906108311930093</c:v>
                </c:pt>
                <c:pt idx="1">
                  <c:v>0.9906108311930093</c:v>
                </c:pt>
                <c:pt idx="2">
                  <c:v>0.9906108311930093</c:v>
                </c:pt>
                <c:pt idx="3">
                  <c:v>0.9906108311930093</c:v>
                </c:pt>
                <c:pt idx="4">
                  <c:v>0.9906108311930093</c:v>
                </c:pt>
                <c:pt idx="5">
                  <c:v>0.9906108311930093</c:v>
                </c:pt>
                <c:pt idx="6">
                  <c:v>0.9906108311930093</c:v>
                </c:pt>
                <c:pt idx="7">
                  <c:v>0.9906108311930093</c:v>
                </c:pt>
                <c:pt idx="8">
                  <c:v>0.9906108311930093</c:v>
                </c:pt>
                <c:pt idx="9">
                  <c:v>0.9906108311930093</c:v>
                </c:pt>
                <c:pt idx="10">
                  <c:v>0.9906108311930093</c:v>
                </c:pt>
                <c:pt idx="11">
                  <c:v>0.9906108311930093</c:v>
                </c:pt>
                <c:pt idx="12">
                  <c:v>0.9906108311930093</c:v>
                </c:pt>
                <c:pt idx="13">
                  <c:v>0.9906108311930093</c:v>
                </c:pt>
                <c:pt idx="14">
                  <c:v>0.9906108311930093</c:v>
                </c:pt>
                <c:pt idx="15">
                  <c:v>0.9906108311930093</c:v>
                </c:pt>
                <c:pt idx="16">
                  <c:v>0.9906108311930093</c:v>
                </c:pt>
                <c:pt idx="17">
                  <c:v>0.9906108311930093</c:v>
                </c:pt>
                <c:pt idx="18">
                  <c:v>0.9906108311930093</c:v>
                </c:pt>
                <c:pt idx="19">
                  <c:v>0.9906108311930093</c:v>
                </c:pt>
                <c:pt idx="20">
                  <c:v>0.9906108311930093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40-41FB-9C03-BBDB75CEF31E}"/>
            </c:ext>
          </c:extLst>
        </c:ser>
        <c:ser>
          <c:idx val="5"/>
          <c:order val="6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extrapolations'!$K$21:$K$41</c:f>
              <c:numCache>
                <c:formatCode>0.0000</c:formatCode>
                <c:ptCount val="21"/>
                <c:pt idx="0">
                  <c:v>2.3783071921745425</c:v>
                </c:pt>
                <c:pt idx="1">
                  <c:v>2.3783071921745425</c:v>
                </c:pt>
                <c:pt idx="2">
                  <c:v>2.3783071921745425</c:v>
                </c:pt>
                <c:pt idx="3">
                  <c:v>2.3783071921745425</c:v>
                </c:pt>
                <c:pt idx="4">
                  <c:v>2.3783071921745425</c:v>
                </c:pt>
                <c:pt idx="5">
                  <c:v>2.3783071921745425</c:v>
                </c:pt>
                <c:pt idx="6">
                  <c:v>2.3783071921745425</c:v>
                </c:pt>
                <c:pt idx="7">
                  <c:v>2.3783071921745425</c:v>
                </c:pt>
                <c:pt idx="8">
                  <c:v>2.3783071921745425</c:v>
                </c:pt>
                <c:pt idx="9">
                  <c:v>2.3783071921745425</c:v>
                </c:pt>
                <c:pt idx="10">
                  <c:v>2.3783071921745425</c:v>
                </c:pt>
                <c:pt idx="11">
                  <c:v>2.3783071921745425</c:v>
                </c:pt>
                <c:pt idx="12">
                  <c:v>2.3783071921745425</c:v>
                </c:pt>
                <c:pt idx="13">
                  <c:v>2.3783071921745425</c:v>
                </c:pt>
                <c:pt idx="14">
                  <c:v>2.3783071921745425</c:v>
                </c:pt>
                <c:pt idx="15">
                  <c:v>2.3783071921745425</c:v>
                </c:pt>
                <c:pt idx="16">
                  <c:v>2.3783071921745425</c:v>
                </c:pt>
                <c:pt idx="17">
                  <c:v>2.3783071921745425</c:v>
                </c:pt>
                <c:pt idx="18">
                  <c:v>2.3783071921745425</c:v>
                </c:pt>
                <c:pt idx="19">
                  <c:v>2.3783071921745425</c:v>
                </c:pt>
                <c:pt idx="20">
                  <c:v>2.3783071921745425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40-41FB-9C03-BBDB75CEF31E}"/>
            </c:ext>
          </c:extLst>
        </c:ser>
        <c:ser>
          <c:idx val="6"/>
          <c:order val="7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extrapolations'!$U$21:$U$41</c:f>
              <c:numCache>
                <c:formatCode>0.0000</c:formatCode>
                <c:ptCount val="21"/>
                <c:pt idx="0">
                  <c:v>1.3757953184467038</c:v>
                </c:pt>
                <c:pt idx="1">
                  <c:v>1.3757953184467038</c:v>
                </c:pt>
                <c:pt idx="2">
                  <c:v>1.3757953184467038</c:v>
                </c:pt>
                <c:pt idx="3">
                  <c:v>1.3757953184467038</c:v>
                </c:pt>
                <c:pt idx="4">
                  <c:v>1.3757953184467038</c:v>
                </c:pt>
                <c:pt idx="5">
                  <c:v>1.3757953184467038</c:v>
                </c:pt>
                <c:pt idx="6">
                  <c:v>1.3757953184467038</c:v>
                </c:pt>
                <c:pt idx="7">
                  <c:v>1.3757953184467038</c:v>
                </c:pt>
                <c:pt idx="8">
                  <c:v>1.3757953184467038</c:v>
                </c:pt>
                <c:pt idx="9">
                  <c:v>1.3757953184467038</c:v>
                </c:pt>
                <c:pt idx="10">
                  <c:v>1.3757953184467038</c:v>
                </c:pt>
                <c:pt idx="11">
                  <c:v>1.3757953184467038</c:v>
                </c:pt>
                <c:pt idx="12">
                  <c:v>1.3757953184467038</c:v>
                </c:pt>
                <c:pt idx="13">
                  <c:v>1.3757953184467038</c:v>
                </c:pt>
                <c:pt idx="14">
                  <c:v>1.3757953184467038</c:v>
                </c:pt>
                <c:pt idx="15">
                  <c:v>1.3757953184467038</c:v>
                </c:pt>
                <c:pt idx="16">
                  <c:v>1.3757953184467038</c:v>
                </c:pt>
                <c:pt idx="17">
                  <c:v>1.3757953184467038</c:v>
                </c:pt>
                <c:pt idx="18">
                  <c:v>1.3757953184467038</c:v>
                </c:pt>
                <c:pt idx="19">
                  <c:v>1.3757953184467038</c:v>
                </c:pt>
                <c:pt idx="20">
                  <c:v>1.3757953184467038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40-41FB-9C03-BBDB75CEF31E}"/>
            </c:ext>
          </c:extLst>
        </c:ser>
        <c:ser>
          <c:idx val="7"/>
          <c:order val="8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extrapolations'!$AE$21:$AE$41</c:f>
              <c:numCache>
                <c:formatCode>0.0000</c:formatCode>
                <c:ptCount val="21"/>
                <c:pt idx="0">
                  <c:v>1.9242055573349619</c:v>
                </c:pt>
                <c:pt idx="1">
                  <c:v>1.9242055573349619</c:v>
                </c:pt>
                <c:pt idx="2">
                  <c:v>1.9242055573349619</c:v>
                </c:pt>
                <c:pt idx="3">
                  <c:v>1.9242055573349619</c:v>
                </c:pt>
                <c:pt idx="4">
                  <c:v>1.9242055573349619</c:v>
                </c:pt>
                <c:pt idx="5">
                  <c:v>1.9242055573349619</c:v>
                </c:pt>
                <c:pt idx="6">
                  <c:v>1.9242055573349619</c:v>
                </c:pt>
                <c:pt idx="7">
                  <c:v>1.9242055573349619</c:v>
                </c:pt>
                <c:pt idx="8">
                  <c:v>1.9242055573349619</c:v>
                </c:pt>
                <c:pt idx="9">
                  <c:v>1.9242055573349619</c:v>
                </c:pt>
                <c:pt idx="10">
                  <c:v>1.9242055573349619</c:v>
                </c:pt>
                <c:pt idx="11">
                  <c:v>1.9242055573349619</c:v>
                </c:pt>
                <c:pt idx="12">
                  <c:v>1.9242055573349619</c:v>
                </c:pt>
                <c:pt idx="13">
                  <c:v>1.9242055573349619</c:v>
                </c:pt>
                <c:pt idx="14">
                  <c:v>1.9242055573349619</c:v>
                </c:pt>
                <c:pt idx="15">
                  <c:v>1.9242055573349619</c:v>
                </c:pt>
                <c:pt idx="16">
                  <c:v>1.9242055573349619</c:v>
                </c:pt>
                <c:pt idx="17">
                  <c:v>1.9242055573349619</c:v>
                </c:pt>
                <c:pt idx="18">
                  <c:v>1.9242055573349619</c:v>
                </c:pt>
                <c:pt idx="19">
                  <c:v>1.9242055573349619</c:v>
                </c:pt>
                <c:pt idx="20">
                  <c:v>1.9242055573349619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640-41FB-9C03-BBDB75CEF31E}"/>
            </c:ext>
          </c:extLst>
        </c:ser>
        <c:ser>
          <c:idx val="8"/>
          <c:order val="9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extrapolations'!$AO$21:$AO$41</c:f>
              <c:numCache>
                <c:formatCode>0.0000</c:formatCode>
                <c:ptCount val="21"/>
                <c:pt idx="0">
                  <c:v>1.4099996738535134</c:v>
                </c:pt>
                <c:pt idx="1">
                  <c:v>1.4099996738535134</c:v>
                </c:pt>
                <c:pt idx="2">
                  <c:v>1.4099996738535134</c:v>
                </c:pt>
                <c:pt idx="3">
                  <c:v>1.4099996738535134</c:v>
                </c:pt>
                <c:pt idx="4">
                  <c:v>1.4099996738535134</c:v>
                </c:pt>
                <c:pt idx="5">
                  <c:v>1.4099996738535134</c:v>
                </c:pt>
                <c:pt idx="6">
                  <c:v>1.4099996738535134</c:v>
                </c:pt>
                <c:pt idx="7">
                  <c:v>1.4099996738535134</c:v>
                </c:pt>
                <c:pt idx="8">
                  <c:v>1.4099996738535134</c:v>
                </c:pt>
                <c:pt idx="9">
                  <c:v>1.4099996738535134</c:v>
                </c:pt>
                <c:pt idx="10">
                  <c:v>1.4099996738535134</c:v>
                </c:pt>
                <c:pt idx="11">
                  <c:v>1.4099996738535134</c:v>
                </c:pt>
                <c:pt idx="12">
                  <c:v>1.4099996738535134</c:v>
                </c:pt>
                <c:pt idx="13">
                  <c:v>1.4099996738535134</c:v>
                </c:pt>
                <c:pt idx="14">
                  <c:v>1.4099996738535134</c:v>
                </c:pt>
                <c:pt idx="15">
                  <c:v>1.4099996738535134</c:v>
                </c:pt>
                <c:pt idx="16">
                  <c:v>1.4099996738535134</c:v>
                </c:pt>
                <c:pt idx="17">
                  <c:v>1.4099996738535134</c:v>
                </c:pt>
                <c:pt idx="18">
                  <c:v>1.4099996738535134</c:v>
                </c:pt>
                <c:pt idx="19">
                  <c:v>1.4099996738535134</c:v>
                </c:pt>
                <c:pt idx="20">
                  <c:v>1.4099996738535134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640-41FB-9C03-BBDB75CEF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45792"/>
        <c:axId val="202564352"/>
      </c:scatterChart>
      <c:valAx>
        <c:axId val="202545792"/>
        <c:scaling>
          <c:orientation val="minMax"/>
          <c:max val="2300"/>
          <c:min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564352"/>
        <c:crosses val="autoZero"/>
        <c:crossBetween val="midCat"/>
      </c:valAx>
      <c:valAx>
        <c:axId val="202564352"/>
        <c:scaling>
          <c:orientation val="minMax"/>
          <c:max val="4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545792"/>
        <c:crosses val="autoZero"/>
        <c:crossBetween val="midCat"/>
        <c:majorUnit val="0.750000000000001"/>
      </c:valAx>
      <c:spPr>
        <a:noFill/>
        <a:ln w="25400">
          <a:noFill/>
        </a:ln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12848313465460778"/>
          <c:y val="2.8436018957346001E-2"/>
          <c:w val="0.26780202010352416"/>
          <c:h val="0.274881516587678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 orientation="landscape" horizontalDpi="300" verticalDpi="300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44771189624448E-2"/>
          <c:y val="4.6979942749748885E-2"/>
          <c:w val="0.88267206361762407"/>
          <c:h val="0.80201473694214198"/>
        </c:manualLayout>
      </c:layout>
      <c:scatterChart>
        <c:scatterStyle val="lineMarker"/>
        <c:varyColors val="0"/>
        <c:ser>
          <c:idx val="0"/>
          <c:order val="0"/>
          <c:tx>
            <c:strRef>
              <c:f>'GLOBAL extrapolations'!$H$10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extrapolations'!$I$11:$I$21</c:f>
              <c:numCache>
                <c:formatCode>0.0000</c:formatCode>
                <c:ptCount val="11"/>
                <c:pt idx="0">
                  <c:v>0.69074972561272918</c:v>
                </c:pt>
                <c:pt idx="1">
                  <c:v>0.60218799942818624</c:v>
                </c:pt>
                <c:pt idx="2">
                  <c:v>0.50239756985635264</c:v>
                </c:pt>
                <c:pt idx="3">
                  <c:v>0.41194755049255299</c:v>
                </c:pt>
                <c:pt idx="4">
                  <c:v>0.34529673839275021</c:v>
                </c:pt>
                <c:pt idx="5">
                  <c:v>0.2899859144839021</c:v>
                </c:pt>
                <c:pt idx="6">
                  <c:v>0.24660726492630172</c:v>
                </c:pt>
                <c:pt idx="7">
                  <c:v>0.21750845672736341</c:v>
                </c:pt>
                <c:pt idx="8">
                  <c:v>0.19334694536571786</c:v>
                </c:pt>
                <c:pt idx="9">
                  <c:v>0.16986336370462732</c:v>
                </c:pt>
                <c:pt idx="10">
                  <c:v>0.15147792367582394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3-40C6-8C3C-1042B248821B}"/>
            </c:ext>
          </c:extLst>
        </c:ser>
        <c:ser>
          <c:idx val="1"/>
          <c:order val="1"/>
          <c:tx>
            <c:strRef>
              <c:f>'GLOBAL extrapolations'!$R$10</c:f>
              <c:strCache>
                <c:ptCount val="1"/>
                <c:pt idx="0">
                  <c:v>MERGE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extrapolations'!$S$11:$S$21</c:f>
              <c:numCache>
                <c:formatCode>0.0000</c:formatCode>
                <c:ptCount val="11"/>
                <c:pt idx="0">
                  <c:v>0.68141334939003151</c:v>
                </c:pt>
                <c:pt idx="1">
                  <c:v>0.68749332849458478</c:v>
                </c:pt>
                <c:pt idx="2">
                  <c:v>0.6300070024452441</c:v>
                </c:pt>
                <c:pt idx="3">
                  <c:v>0.5867920189065674</c:v>
                </c:pt>
                <c:pt idx="4">
                  <c:v>0.56176857708620365</c:v>
                </c:pt>
                <c:pt idx="5">
                  <c:v>0.54169625528362542</c:v>
                </c:pt>
                <c:pt idx="6">
                  <c:v>0.52314757909287524</c:v>
                </c:pt>
                <c:pt idx="7">
                  <c:v>0.51007616980984083</c:v>
                </c:pt>
                <c:pt idx="8">
                  <c:v>0.48799188735294119</c:v>
                </c:pt>
                <c:pt idx="9">
                  <c:v>0.46664977946116543</c:v>
                </c:pt>
                <c:pt idx="10">
                  <c:v>0.43991328212513253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3-40C6-8C3C-1042B248821B}"/>
            </c:ext>
          </c:extLst>
        </c:ser>
        <c:ser>
          <c:idx val="2"/>
          <c:order val="2"/>
          <c:tx>
            <c:strRef>
              <c:f>'GLOBAL extrapolations'!$AB$10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extrapolations'!$AC$11:$AC$21</c:f>
              <c:numCache>
                <c:formatCode>0.0000</c:formatCode>
                <c:ptCount val="11"/>
                <c:pt idx="0">
                  <c:v>0.70334251782969337</c:v>
                </c:pt>
                <c:pt idx="1">
                  <c:v>0.55772395056059376</c:v>
                </c:pt>
                <c:pt idx="2">
                  <c:v>0.54184178652154147</c:v>
                </c:pt>
                <c:pt idx="3">
                  <c:v>0.46052077050477763</c:v>
                </c:pt>
                <c:pt idx="4">
                  <c:v>0.37332027842110876</c:v>
                </c:pt>
                <c:pt idx="5">
                  <c:v>0.28301853026245105</c:v>
                </c:pt>
                <c:pt idx="6">
                  <c:v>0.23154062760944183</c:v>
                </c:pt>
                <c:pt idx="7">
                  <c:v>0.18790317221919811</c:v>
                </c:pt>
                <c:pt idx="8">
                  <c:v>0.15917981307785428</c:v>
                </c:pt>
                <c:pt idx="9">
                  <c:v>0.14059633593460055</c:v>
                </c:pt>
                <c:pt idx="10">
                  <c:v>0.12736907601275962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33-40C6-8C3C-1042B248821B}"/>
            </c:ext>
          </c:extLst>
        </c:ser>
        <c:ser>
          <c:idx val="3"/>
          <c:order val="3"/>
          <c:tx>
            <c:strRef>
              <c:f>'GLOBAL extrapolations'!$AL$10</c:f>
              <c:strCache>
                <c:ptCount val="1"/>
                <c:pt idx="0">
                  <c:v>MiniCAM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extrapolations'!$AM$11:$AM$21</c:f>
              <c:numCache>
                <c:formatCode>0.0000</c:formatCode>
                <c:ptCount val="11"/>
                <c:pt idx="0">
                  <c:v>0.73513504122558226</c:v>
                </c:pt>
                <c:pt idx="1">
                  <c:v>0.67174237933645153</c:v>
                </c:pt>
                <c:pt idx="2">
                  <c:v>0.62562701406314736</c:v>
                </c:pt>
                <c:pt idx="3">
                  <c:v>0.57184674771173793</c:v>
                </c:pt>
                <c:pt idx="4">
                  <c:v>0.51430111323920491</c:v>
                </c:pt>
                <c:pt idx="5">
                  <c:v>0.45970230453128685</c:v>
                </c:pt>
                <c:pt idx="6">
                  <c:v>0.3907108733731493</c:v>
                </c:pt>
                <c:pt idx="7">
                  <c:v>0.33588853376695588</c:v>
                </c:pt>
                <c:pt idx="8">
                  <c:v>0.2923735595873227</c:v>
                </c:pt>
                <c:pt idx="9">
                  <c:v>0.24782038967822084</c:v>
                </c:pt>
                <c:pt idx="10">
                  <c:v>0.2177606391667164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33-40C6-8C3C-1042B248821B}"/>
            </c:ext>
          </c:extLst>
        </c:ser>
        <c:ser>
          <c:idx val="4"/>
          <c:order val="4"/>
          <c:tx>
            <c:strRef>
              <c:f>'GLOBAL extrapolations'!$AV$10</c:f>
              <c:strCache>
                <c:ptCount val="1"/>
                <c:pt idx="0">
                  <c:v>5th scenario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extrapolations'!$AW$11:$AW$21</c:f>
              <c:numCache>
                <c:formatCode>0.0000</c:formatCode>
                <c:ptCount val="11"/>
                <c:pt idx="0">
                  <c:v>0.70243674534116496</c:v>
                </c:pt>
                <c:pt idx="1">
                  <c:v>0.6258914828009825</c:v>
                </c:pt>
                <c:pt idx="2">
                  <c:v>0.5058264986455312</c:v>
                </c:pt>
                <c:pt idx="3">
                  <c:v>0.37901836571353492</c:v>
                </c:pt>
                <c:pt idx="4">
                  <c:v>0.25361007786492951</c:v>
                </c:pt>
                <c:pt idx="5">
                  <c:v>0.14525780364113072</c:v>
                </c:pt>
                <c:pt idx="6">
                  <c:v>9.6920858531811663E-2</c:v>
                </c:pt>
                <c:pt idx="7">
                  <c:v>6.9726821406749323E-2</c:v>
                </c:pt>
                <c:pt idx="8">
                  <c:v>5.0492432099191617E-2</c:v>
                </c:pt>
                <c:pt idx="9">
                  <c:v>4.1990278088918913E-2</c:v>
                </c:pt>
                <c:pt idx="10">
                  <c:v>3.8008475859015629E-2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33-40C6-8C3C-1042B248821B}"/>
            </c:ext>
          </c:extLst>
        </c:ser>
        <c:ser>
          <c:idx val="9"/>
          <c:order val="5"/>
          <c:tx>
            <c:v>Extrapolations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extrapolations'!$AW$21:$AW$41</c:f>
              <c:numCache>
                <c:formatCode>0.0000</c:formatCode>
                <c:ptCount val="21"/>
                <c:pt idx="0">
                  <c:v>3.8008475859015629E-2</c:v>
                </c:pt>
                <c:pt idx="1">
                  <c:v>3.4404255053185999E-2</c:v>
                </c:pt>
                <c:pt idx="2">
                  <c:v>3.1141810846485478E-2</c:v>
                </c:pt>
                <c:pt idx="3">
                  <c:v>2.8188733669688083E-2</c:v>
                </c:pt>
                <c:pt idx="4">
                  <c:v>2.5515687248170479E-2</c:v>
                </c:pt>
                <c:pt idx="5">
                  <c:v>2.3096117171327112E-2</c:v>
                </c:pt>
                <c:pt idx="6">
                  <c:v>2.0905987097404911E-2</c:v>
                </c:pt>
                <c:pt idx="7">
                  <c:v>1.892353997318013E-2</c:v>
                </c:pt>
                <c:pt idx="8">
                  <c:v>1.7129081896400757E-2</c:v>
                </c:pt>
                <c:pt idx="9">
                  <c:v>1.5504786473854284E-2</c:v>
                </c:pt>
                <c:pt idx="10">
                  <c:v>1.4034517731527011E-2</c:v>
                </c:pt>
                <c:pt idx="11">
                  <c:v>1.2703669817620038E-2</c:v>
                </c:pt>
                <c:pt idx="12">
                  <c:v>1.1499021906009677E-2</c:v>
                </c:pt>
                <c:pt idx="13">
                  <c:v>1.0408606858743319E-2</c:v>
                </c:pt>
                <c:pt idx="14">
                  <c:v>9.4215923428459369E-3</c:v>
                </c:pt>
                <c:pt idx="15">
                  <c:v>8.5281732204352256E-3</c:v>
                </c:pt>
                <c:pt idx="16">
                  <c:v>7.7194741431340043E-3</c:v>
                </c:pt>
                <c:pt idx="17">
                  <c:v>6.9874613831393713E-3</c:v>
                </c:pt>
                <c:pt idx="18">
                  <c:v>6.3248630250663457E-3</c:v>
                </c:pt>
                <c:pt idx="19">
                  <c:v>5.7250967257407867E-3</c:v>
                </c:pt>
                <c:pt idx="20">
                  <c:v>5.1822043242974519E-3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33-40C6-8C3C-1042B248821B}"/>
            </c:ext>
          </c:extLst>
        </c:ser>
        <c:ser>
          <c:idx val="5"/>
          <c:order val="6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extrapolations'!$I$21:$I$41</c:f>
              <c:numCache>
                <c:formatCode>0.0000</c:formatCode>
                <c:ptCount val="21"/>
                <c:pt idx="0">
                  <c:v>0.15147792367582394</c:v>
                </c:pt>
                <c:pt idx="1">
                  <c:v>0.13508246193121673</c:v>
                </c:pt>
                <c:pt idx="2">
                  <c:v>0.12046158990434395</c:v>
                </c:pt>
                <c:pt idx="3">
                  <c:v>0.10742323196383009</c:v>
                </c:pt>
                <c:pt idx="4">
                  <c:v>9.5796102099584793E-2</c:v>
                </c:pt>
                <c:pt idx="5">
                  <c:v>8.5427453724013613E-2</c:v>
                </c:pt>
                <c:pt idx="6">
                  <c:v>7.6181073027188628E-2</c:v>
                </c:pt>
                <c:pt idx="7">
                  <c:v>6.7935489524516515E-2</c:v>
                </c:pt>
                <c:pt idx="8">
                  <c:v>6.0582380288717402E-2</c:v>
                </c:pt>
                <c:pt idx="9">
                  <c:v>5.4025146902375185E-2</c:v>
                </c:pt>
                <c:pt idx="10">
                  <c:v>4.8177646436364727E-2</c:v>
                </c:pt>
                <c:pt idx="11">
                  <c:v>4.2963059782912351E-2</c:v>
                </c:pt>
                <c:pt idx="12">
                  <c:v>3.831288247648526E-2</c:v>
                </c:pt>
                <c:pt idx="13">
                  <c:v>3.4166024744838784E-2</c:v>
                </c:pt>
                <c:pt idx="14">
                  <c:v>3.0468008967515909E-2</c:v>
                </c:pt>
                <c:pt idx="15">
                  <c:v>2.7170253998743631E-2</c:v>
                </c:pt>
                <c:pt idx="16">
                  <c:v>2.4229436952815511E-2</c:v>
                </c:pt>
                <c:pt idx="17">
                  <c:v>2.1606924067681076E-2</c:v>
                </c:pt>
                <c:pt idx="18">
                  <c:v>1.9268263169948972E-2</c:v>
                </c:pt>
                <c:pt idx="19">
                  <c:v>1.7182731073773678E-2</c:v>
                </c:pt>
                <c:pt idx="20">
                  <c:v>1.5322929967766755E-2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33-40C6-8C3C-1042B248821B}"/>
            </c:ext>
          </c:extLst>
        </c:ser>
        <c:ser>
          <c:idx val="6"/>
          <c:order val="7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extrapolations'!$S$21:$S$41</c:f>
              <c:numCache>
                <c:formatCode>0.0000</c:formatCode>
                <c:ptCount val="21"/>
                <c:pt idx="0">
                  <c:v>0.43991328212513253</c:v>
                </c:pt>
                <c:pt idx="1">
                  <c:v>0.41470864084317322</c:v>
                </c:pt>
                <c:pt idx="2">
                  <c:v>0.39094808858504004</c:v>
                </c:pt>
                <c:pt idx="3">
                  <c:v>0.36854888689453341</c:v>
                </c:pt>
                <c:pt idx="4">
                  <c:v>0.34743303777952572</c:v>
                </c:pt>
                <c:pt idx="5">
                  <c:v>0.32752701210912216</c:v>
                </c:pt>
                <c:pt idx="6">
                  <c:v>0.30876149357218879</c:v>
                </c:pt>
                <c:pt idx="7">
                  <c:v>0.29107113730566586</c:v>
                </c:pt>
                <c:pt idx="8">
                  <c:v>0.2743943423521677</c:v>
                </c:pt>
                <c:pt idx="9">
                  <c:v>0.25867303715452589</c:v>
                </c:pt>
                <c:pt idx="10">
                  <c:v>0.24385247734033</c:v>
                </c:pt>
                <c:pt idx="11">
                  <c:v>0.22988105509231554</c:v>
                </c:pt>
                <c:pt idx="12">
                  <c:v>0.21671011944079316</c:v>
                </c:pt>
                <c:pt idx="13">
                  <c:v>0.20429380685234519</c:v>
                </c:pt>
                <c:pt idx="14">
                  <c:v>0.19258888152486991</c:v>
                </c:pt>
                <c:pt idx="15">
                  <c:v>0.18155458483285197</c:v>
                </c:pt>
                <c:pt idx="16">
                  <c:v>0.17115249339860097</c:v>
                </c:pt>
                <c:pt idx="17">
                  <c:v>0.16134638529523712</c:v>
                </c:pt>
                <c:pt idx="18">
                  <c:v>0.15210211391551895</c:v>
                </c:pt>
                <c:pt idx="19">
                  <c:v>0.14338748906730198</c:v>
                </c:pt>
                <c:pt idx="20">
                  <c:v>0.13517216488158165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133-40C6-8C3C-1042B248821B}"/>
            </c:ext>
          </c:extLst>
        </c:ser>
        <c:ser>
          <c:idx val="7"/>
          <c:order val="8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extrapolations'!$AC$21:$AC$41</c:f>
              <c:numCache>
                <c:formatCode>0.0000</c:formatCode>
                <c:ptCount val="21"/>
                <c:pt idx="0">
                  <c:v>0.12736907601275962</c:v>
                </c:pt>
                <c:pt idx="1">
                  <c:v>0.11538623262479851</c:v>
                </c:pt>
                <c:pt idx="2">
                  <c:v>0.10453073144701422</c:v>
                </c:pt>
                <c:pt idx="3">
                  <c:v>9.4696512471969516E-2</c:v>
                </c:pt>
                <c:pt idx="4">
                  <c:v>8.5787493785015698E-2</c:v>
                </c:pt>
                <c:pt idx="5">
                  <c:v>7.7716632828400536E-2</c:v>
                </c:pt>
                <c:pt idx="6">
                  <c:v>7.0405075981359366E-2</c:v>
                </c:pt>
                <c:pt idx="7">
                  <c:v>6.3781388147448909E-2</c:v>
                </c:pt>
                <c:pt idx="8">
                  <c:v>5.7780854822067206E-2</c:v>
                </c:pt>
                <c:pt idx="9">
                  <c:v>5.234484982124591E-2</c:v>
                </c:pt>
                <c:pt idx="10">
                  <c:v>4.7420262494322865E-2</c:v>
                </c:pt>
                <c:pt idx="11">
                  <c:v>4.2958978824269765E-2</c:v>
                </c:pt>
                <c:pt idx="12">
                  <c:v>3.8917411345940935E-2</c:v>
                </c:pt>
                <c:pt idx="13">
                  <c:v>3.5256073289468316E-2</c:v>
                </c:pt>
                <c:pt idx="14">
                  <c:v>3.1939192788114475E-2</c:v>
                </c:pt>
                <c:pt idx="15">
                  <c:v>2.8934363381331842E-2</c:v>
                </c:pt>
                <c:pt idx="16">
                  <c:v>2.6212227398386322E-2</c:v>
                </c:pt>
                <c:pt idx="17">
                  <c:v>2.3746189129151954E-2</c:v>
                </c:pt>
                <c:pt idx="18">
                  <c:v>2.1512154979708747E-2</c:v>
                </c:pt>
                <c:pt idx="19">
                  <c:v>1.9488298074021734E-2</c:v>
                </c:pt>
                <c:pt idx="20">
                  <c:v>1.7654845001821445E-2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33-40C6-8C3C-1042B248821B}"/>
            </c:ext>
          </c:extLst>
        </c:ser>
        <c:ser>
          <c:idx val="8"/>
          <c:order val="9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extrapolations'!$AM$21:$AM$41</c:f>
              <c:numCache>
                <c:formatCode>0.0000</c:formatCode>
                <c:ptCount val="21"/>
                <c:pt idx="0">
                  <c:v>0.2177606391667164</c:v>
                </c:pt>
                <c:pt idx="1">
                  <c:v>0.19134703174290199</c:v>
                </c:pt>
                <c:pt idx="2">
                  <c:v>0.1681373029438433</c:v>
                </c:pt>
                <c:pt idx="3">
                  <c:v>0.14774283344627015</c:v>
                </c:pt>
                <c:pt idx="4">
                  <c:v>0.12982214209789425</c:v>
                </c:pt>
                <c:pt idx="5">
                  <c:v>0.11407516822137495</c:v>
                </c:pt>
                <c:pt idx="6">
                  <c:v>0.10023824745490831</c:v>
                </c:pt>
                <c:pt idx="7">
                  <c:v>8.8079697005861893E-2</c:v>
                </c:pt>
                <c:pt idx="8">
                  <c:v>7.7395936397774215E-2</c:v>
                </c:pt>
                <c:pt idx="9">
                  <c:v>6.8008078757237952E-2</c:v>
                </c:pt>
                <c:pt idx="10">
                  <c:v>5.9758935565817267E-2</c:v>
                </c:pt>
                <c:pt idx="11">
                  <c:v>5.2510384725129908E-2</c:v>
                </c:pt>
                <c:pt idx="12">
                  <c:v>4.6141057866472171E-2</c:v>
                </c:pt>
                <c:pt idx="13">
                  <c:v>4.0544308181734934E-2</c:v>
                </c:pt>
                <c:pt idx="14">
                  <c:v>3.5626424749354846E-2</c:v>
                </c:pt>
                <c:pt idx="15">
                  <c:v>3.1305063456311052E-2</c:v>
                </c:pt>
                <c:pt idx="16">
                  <c:v>2.7507868243821138E-2</c:v>
                </c:pt>
                <c:pt idx="17">
                  <c:v>2.4171259591134205E-2</c:v>
                </c:pt>
                <c:pt idx="18">
                  <c:v>2.1239369952022087E-2</c:v>
                </c:pt>
                <c:pt idx="19">
                  <c:v>1.8663108319118049E-2</c:v>
                </c:pt>
                <c:pt idx="20">
                  <c:v>1.6399338253344584E-2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133-40C6-8C3C-1042B2488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84064"/>
        <c:axId val="202585984"/>
      </c:scatterChart>
      <c:valAx>
        <c:axId val="202584064"/>
        <c:scaling>
          <c:orientation val="minMax"/>
          <c:max val="2300"/>
          <c:min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585984"/>
        <c:crosses val="autoZero"/>
        <c:crossBetween val="midCat"/>
      </c:valAx>
      <c:valAx>
        <c:axId val="20258598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58406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74108641071028913"/>
          <c:y val="1.6587677725118512E-2"/>
          <c:w val="0.24651195344767982"/>
          <c:h val="0.33175355450236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11" r="0.75000000000000111" t="1" header="0.5" footer="0.5"/>
    <c:pageSetup orientation="portrait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73724884080384"/>
          <c:y val="4.4917361382058492E-2"/>
          <c:w val="0.85935085007727974"/>
          <c:h val="0.860522081214172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'GLOBAL extrapolations'!$L$10</c:f>
              <c:strCache>
                <c:ptCount val="1"/>
                <c:pt idx="0">
                  <c:v>IMAGE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extrapolations'!$L$11:$L$21</c:f>
              <c:numCache>
                <c:formatCode>0.0000</c:formatCode>
                <c:ptCount val="11"/>
                <c:pt idx="0">
                  <c:v>4.0893620000000004</c:v>
                </c:pt>
                <c:pt idx="1">
                  <c:v>2.8102510000000001</c:v>
                </c:pt>
                <c:pt idx="2">
                  <c:v>3.0748980000000001</c:v>
                </c:pt>
                <c:pt idx="3">
                  <c:v>0.59217390000000003</c:v>
                </c:pt>
                <c:pt idx="4">
                  <c:v>1.440212</c:v>
                </c:pt>
                <c:pt idx="5">
                  <c:v>1.3565959999999999</c:v>
                </c:pt>
                <c:pt idx="6">
                  <c:v>1.2942260000000001</c:v>
                </c:pt>
                <c:pt idx="7">
                  <c:v>1.082686</c:v>
                </c:pt>
                <c:pt idx="8">
                  <c:v>-0.31306650000000003</c:v>
                </c:pt>
                <c:pt idx="9">
                  <c:v>-0.11596960000000001</c:v>
                </c:pt>
                <c:pt idx="10">
                  <c:v>-0.69845460000000004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D7-4FB4-A59D-F307130DD620}"/>
            </c:ext>
          </c:extLst>
        </c:ser>
        <c:ser>
          <c:idx val="1"/>
          <c:order val="1"/>
          <c:tx>
            <c:strRef>
              <c:f>'GLOBAL extrapolations'!$V$10</c:f>
              <c:strCache>
                <c:ptCount val="1"/>
                <c:pt idx="0">
                  <c:v>MERGE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extrapolations'!$V$11:$V$21</c:f>
              <c:numCache>
                <c:formatCode>0.0000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D7-4FB4-A59D-F307130DD620}"/>
            </c:ext>
          </c:extLst>
        </c:ser>
        <c:ser>
          <c:idx val="2"/>
          <c:order val="2"/>
          <c:tx>
            <c:strRef>
              <c:f>'GLOBAL extrapolations'!$AF$10</c:f>
              <c:strCache>
                <c:ptCount val="1"/>
                <c:pt idx="0">
                  <c:v>MESSAGE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extrapolations'!$AF$11:$AF$21</c:f>
              <c:numCache>
                <c:formatCode>0.0000</c:formatCode>
                <c:ptCount val="11"/>
                <c:pt idx="0">
                  <c:v>3.96</c:v>
                </c:pt>
                <c:pt idx="1">
                  <c:v>3.59</c:v>
                </c:pt>
                <c:pt idx="2">
                  <c:v>3.24</c:v>
                </c:pt>
                <c:pt idx="3">
                  <c:v>2.77</c:v>
                </c:pt>
                <c:pt idx="4">
                  <c:v>2.21</c:v>
                </c:pt>
                <c:pt idx="5">
                  <c:v>1.58</c:v>
                </c:pt>
                <c:pt idx="6">
                  <c:v>0.88</c:v>
                </c:pt>
                <c:pt idx="7">
                  <c:v>0.13</c:v>
                </c:pt>
                <c:pt idx="8">
                  <c:v>-0.67</c:v>
                </c:pt>
                <c:pt idx="9">
                  <c:v>-1.52</c:v>
                </c:pt>
                <c:pt idx="10">
                  <c:v>-2.4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D7-4FB4-A59D-F307130DD620}"/>
            </c:ext>
          </c:extLst>
        </c:ser>
        <c:ser>
          <c:idx val="3"/>
          <c:order val="3"/>
          <c:tx>
            <c:strRef>
              <c:f>'GLOBAL extrapolations'!$AP$10</c:f>
              <c:strCache>
                <c:ptCount val="1"/>
                <c:pt idx="0">
                  <c:v>MiniCAM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extrapolations'!$AP$11:$AP$21</c:f>
              <c:numCache>
                <c:formatCode>0.0000</c:formatCode>
                <c:ptCount val="11"/>
                <c:pt idx="0">
                  <c:v>3.8162694025926598</c:v>
                </c:pt>
                <c:pt idx="1">
                  <c:v>2.801584351775428</c:v>
                </c:pt>
                <c:pt idx="2">
                  <c:v>1.9289673598680837</c:v>
                </c:pt>
                <c:pt idx="3">
                  <c:v>1.8392032276613721</c:v>
                </c:pt>
                <c:pt idx="4">
                  <c:v>1.7741529410229535</c:v>
                </c:pt>
                <c:pt idx="5">
                  <c:v>1.7338164999528269</c:v>
                </c:pt>
                <c:pt idx="6">
                  <c:v>1.6196043046623729</c:v>
                </c:pt>
                <c:pt idx="7">
                  <c:v>1.3235957289508433</c:v>
                </c:pt>
                <c:pt idx="8">
                  <c:v>0.84579077281823667</c:v>
                </c:pt>
                <c:pt idx="9">
                  <c:v>0.73232211624199228</c:v>
                </c:pt>
                <c:pt idx="10">
                  <c:v>0.61885345966574778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7-4FB4-A59D-F307130DD620}"/>
            </c:ext>
          </c:extLst>
        </c:ser>
        <c:ser>
          <c:idx val="4"/>
          <c:order val="4"/>
          <c:tx>
            <c:strRef>
              <c:f>'GLOBAL extrapolations'!$AZ$10</c:f>
              <c:strCache>
                <c:ptCount val="1"/>
                <c:pt idx="0">
                  <c:v>5th scneario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'GLOBAL extrapolations'!$B$11:$B$21</c:f>
              <c:numCache>
                <c:formatCode>General</c:formatCode>
                <c:ptCount val="11"/>
                <c:pt idx="0">
                  <c:v>2000</c:v>
                </c:pt>
                <c:pt idx="1">
                  <c:v>2010</c:v>
                </c:pt>
                <c:pt idx="2">
                  <c:v>2020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  <c:pt idx="6">
                  <c:v>2060</c:v>
                </c:pt>
                <c:pt idx="7">
                  <c:v>2070</c:v>
                </c:pt>
                <c:pt idx="8">
                  <c:v>2080</c:v>
                </c:pt>
                <c:pt idx="9">
                  <c:v>2090</c:v>
                </c:pt>
                <c:pt idx="10">
                  <c:v>2100</c:v>
                </c:pt>
              </c:numCache>
            </c:numRef>
          </c:xVal>
          <c:yVal>
            <c:numRef>
              <c:f>'GLOBAL extrapolations'!$AZ$11:$AZ$21</c:f>
              <c:numCache>
                <c:formatCode>0.0000</c:formatCode>
                <c:ptCount val="11"/>
                <c:pt idx="0">
                  <c:v>2.966407850648165</c:v>
                </c:pt>
                <c:pt idx="1">
                  <c:v>2.3004588379438569</c:v>
                </c:pt>
                <c:pt idx="2">
                  <c:v>1.8146163847551517</c:v>
                </c:pt>
                <c:pt idx="3">
                  <c:v>0.92388048926599786</c:v>
                </c:pt>
                <c:pt idx="4">
                  <c:v>0.85965653748307169</c:v>
                </c:pt>
                <c:pt idx="5">
                  <c:v>0.53134045440637334</c:v>
                </c:pt>
                <c:pt idx="6">
                  <c:v>5.015744763609889E-2</c:v>
                </c:pt>
                <c:pt idx="7">
                  <c:v>-0.60057677375338092</c:v>
                </c:pt>
                <c:pt idx="8">
                  <c:v>-1.5646228347620659</c:v>
                </c:pt>
                <c:pt idx="9">
                  <c:v>-1.7682834358601547</c:v>
                </c:pt>
                <c:pt idx="10">
                  <c:v>-2.0768395119582435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D7-4FB4-A59D-F307130DD620}"/>
            </c:ext>
          </c:extLst>
        </c:ser>
        <c:ser>
          <c:idx val="9"/>
          <c:order val="5"/>
          <c:tx>
            <c:v>Extrapolations</c:v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extrapolations'!$AZ$21:$AZ$41</c:f>
              <c:numCache>
                <c:formatCode>0.0000</c:formatCode>
                <c:ptCount val="21"/>
                <c:pt idx="0">
                  <c:v>-2.0768395119582435</c:v>
                </c:pt>
                <c:pt idx="1">
                  <c:v>-1.8691555607624191</c:v>
                </c:pt>
                <c:pt idx="2">
                  <c:v>-1.6614716095665947</c:v>
                </c:pt>
                <c:pt idx="3">
                  <c:v>-1.4537876583707705</c:v>
                </c:pt>
                <c:pt idx="4">
                  <c:v>-1.2461037071749459</c:v>
                </c:pt>
                <c:pt idx="5">
                  <c:v>-1.0384197559791217</c:v>
                </c:pt>
                <c:pt idx="6">
                  <c:v>-0.83073580478329734</c:v>
                </c:pt>
                <c:pt idx="7">
                  <c:v>-0.62305185358747295</c:v>
                </c:pt>
                <c:pt idx="8">
                  <c:v>-0.41536790239164856</c:v>
                </c:pt>
                <c:pt idx="9">
                  <c:v>-0.20768395119582417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D7-4FB4-A59D-F307130DD620}"/>
            </c:ext>
          </c:extLst>
        </c:ser>
        <c:ser>
          <c:idx val="5"/>
          <c:order val="6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extrapolations'!$L$21:$L$41</c:f>
              <c:numCache>
                <c:formatCode>0.0000</c:formatCode>
                <c:ptCount val="21"/>
                <c:pt idx="0">
                  <c:v>-0.69845460000000004</c:v>
                </c:pt>
                <c:pt idx="1">
                  <c:v>-0.62860914000000001</c:v>
                </c:pt>
                <c:pt idx="2">
                  <c:v>-0.55876367999999998</c:v>
                </c:pt>
                <c:pt idx="3">
                  <c:v>-0.48891822000000001</c:v>
                </c:pt>
                <c:pt idx="4">
                  <c:v>-0.41907276000000004</c:v>
                </c:pt>
                <c:pt idx="5">
                  <c:v>-0.34922730000000002</c:v>
                </c:pt>
                <c:pt idx="6">
                  <c:v>-0.27938183999999999</c:v>
                </c:pt>
                <c:pt idx="7">
                  <c:v>-0.20953638000000002</c:v>
                </c:pt>
                <c:pt idx="8">
                  <c:v>-0.13969092000000005</c:v>
                </c:pt>
                <c:pt idx="9">
                  <c:v>-6.9845460000000026E-2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D7-4FB4-A59D-F307130DD620}"/>
            </c:ext>
          </c:extLst>
        </c:ser>
        <c:ser>
          <c:idx val="6"/>
          <c:order val="7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extrapolations'!$V$21:$V$41</c:f>
              <c:numCache>
                <c:formatCode>0.0000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D7-4FB4-A59D-F307130DD620}"/>
            </c:ext>
          </c:extLst>
        </c:ser>
        <c:ser>
          <c:idx val="7"/>
          <c:order val="8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circle"/>
            <c:size val="6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extrapolations'!$AF$21:$AF$41</c:f>
              <c:numCache>
                <c:formatCode>0.0000</c:formatCode>
                <c:ptCount val="21"/>
                <c:pt idx="0">
                  <c:v>-2.4</c:v>
                </c:pt>
                <c:pt idx="1">
                  <c:v>-2.16</c:v>
                </c:pt>
                <c:pt idx="2">
                  <c:v>-1.92</c:v>
                </c:pt>
                <c:pt idx="3">
                  <c:v>-1.68</c:v>
                </c:pt>
                <c:pt idx="4">
                  <c:v>-1.44</c:v>
                </c:pt>
                <c:pt idx="5">
                  <c:v>-1.2</c:v>
                </c:pt>
                <c:pt idx="6">
                  <c:v>-0.96</c:v>
                </c:pt>
                <c:pt idx="7">
                  <c:v>-0.72</c:v>
                </c:pt>
                <c:pt idx="8">
                  <c:v>-0.48</c:v>
                </c:pt>
                <c:pt idx="9">
                  <c:v>-0.23999999999999977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D7-4FB4-A59D-F307130DD620}"/>
            </c:ext>
          </c:extLst>
        </c:ser>
        <c:ser>
          <c:idx val="8"/>
          <c:order val="9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'GLOBAL extrapolations'!$B$21:$B$41</c:f>
              <c:numCache>
                <c:formatCode>General</c:formatCode>
                <c:ptCount val="21"/>
                <c:pt idx="0">
                  <c:v>2100</c:v>
                </c:pt>
                <c:pt idx="1">
                  <c:v>2110</c:v>
                </c:pt>
                <c:pt idx="2">
                  <c:v>2120</c:v>
                </c:pt>
                <c:pt idx="3">
                  <c:v>2130</c:v>
                </c:pt>
                <c:pt idx="4">
                  <c:v>2140</c:v>
                </c:pt>
                <c:pt idx="5">
                  <c:v>2150</c:v>
                </c:pt>
                <c:pt idx="6">
                  <c:v>2160</c:v>
                </c:pt>
                <c:pt idx="7">
                  <c:v>2170</c:v>
                </c:pt>
                <c:pt idx="8">
                  <c:v>2180</c:v>
                </c:pt>
                <c:pt idx="9">
                  <c:v>2190</c:v>
                </c:pt>
                <c:pt idx="10">
                  <c:v>2200</c:v>
                </c:pt>
                <c:pt idx="11">
                  <c:v>2210</c:v>
                </c:pt>
                <c:pt idx="12">
                  <c:v>2220</c:v>
                </c:pt>
                <c:pt idx="13">
                  <c:v>2230</c:v>
                </c:pt>
                <c:pt idx="14">
                  <c:v>2240</c:v>
                </c:pt>
                <c:pt idx="15">
                  <c:v>2250</c:v>
                </c:pt>
                <c:pt idx="16">
                  <c:v>2260</c:v>
                </c:pt>
                <c:pt idx="17">
                  <c:v>2270</c:v>
                </c:pt>
                <c:pt idx="18">
                  <c:v>2280</c:v>
                </c:pt>
                <c:pt idx="19">
                  <c:v>2290</c:v>
                </c:pt>
                <c:pt idx="20">
                  <c:v>2300</c:v>
                </c:pt>
              </c:numCache>
            </c:numRef>
          </c:xVal>
          <c:yVal>
            <c:numRef>
              <c:f>'GLOBAL extrapolations'!$AP$21:$AP$41</c:f>
              <c:numCache>
                <c:formatCode>0.0000</c:formatCode>
                <c:ptCount val="21"/>
                <c:pt idx="0">
                  <c:v>0.61885345966574778</c:v>
                </c:pt>
                <c:pt idx="1">
                  <c:v>0.55696811369917298</c:v>
                </c:pt>
                <c:pt idx="2">
                  <c:v>0.49508276773259824</c:v>
                </c:pt>
                <c:pt idx="3">
                  <c:v>0.43319742176602349</c:v>
                </c:pt>
                <c:pt idx="4">
                  <c:v>0.37131207579944869</c:v>
                </c:pt>
                <c:pt idx="5">
                  <c:v>0.30942672983287389</c:v>
                </c:pt>
                <c:pt idx="6">
                  <c:v>0.24754138386629915</c:v>
                </c:pt>
                <c:pt idx="7">
                  <c:v>0.18565603789972435</c:v>
                </c:pt>
                <c:pt idx="8">
                  <c:v>0.1237706919331496</c:v>
                </c:pt>
                <c:pt idx="9">
                  <c:v>6.1885345966574801E-2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D7-4FB4-A59D-F307130DD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744576"/>
        <c:axId val="202746496"/>
      </c:scatterChart>
      <c:valAx>
        <c:axId val="202744576"/>
        <c:scaling>
          <c:orientation val="minMax"/>
          <c:max val="2300"/>
          <c:min val="2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746496"/>
        <c:crosses val="autoZero"/>
        <c:crossBetween val="midCat"/>
      </c:valAx>
      <c:valAx>
        <c:axId val="202746496"/>
        <c:scaling>
          <c:orientation val="minMax"/>
          <c:max val="4"/>
          <c:min val="-3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lgDash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2744576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69551777434312212"/>
          <c:y val="6.3830035429968429E-2"/>
          <c:w val="0.26738794435857832"/>
          <c:h val="0.27423242307477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40</xdr:row>
      <xdr:rowOff>66675</xdr:rowOff>
    </xdr:from>
    <xdr:to>
      <xdr:col>25</xdr:col>
      <xdr:colOff>276225</xdr:colOff>
      <xdr:row>64</xdr:row>
      <xdr:rowOff>152400</xdr:rowOff>
    </xdr:to>
    <xdr:graphicFrame macro="">
      <xdr:nvGraphicFramePr>
        <xdr:cNvPr id="274569" name="Chart 3">
          <a:extLst>
            <a:ext uri="{FF2B5EF4-FFF2-40B4-BE49-F238E27FC236}">
              <a16:creationId xmlns:a16="http://schemas.microsoft.com/office/drawing/2014/main" id="{00000000-0008-0000-0700-000089300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17</xdr:row>
      <xdr:rowOff>95250</xdr:rowOff>
    </xdr:from>
    <xdr:to>
      <xdr:col>25</xdr:col>
      <xdr:colOff>152400</xdr:colOff>
      <xdr:row>39</xdr:row>
      <xdr:rowOff>152400</xdr:rowOff>
    </xdr:to>
    <xdr:graphicFrame macro="">
      <xdr:nvGraphicFramePr>
        <xdr:cNvPr id="274570" name="Chart 4">
          <a:extLst>
            <a:ext uri="{FF2B5EF4-FFF2-40B4-BE49-F238E27FC236}">
              <a16:creationId xmlns:a16="http://schemas.microsoft.com/office/drawing/2014/main" id="{00000000-0008-0000-0700-00008A300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34</xdr:row>
      <xdr:rowOff>38100</xdr:rowOff>
    </xdr:from>
    <xdr:to>
      <xdr:col>31</xdr:col>
      <xdr:colOff>561975</xdr:colOff>
      <xdr:row>59</xdr:row>
      <xdr:rowOff>76200</xdr:rowOff>
    </xdr:to>
    <xdr:graphicFrame macro="">
      <xdr:nvGraphicFramePr>
        <xdr:cNvPr id="305277" name="Chart 1">
          <a:extLst>
            <a:ext uri="{FF2B5EF4-FFF2-40B4-BE49-F238E27FC236}">
              <a16:creationId xmlns:a16="http://schemas.microsoft.com/office/drawing/2014/main" id="{00000000-0008-0000-0900-00007DA80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476250</xdr:colOff>
      <xdr:row>7</xdr:row>
      <xdr:rowOff>19050</xdr:rowOff>
    </xdr:from>
    <xdr:to>
      <xdr:col>31</xdr:col>
      <xdr:colOff>581025</xdr:colOff>
      <xdr:row>32</xdr:row>
      <xdr:rowOff>66675</xdr:rowOff>
    </xdr:to>
    <xdr:graphicFrame macro="">
      <xdr:nvGraphicFramePr>
        <xdr:cNvPr id="305278" name="Chart 2">
          <a:extLst>
            <a:ext uri="{FF2B5EF4-FFF2-40B4-BE49-F238E27FC236}">
              <a16:creationId xmlns:a16="http://schemas.microsoft.com/office/drawing/2014/main" id="{00000000-0008-0000-0900-00007EA80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40</xdr:row>
      <xdr:rowOff>66675</xdr:rowOff>
    </xdr:from>
    <xdr:to>
      <xdr:col>25</xdr:col>
      <xdr:colOff>276225</xdr:colOff>
      <xdr:row>94</xdr:row>
      <xdr:rowOff>152400</xdr:rowOff>
    </xdr:to>
    <xdr:graphicFrame macro="">
      <xdr:nvGraphicFramePr>
        <xdr:cNvPr id="836651" name="Chart 3">
          <a:extLst>
            <a:ext uri="{FF2B5EF4-FFF2-40B4-BE49-F238E27FC236}">
              <a16:creationId xmlns:a16="http://schemas.microsoft.com/office/drawing/2014/main" id="{00000000-0008-0000-1000-00002BC40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247650</xdr:colOff>
      <xdr:row>17</xdr:row>
      <xdr:rowOff>133350</xdr:rowOff>
    </xdr:from>
    <xdr:to>
      <xdr:col>25</xdr:col>
      <xdr:colOff>352425</xdr:colOff>
      <xdr:row>40</xdr:row>
      <xdr:rowOff>28575</xdr:rowOff>
    </xdr:to>
    <xdr:graphicFrame macro="">
      <xdr:nvGraphicFramePr>
        <xdr:cNvPr id="836652" name="Chart 4">
          <a:extLst>
            <a:ext uri="{FF2B5EF4-FFF2-40B4-BE49-F238E27FC236}">
              <a16:creationId xmlns:a16="http://schemas.microsoft.com/office/drawing/2014/main" id="{00000000-0008-0000-1000-00002CC40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</xdr:row>
      <xdr:rowOff>57150</xdr:rowOff>
    </xdr:from>
    <xdr:to>
      <xdr:col>10</xdr:col>
      <xdr:colOff>400050</xdr:colOff>
      <xdr:row>27</xdr:row>
      <xdr:rowOff>38100</xdr:rowOff>
    </xdr:to>
    <xdr:graphicFrame macro="">
      <xdr:nvGraphicFramePr>
        <xdr:cNvPr id="28046" name="Chart 1">
          <a:extLst>
            <a:ext uri="{FF2B5EF4-FFF2-40B4-BE49-F238E27FC236}">
              <a16:creationId xmlns:a16="http://schemas.microsoft.com/office/drawing/2014/main" id="{00000000-0008-0000-1100-00008E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2</xdr:row>
      <xdr:rowOff>57150</xdr:rowOff>
    </xdr:from>
    <xdr:to>
      <xdr:col>21</xdr:col>
      <xdr:colOff>57150</xdr:colOff>
      <xdr:row>27</xdr:row>
      <xdr:rowOff>28575</xdr:rowOff>
    </xdr:to>
    <xdr:graphicFrame macro="">
      <xdr:nvGraphicFramePr>
        <xdr:cNvPr id="28047" name="Chart 2">
          <a:extLst>
            <a:ext uri="{FF2B5EF4-FFF2-40B4-BE49-F238E27FC236}">
              <a16:creationId xmlns:a16="http://schemas.microsoft.com/office/drawing/2014/main" id="{00000000-0008-0000-1100-00008F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333375</xdr:colOff>
      <xdr:row>28</xdr:row>
      <xdr:rowOff>57150</xdr:rowOff>
    </xdr:from>
    <xdr:to>
      <xdr:col>10</xdr:col>
      <xdr:colOff>381000</xdr:colOff>
      <xdr:row>53</xdr:row>
      <xdr:rowOff>28575</xdr:rowOff>
    </xdr:to>
    <xdr:graphicFrame macro="">
      <xdr:nvGraphicFramePr>
        <xdr:cNvPr id="28048" name="Chart 3">
          <a:extLst>
            <a:ext uri="{FF2B5EF4-FFF2-40B4-BE49-F238E27FC236}">
              <a16:creationId xmlns:a16="http://schemas.microsoft.com/office/drawing/2014/main" id="{00000000-0008-0000-1100-000090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28</xdr:row>
      <xdr:rowOff>85725</xdr:rowOff>
    </xdr:from>
    <xdr:to>
      <xdr:col>21</xdr:col>
      <xdr:colOff>57150</xdr:colOff>
      <xdr:row>53</xdr:row>
      <xdr:rowOff>57150</xdr:rowOff>
    </xdr:to>
    <xdr:graphicFrame macro="">
      <xdr:nvGraphicFramePr>
        <xdr:cNvPr id="28049" name="Chart 30">
          <a:extLst>
            <a:ext uri="{FF2B5EF4-FFF2-40B4-BE49-F238E27FC236}">
              <a16:creationId xmlns:a16="http://schemas.microsoft.com/office/drawing/2014/main" id="{00000000-0008-0000-1100-000091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54</xdr:row>
      <xdr:rowOff>123825</xdr:rowOff>
    </xdr:from>
    <xdr:to>
      <xdr:col>10</xdr:col>
      <xdr:colOff>390525</xdr:colOff>
      <xdr:row>79</xdr:row>
      <xdr:rowOff>95250</xdr:rowOff>
    </xdr:to>
    <xdr:graphicFrame macro="">
      <xdr:nvGraphicFramePr>
        <xdr:cNvPr id="28050" name="Chart 5">
          <a:extLst>
            <a:ext uri="{FF2B5EF4-FFF2-40B4-BE49-F238E27FC236}">
              <a16:creationId xmlns:a16="http://schemas.microsoft.com/office/drawing/2014/main" id="{00000000-0008-0000-1100-000092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55</xdr:row>
      <xdr:rowOff>0</xdr:rowOff>
    </xdr:from>
    <xdr:to>
      <xdr:col>21</xdr:col>
      <xdr:colOff>66675</xdr:colOff>
      <xdr:row>79</xdr:row>
      <xdr:rowOff>142875</xdr:rowOff>
    </xdr:to>
    <xdr:graphicFrame macro="">
      <xdr:nvGraphicFramePr>
        <xdr:cNvPr id="28051" name="Chart 31">
          <a:extLst>
            <a:ext uri="{FF2B5EF4-FFF2-40B4-BE49-F238E27FC236}">
              <a16:creationId xmlns:a16="http://schemas.microsoft.com/office/drawing/2014/main" id="{00000000-0008-0000-1100-0000936D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0.47979</cdr:x>
      <cdr:y>0.92559</cdr:y>
    </cdr:from>
    <cdr:to>
      <cdr:x>0.61359</cdr:x>
      <cdr:y>0.98131</cdr:y>
    </cdr:to>
    <cdr:sp macro="" textlink="">
      <cdr:nvSpPr>
        <cdr:cNvPr id="337921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7872" y="3529279"/>
          <a:ext cx="956948" cy="2095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Year</a:t>
          </a:r>
        </a:p>
      </cdr:txBody>
    </cdr:sp>
  </cdr:relSizeAnchor>
  <cdr:relSizeAnchor xmlns:cdr="http://schemas.openxmlformats.org/drawingml/2006/chartDrawing">
    <cdr:from>
      <cdr:x>0.00772</cdr:x>
      <cdr:y>0.3301</cdr:y>
    </cdr:from>
    <cdr:to>
      <cdr:x>0.04464</cdr:x>
      <cdr:y>0.66379</cdr:y>
    </cdr:to>
    <cdr:sp macro="" textlink="">
      <cdr:nvSpPr>
        <cdr:cNvPr id="2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1336332"/>
          <a:ext cx="227886" cy="13476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World GDP [$trillion]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0.00721</cdr:x>
      <cdr:y>0.11435</cdr:y>
    </cdr:from>
    <cdr:to>
      <cdr:x>0.04737</cdr:x>
      <cdr:y>0.78054</cdr:y>
    </cdr:to>
    <cdr:sp macro="" textlink="">
      <cdr:nvSpPr>
        <cdr:cNvPr id="30721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433305"/>
          <a:ext cx="260509" cy="25250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Emissions [GtCO2/decade]</a:t>
          </a:r>
        </a:p>
      </cdr:txBody>
    </cdr:sp>
  </cdr:relSizeAnchor>
  <cdr:relSizeAnchor xmlns:cdr="http://schemas.openxmlformats.org/drawingml/2006/chartDrawing">
    <cdr:from>
      <cdr:x>0.49334</cdr:x>
      <cdr:y>0.92361</cdr:y>
    </cdr:from>
    <cdr:to>
      <cdr:x>0.57145</cdr:x>
      <cdr:y>0.98662</cdr:y>
    </cdr:to>
    <cdr:sp macro="" textlink="">
      <cdr:nvSpPr>
        <cdr:cNvPr id="3072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54781" y="3505356"/>
          <a:ext cx="557489" cy="241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Year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0.51133</cdr:x>
      <cdr:y>0.50633</cdr:y>
    </cdr:from>
    <cdr:to>
      <cdr:x>0.51995</cdr:x>
      <cdr:y>0.58638</cdr:y>
    </cdr:to>
    <cdr:sp macro="" textlink="">
      <cdr:nvSpPr>
        <cdr:cNvPr id="33996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74615" y="1926368"/>
          <a:ext cx="60785" cy="3039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ea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ea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0.00721</cdr:x>
      <cdr:y>0.26301</cdr:y>
    </cdr:from>
    <cdr:to>
      <cdr:x>0.04933</cdr:x>
      <cdr:y>0.6837</cdr:y>
    </cdr:to>
    <cdr:sp macro="" textlink="">
      <cdr:nvSpPr>
        <cdr:cNvPr id="33997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1000595"/>
          <a:ext cx="276139" cy="15974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vert="vert270" wrap="square" lIns="27432" tIns="22860" rIns="0" bIns="0" anchor="t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Population [billion]</a:t>
          </a:r>
        </a:p>
      </cdr:txBody>
    </cdr:sp>
  </cdr:relSizeAnchor>
  <cdr:relSizeAnchor xmlns:cdr="http://schemas.openxmlformats.org/drawingml/2006/chartDrawing">
    <cdr:from>
      <cdr:x>0.51133</cdr:x>
      <cdr:y>0.92652</cdr:y>
    </cdr:from>
    <cdr:to>
      <cdr:x>0.58796</cdr:x>
      <cdr:y>0.98662</cdr:y>
    </cdr:to>
    <cdr:sp macro="" textlink="">
      <cdr:nvSpPr>
        <cdr:cNvPr id="33997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74615" y="3520138"/>
          <a:ext cx="548805" cy="22636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Year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0.00721</cdr:x>
      <cdr:y>0.11678</cdr:y>
    </cdr:from>
    <cdr:to>
      <cdr:x>0.03776</cdr:x>
      <cdr:y>0.78297</cdr:y>
    </cdr:to>
    <cdr:sp macro="" textlink="">
      <cdr:nvSpPr>
        <cdr:cNvPr id="30721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433305"/>
          <a:ext cx="260509" cy="25250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nonCO2 RF [W/m^2]</a:t>
          </a:r>
        </a:p>
      </cdr:txBody>
    </cdr:sp>
  </cdr:relSizeAnchor>
  <cdr:relSizeAnchor xmlns:cdr="http://schemas.openxmlformats.org/drawingml/2006/chartDrawing">
    <cdr:from>
      <cdr:x>0.48274</cdr:x>
      <cdr:y>0.92458</cdr:y>
    </cdr:from>
    <cdr:to>
      <cdr:x>0.56233</cdr:x>
      <cdr:y>0.98662</cdr:y>
    </cdr:to>
    <cdr:sp macro="" textlink="">
      <cdr:nvSpPr>
        <cdr:cNvPr id="3072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54781" y="3505356"/>
          <a:ext cx="557489" cy="241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Year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0.00721</cdr:x>
      <cdr:y>0.11387</cdr:y>
    </cdr:from>
    <cdr:to>
      <cdr:x>0.04687</cdr:x>
      <cdr:y>0.782</cdr:y>
    </cdr:to>
    <cdr:sp macro="" textlink="">
      <cdr:nvSpPr>
        <cdr:cNvPr id="30721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433305"/>
          <a:ext cx="260509" cy="25250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CO2 intensity [GtCO2/trillion $]</a:t>
          </a:r>
        </a:p>
      </cdr:txBody>
    </cdr:sp>
  </cdr:relSizeAnchor>
  <cdr:relSizeAnchor xmlns:cdr="http://schemas.openxmlformats.org/drawingml/2006/chartDrawing">
    <cdr:from>
      <cdr:x>0.49309</cdr:x>
      <cdr:y>0.92434</cdr:y>
    </cdr:from>
    <cdr:to>
      <cdr:x>0.57145</cdr:x>
      <cdr:y>0.98662</cdr:y>
    </cdr:to>
    <cdr:sp macro="" textlink="">
      <cdr:nvSpPr>
        <cdr:cNvPr id="3072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54781" y="3505356"/>
          <a:ext cx="557489" cy="241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Year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0.00721</cdr:x>
      <cdr:y>0.12141</cdr:y>
    </cdr:from>
    <cdr:to>
      <cdr:x>0.04022</cdr:x>
      <cdr:y>0.83537</cdr:y>
    </cdr:to>
    <cdr:sp macro="" textlink="">
      <cdr:nvSpPr>
        <cdr:cNvPr id="30721" name="Text Box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800" y="433305"/>
          <a:ext cx="260509" cy="25250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vert="vert270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Net land CO2 emissions [GtCO2/yr]</a:t>
          </a:r>
        </a:p>
      </cdr:txBody>
    </cdr:sp>
  </cdr:relSizeAnchor>
  <cdr:relSizeAnchor xmlns:cdr="http://schemas.openxmlformats.org/drawingml/2006/chartDrawing">
    <cdr:from>
      <cdr:x>0.48717</cdr:x>
      <cdr:y>0.94943</cdr:y>
    </cdr:from>
    <cdr:to>
      <cdr:x>0.56602</cdr:x>
      <cdr:y>0.98662</cdr:y>
    </cdr:to>
    <cdr:sp macro="" textlink="">
      <cdr:nvSpPr>
        <cdr:cNvPr id="30722" name="Text Box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454781" y="3505356"/>
          <a:ext cx="557489" cy="24114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Year</a:t>
          </a:r>
        </a:p>
      </cdr:txBody>
    </cdr:sp>
  </cdr:relSizeAnchor>
  <cdr:relSizeAnchor xmlns:cdr="http://schemas.openxmlformats.org/drawingml/2006/chartDrawing">
    <cdr:from>
      <cdr:x>0.5</cdr:x>
      <cdr:y>0.49976</cdr:y>
    </cdr:from>
    <cdr:to>
      <cdr:x>0.51969</cdr:x>
      <cdr:y>0.54272</cdr:y>
    </cdr:to>
    <cdr:sp macro="" textlink="">
      <cdr:nvSpPr>
        <cdr:cNvPr id="4106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089275" y="2021489"/>
          <a:ext cx="121539" cy="1735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z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griffit/My%20Documents/Climate%20Change/PAGE%20Runs%20for%2012-18-09/2009%2012%2015%20EMF22%20ref%20data%20-%20with%20extrapola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GE09%20v1.7%20SCCO2%20default%20large%20change%20spike%20(cwg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GDP"/>
      <sheetName val="CO2"/>
      <sheetName val="CH4"/>
      <sheetName val="N20"/>
      <sheetName val="Total F-gases"/>
      <sheetName val="net land use emissions"/>
      <sheetName val="RF"/>
      <sheetName val="GLOBAL extrapolations"/>
      <sheetName val="GLOBAL extrapolation graph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ata"/>
      <sheetName val="Library data"/>
      <sheetName val="Policy A"/>
      <sheetName val="Policy B"/>
      <sheetName val="Policy A-B"/>
      <sheetName val="Emissions A"/>
      <sheetName val="Emissions B"/>
      <sheetName val="Emissions A-B"/>
      <sheetName val="Climate A"/>
      <sheetName val="RiskSerializationData"/>
      <sheetName val="Climate B"/>
      <sheetName val="Climate A-B"/>
      <sheetName val="Preventative costs A"/>
      <sheetName val="Preventative costs B"/>
      <sheetName val="Preventative costs A-B"/>
      <sheetName val="Adaptive costs A"/>
      <sheetName val="Adaptive costs B"/>
      <sheetName val="Adaptive costs A-B"/>
      <sheetName val="Impacts A"/>
      <sheetName val="Impacts B"/>
      <sheetName val="rsklibSimData"/>
      <sheetName val="Impacts A-B"/>
      <sheetName val="Totals"/>
      <sheetName val="Names"/>
    </sheetNames>
    <sheetDataSet>
      <sheetData sheetId="0">
        <row r="3">
          <cell r="C3">
            <v>2009</v>
          </cell>
          <cell r="D3">
            <v>2010</v>
          </cell>
          <cell r="E3">
            <v>2020</v>
          </cell>
          <cell r="F3">
            <v>2030</v>
          </cell>
          <cell r="G3">
            <v>2040</v>
          </cell>
          <cell r="H3">
            <v>2050</v>
          </cell>
          <cell r="I3">
            <v>2075</v>
          </cell>
          <cell r="J3">
            <v>2100</v>
          </cell>
          <cell r="K3">
            <v>2150</v>
          </cell>
          <cell r="L3">
            <v>2200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4"/>
  <sheetViews>
    <sheetView workbookViewId="0">
      <pane xSplit="2" ySplit="8" topLeftCell="C9" activePane="bottomRight" state="frozen"/>
      <selection pane="bottomRight" activeCell="C9" sqref="C9"/>
      <selection pane="bottomLeft" activeCell="A7" sqref="A7"/>
      <selection pane="topRight" activeCell="C1" sqref="C1"/>
    </sheetView>
  </sheetViews>
  <sheetFormatPr defaultRowHeight="12.75"/>
  <cols>
    <col min="1" max="1" width="30.7109375" style="124" customWidth="1"/>
    <col min="2" max="2" width="36.42578125" style="123" customWidth="1"/>
    <col min="3" max="5" width="10.140625" style="123" bestFit="1" customWidth="1"/>
    <col min="6" max="6" width="10" style="123" bestFit="1" customWidth="1"/>
    <col min="7" max="7" width="10.140625" style="123" bestFit="1" customWidth="1"/>
    <col min="8" max="13" width="10" style="123" bestFit="1" customWidth="1"/>
    <col min="14" max="16384" width="9.140625" style="123"/>
  </cols>
  <sheetData>
    <row r="1" spans="1:33" ht="15.75">
      <c r="A1" s="168" t="s">
        <v>0</v>
      </c>
      <c r="B1" s="169" t="s">
        <v>1</v>
      </c>
      <c r="C1" s="136">
        <v>2000</v>
      </c>
      <c r="D1" s="136">
        <v>2010</v>
      </c>
      <c r="E1" s="136">
        <v>2020</v>
      </c>
      <c r="F1" s="136">
        <v>2030</v>
      </c>
      <c r="G1" s="136">
        <v>2040</v>
      </c>
      <c r="H1" s="136">
        <v>2050</v>
      </c>
      <c r="I1" s="136">
        <v>2060</v>
      </c>
      <c r="J1" s="136">
        <v>2070</v>
      </c>
      <c r="K1" s="136">
        <v>2080</v>
      </c>
      <c r="L1" s="136">
        <v>2090</v>
      </c>
      <c r="M1" s="136">
        <v>2100</v>
      </c>
      <c r="N1" s="136">
        <v>2110</v>
      </c>
      <c r="O1" s="136">
        <v>2120</v>
      </c>
      <c r="P1" s="136">
        <v>2130</v>
      </c>
      <c r="Q1" s="136">
        <v>2140</v>
      </c>
      <c r="R1" s="136">
        <v>2150</v>
      </c>
      <c r="S1" s="136">
        <v>2160</v>
      </c>
      <c r="T1" s="136">
        <v>2170</v>
      </c>
      <c r="U1" s="136">
        <v>2180</v>
      </c>
      <c r="V1" s="136">
        <v>2190</v>
      </c>
      <c r="W1" s="136">
        <v>2200</v>
      </c>
      <c r="X1" s="136">
        <v>2210</v>
      </c>
      <c r="Y1" s="136">
        <v>2220</v>
      </c>
      <c r="Z1" s="136">
        <v>2230</v>
      </c>
      <c r="AA1" s="136">
        <v>2240</v>
      </c>
      <c r="AB1" s="136">
        <v>2250</v>
      </c>
      <c r="AC1" s="136">
        <v>2260</v>
      </c>
      <c r="AD1" s="136">
        <v>2270</v>
      </c>
      <c r="AE1" s="136">
        <v>2280</v>
      </c>
      <c r="AF1" s="136">
        <v>2290</v>
      </c>
      <c r="AG1" s="136">
        <v>2300</v>
      </c>
    </row>
    <row r="2" spans="1:33">
      <c r="A2" s="136" t="s">
        <v>2</v>
      </c>
    </row>
    <row r="3" spans="1:33">
      <c r="A3" s="126" t="s">
        <v>3</v>
      </c>
      <c r="B3" s="131" t="s">
        <v>4</v>
      </c>
      <c r="C3" s="131"/>
      <c r="D3" s="131"/>
      <c r="E3" s="135">
        <v>2300</v>
      </c>
      <c r="F3" s="131"/>
      <c r="G3" s="131"/>
      <c r="H3" s="131"/>
      <c r="I3" s="131"/>
      <c r="J3" s="131"/>
      <c r="K3" s="131"/>
    </row>
    <row r="4" spans="1:33">
      <c r="A4" s="126" t="s">
        <v>5</v>
      </c>
      <c r="B4" s="131" t="s">
        <v>6</v>
      </c>
      <c r="C4" s="131"/>
      <c r="D4" s="131"/>
      <c r="E4" s="135">
        <v>2200</v>
      </c>
      <c r="F4" s="131"/>
      <c r="G4" s="131"/>
      <c r="H4" s="131"/>
      <c r="I4" s="131"/>
      <c r="J4" s="131"/>
      <c r="K4" s="131"/>
      <c r="M4" s="123">
        <f>E134</f>
        <v>64.151026473237408</v>
      </c>
    </row>
    <row r="5" spans="1:33">
      <c r="A5" s="126" t="s">
        <v>7</v>
      </c>
      <c r="B5" s="131" t="s">
        <v>8</v>
      </c>
      <c r="C5" s="131"/>
      <c r="D5" s="131"/>
      <c r="E5" s="135">
        <v>2100</v>
      </c>
      <c r="F5" s="131"/>
      <c r="G5" s="131"/>
      <c r="H5" s="131"/>
      <c r="I5" s="131"/>
      <c r="J5" s="131"/>
      <c r="K5" s="131"/>
    </row>
    <row r="6" spans="1:33">
      <c r="A6" s="126" t="s">
        <v>9</v>
      </c>
      <c r="B6" s="131" t="s">
        <v>10</v>
      </c>
      <c r="C6" s="131"/>
      <c r="D6" s="131"/>
      <c r="E6" s="135">
        <v>2200</v>
      </c>
      <c r="F6" s="131"/>
      <c r="G6" s="131"/>
      <c r="H6" s="131"/>
      <c r="I6" s="131"/>
      <c r="J6" s="131"/>
      <c r="K6" s="131"/>
    </row>
    <row r="7" spans="1:33" s="125" customFormat="1">
      <c r="B7" s="134"/>
      <c r="C7" s="133">
        <v>2000</v>
      </c>
      <c r="D7" s="133">
        <v>2001</v>
      </c>
      <c r="E7" s="133">
        <v>2002</v>
      </c>
      <c r="F7" s="133">
        <v>2003</v>
      </c>
      <c r="G7" s="133">
        <v>2004</v>
      </c>
      <c r="H7" s="133">
        <v>2005</v>
      </c>
      <c r="I7" s="133">
        <v>2006</v>
      </c>
      <c r="J7" s="133">
        <v>2007</v>
      </c>
      <c r="K7" s="133">
        <v>2008</v>
      </c>
    </row>
    <row r="8" spans="1:33" s="129" customFormat="1">
      <c r="A8" s="132"/>
      <c r="B8" s="131" t="s">
        <v>11</v>
      </c>
      <c r="C8" s="130">
        <v>1</v>
      </c>
      <c r="D8" s="130">
        <v>1.0220612307898003</v>
      </c>
      <c r="E8" s="130">
        <v>1.049664690577393</v>
      </c>
      <c r="F8" s="130">
        <v>1.0796071282616249</v>
      </c>
      <c r="G8" s="130">
        <v>1.1119009805554143</v>
      </c>
      <c r="H8" s="130">
        <v>1.1451721669745656</v>
      </c>
      <c r="I8" s="130">
        <v>1.1815833192996597</v>
      </c>
      <c r="J8" s="130">
        <v>1.2257844634227035</v>
      </c>
      <c r="K8" s="130">
        <v>1.2801038291876317</v>
      </c>
    </row>
    <row r="9" spans="1:33" s="125" customFormat="1"/>
    <row r="11" spans="1:33">
      <c r="A11" s="163" t="s">
        <v>12</v>
      </c>
      <c r="B11" s="166" t="s">
        <v>13</v>
      </c>
      <c r="C11" s="166">
        <v>2000</v>
      </c>
      <c r="D11" s="166">
        <v>2010</v>
      </c>
      <c r="E11" s="166">
        <v>2020</v>
      </c>
      <c r="F11" s="166">
        <v>2030</v>
      </c>
      <c r="G11" s="166">
        <v>2040</v>
      </c>
      <c r="H11" s="166">
        <v>2050</v>
      </c>
      <c r="I11" s="166">
        <v>2060</v>
      </c>
      <c r="J11" s="166">
        <v>2070</v>
      </c>
      <c r="K11" s="166">
        <v>2080</v>
      </c>
      <c r="L11" s="166">
        <v>2090</v>
      </c>
      <c r="M11" s="166">
        <v>2100</v>
      </c>
      <c r="N11" s="127">
        <v>2110</v>
      </c>
      <c r="O11" s="127">
        <v>2120</v>
      </c>
      <c r="P11" s="127">
        <v>2130</v>
      </c>
      <c r="Q11" s="127">
        <v>2140</v>
      </c>
      <c r="R11" s="127">
        <v>2150</v>
      </c>
      <c r="S11" s="127">
        <v>2160</v>
      </c>
      <c r="T11" s="127">
        <v>2170</v>
      </c>
      <c r="U11" s="127">
        <v>2180</v>
      </c>
      <c r="V11" s="127">
        <v>2190</v>
      </c>
      <c r="W11" s="127">
        <v>2200</v>
      </c>
      <c r="X11" s="127">
        <v>2210</v>
      </c>
      <c r="Y11" s="127">
        <v>2220</v>
      </c>
      <c r="Z11" s="127">
        <v>2230</v>
      </c>
      <c r="AA11" s="127">
        <v>2240</v>
      </c>
      <c r="AB11" s="127">
        <v>2250</v>
      </c>
      <c r="AC11" s="127">
        <v>2260</v>
      </c>
      <c r="AD11" s="127">
        <v>2270</v>
      </c>
      <c r="AE11" s="127">
        <v>2280</v>
      </c>
      <c r="AF11" s="127">
        <v>2290</v>
      </c>
      <c r="AG11" s="127">
        <v>2300</v>
      </c>
    </row>
    <row r="12" spans="1:33">
      <c r="A12" s="234" t="s">
        <v>14</v>
      </c>
      <c r="B12" s="164" t="s">
        <v>15</v>
      </c>
      <c r="C12" s="164">
        <v>1.8221210000000001</v>
      </c>
      <c r="D12" s="164">
        <v>4.2499719999999996</v>
      </c>
      <c r="E12" s="164">
        <v>9.2211400000000001</v>
      </c>
      <c r="F12" s="164">
        <v>16.3354</v>
      </c>
      <c r="G12" s="164">
        <v>25.844840000000001</v>
      </c>
      <c r="H12" s="164">
        <v>34.899230000000003</v>
      </c>
      <c r="I12" s="164">
        <v>43.55639</v>
      </c>
      <c r="J12" s="164">
        <v>53.405529999999999</v>
      </c>
      <c r="K12" s="164">
        <v>64.558419999999998</v>
      </c>
      <c r="L12" s="164">
        <v>77.633899999999997</v>
      </c>
      <c r="M12" s="164">
        <v>92.926199999999994</v>
      </c>
      <c r="N12" s="124">
        <f t="shared" ref="N12:AC18" si="0">($M12/$M$19)*N$19</f>
        <v>109.75561069674234</v>
      </c>
      <c r="O12" s="124">
        <f t="shared" si="0"/>
        <v>128.57485984893967</v>
      </c>
      <c r="P12" s="124">
        <f t="shared" si="0"/>
        <v>149.3915953526807</v>
      </c>
      <c r="Q12" s="124">
        <f t="shared" si="0"/>
        <v>172.16190007955345</v>
      </c>
      <c r="R12" s="124">
        <f t="shared" si="0"/>
        <v>196.78351131829589</v>
      </c>
      <c r="S12" s="124">
        <f t="shared" si="0"/>
        <v>223.09053279191534</v>
      </c>
      <c r="T12" s="124">
        <f t="shared" si="0"/>
        <v>250.85014257778016</v>
      </c>
      <c r="U12" s="124">
        <f t="shared" si="0"/>
        <v>279.76175274934894</v>
      </c>
      <c r="V12" s="124">
        <f t="shared" si="0"/>
        <v>309.4589906996539</v>
      </c>
      <c r="W12" s="124">
        <f t="shared" si="0"/>
        <v>339.51474929958005</v>
      </c>
      <c r="X12" s="124">
        <f t="shared" si="0"/>
        <v>369.0529087981003</v>
      </c>
      <c r="Y12" s="124">
        <f t="shared" si="0"/>
        <v>397.45966807089604</v>
      </c>
      <c r="Z12" s="124">
        <f t="shared" si="0"/>
        <v>424.10358559482745</v>
      </c>
      <c r="AA12" s="124">
        <f t="shared" si="0"/>
        <v>448.3583568043905</v>
      </c>
      <c r="AB12" s="124">
        <f t="shared" si="0"/>
        <v>469.62698026452904</v>
      </c>
      <c r="AC12" s="124">
        <f t="shared" si="0"/>
        <v>487.3660307952976</v>
      </c>
      <c r="AD12" s="124">
        <f t="shared" ref="X12:AG18" si="1">($M12/$M$19)*AD$19</f>
        <v>501.10867145073786</v>
      </c>
      <c r="AE12" s="124">
        <f t="shared" si="1"/>
        <v>510.48504807006589</v>
      </c>
      <c r="AF12" s="124">
        <f t="shared" si="1"/>
        <v>515.23882407921496</v>
      </c>
      <c r="AG12" s="124">
        <f t="shared" si="1"/>
        <v>515.23882407921496</v>
      </c>
    </row>
    <row r="13" spans="1:33">
      <c r="A13" s="234"/>
      <c r="B13" s="164" t="s">
        <v>16</v>
      </c>
      <c r="C13" s="164">
        <v>12.783250000000001</v>
      </c>
      <c r="D13" s="164">
        <v>15.629490000000001</v>
      </c>
      <c r="E13" s="164">
        <v>19.65607</v>
      </c>
      <c r="F13" s="164">
        <v>23.58831</v>
      </c>
      <c r="G13" s="164">
        <v>26.60566</v>
      </c>
      <c r="H13" s="164">
        <v>29.47729</v>
      </c>
      <c r="I13" s="164">
        <v>32.030070000000002</v>
      </c>
      <c r="J13" s="164">
        <v>34.87811</v>
      </c>
      <c r="K13" s="164">
        <v>38.1907</v>
      </c>
      <c r="L13" s="164">
        <v>42.039059999999999</v>
      </c>
      <c r="M13" s="164">
        <v>46.493650000000002</v>
      </c>
      <c r="N13" s="124">
        <f t="shared" si="0"/>
        <v>54.913888109818274</v>
      </c>
      <c r="O13" s="124">
        <f t="shared" si="0"/>
        <v>64.329699617714425</v>
      </c>
      <c r="P13" s="124">
        <f t="shared" si="0"/>
        <v>74.74491098602077</v>
      </c>
      <c r="Q13" s="124">
        <f t="shared" si="0"/>
        <v>86.1375492125335</v>
      </c>
      <c r="R13" s="124">
        <f t="shared" si="0"/>
        <v>98.4564493221921</v>
      </c>
      <c r="S13" s="124">
        <f t="shared" si="0"/>
        <v>111.61860863718559</v>
      </c>
      <c r="T13" s="124">
        <f t="shared" si="0"/>
        <v>125.50753965470889</v>
      </c>
      <c r="U13" s="124">
        <f t="shared" si="0"/>
        <v>139.9728495915551</v>
      </c>
      <c r="V13" s="124">
        <f t="shared" si="0"/>
        <v>154.83123169722816</v>
      </c>
      <c r="W13" s="124">
        <f t="shared" si="0"/>
        <v>169.86899199334979</v>
      </c>
      <c r="X13" s="124">
        <f t="shared" si="1"/>
        <v>184.64778257521343</v>
      </c>
      <c r="Y13" s="124">
        <f t="shared" si="1"/>
        <v>198.86050109015991</v>
      </c>
      <c r="Z13" s="124">
        <f t="shared" si="1"/>
        <v>212.19121918674119</v>
      </c>
      <c r="AA13" s="124">
        <f t="shared" si="1"/>
        <v>224.32657868113031</v>
      </c>
      <c r="AB13" s="124">
        <f t="shared" si="1"/>
        <v>234.96788258828965</v>
      </c>
      <c r="AC13" s="124">
        <f t="shared" si="1"/>
        <v>243.84323966422591</v>
      </c>
      <c r="AD13" s="124">
        <f t="shared" si="1"/>
        <v>250.71907796074305</v>
      </c>
      <c r="AE13" s="124">
        <f t="shared" si="1"/>
        <v>255.4103488058569</v>
      </c>
      <c r="AF13" s="124">
        <f t="shared" si="1"/>
        <v>257.78879964047377</v>
      </c>
      <c r="AG13" s="124">
        <f t="shared" si="1"/>
        <v>257.78879964047377</v>
      </c>
    </row>
    <row r="14" spans="1:33">
      <c r="A14" s="234"/>
      <c r="B14" s="164" t="s">
        <v>17</v>
      </c>
      <c r="C14" s="164">
        <v>0.57224569999999997</v>
      </c>
      <c r="D14" s="164">
        <v>1.0696270000000001</v>
      </c>
      <c r="E14" s="164">
        <v>1.7670349999999999</v>
      </c>
      <c r="F14" s="164">
        <v>2.7491110000000001</v>
      </c>
      <c r="G14" s="164">
        <v>4.2440420000000003</v>
      </c>
      <c r="H14" s="164">
        <v>6.4342759999999997</v>
      </c>
      <c r="I14" s="164">
        <v>9.5112740000000002</v>
      </c>
      <c r="J14" s="164">
        <v>13.410830000000001</v>
      </c>
      <c r="K14" s="164">
        <v>18.127549999999999</v>
      </c>
      <c r="L14" s="164">
        <v>23.603359999999999</v>
      </c>
      <c r="M14" s="164">
        <v>29.83418</v>
      </c>
      <c r="N14" s="124">
        <f t="shared" si="0"/>
        <v>35.237302779372627</v>
      </c>
      <c r="O14" s="124">
        <f t="shared" si="0"/>
        <v>41.279267980483858</v>
      </c>
      <c r="P14" s="124">
        <f t="shared" si="0"/>
        <v>47.962530978766374</v>
      </c>
      <c r="Q14" s="124">
        <f t="shared" si="0"/>
        <v>55.272992074521625</v>
      </c>
      <c r="R14" s="124">
        <f t="shared" si="0"/>
        <v>63.177819578354402</v>
      </c>
      <c r="S14" s="124">
        <f t="shared" si="0"/>
        <v>71.623752091551196</v>
      </c>
      <c r="T14" s="124">
        <f t="shared" si="0"/>
        <v>80.536041575908172</v>
      </c>
      <c r="U14" s="124">
        <f t="shared" si="0"/>
        <v>89.818183554687167</v>
      </c>
      <c r="V14" s="124">
        <f t="shared" si="0"/>
        <v>99.352553221285291</v>
      </c>
      <c r="W14" s="124">
        <f t="shared" si="0"/>
        <v>109.00202680469604</v>
      </c>
      <c r="X14" s="124">
        <f t="shared" si="1"/>
        <v>118.48532395176073</v>
      </c>
      <c r="Y14" s="124">
        <f t="shared" si="1"/>
        <v>127.60538233530873</v>
      </c>
      <c r="Z14" s="124">
        <f t="shared" si="1"/>
        <v>136.15947613570219</v>
      </c>
      <c r="AA14" s="124">
        <f t="shared" si="1"/>
        <v>143.94652876590683</v>
      </c>
      <c r="AB14" s="124">
        <f t="shared" si="1"/>
        <v>150.7748714793934</v>
      </c>
      <c r="AC14" s="124">
        <f t="shared" si="1"/>
        <v>156.47003631518831</v>
      </c>
      <c r="AD14" s="124">
        <f t="shared" si="1"/>
        <v>160.88214414903626</v>
      </c>
      <c r="AE14" s="124">
        <f t="shared" si="1"/>
        <v>163.89245241310846</v>
      </c>
      <c r="AF14" s="124">
        <f t="shared" si="1"/>
        <v>165.41866363380439</v>
      </c>
      <c r="AG14" s="124">
        <f t="shared" si="1"/>
        <v>165.41866363380439</v>
      </c>
    </row>
    <row r="15" spans="1:33">
      <c r="A15" s="234"/>
      <c r="B15" s="164" t="s">
        <v>18</v>
      </c>
      <c r="C15" s="164">
        <v>10.75196</v>
      </c>
      <c r="D15" s="164">
        <v>14.416980000000001</v>
      </c>
      <c r="E15" s="164">
        <v>18.684750000000001</v>
      </c>
      <c r="F15" s="164">
        <v>22.746880000000001</v>
      </c>
      <c r="G15" s="164">
        <v>26.935700000000001</v>
      </c>
      <c r="H15" s="164">
        <v>31.416149999999998</v>
      </c>
      <c r="I15" s="164">
        <v>35.570270000000001</v>
      </c>
      <c r="J15" s="164">
        <v>40.217529999999996</v>
      </c>
      <c r="K15" s="164">
        <v>45.062280000000001</v>
      </c>
      <c r="L15" s="164">
        <v>50.152340000000002</v>
      </c>
      <c r="M15" s="164">
        <v>55.513280000000002</v>
      </c>
      <c r="N15" s="124">
        <f t="shared" si="0"/>
        <v>65.567019292505805</v>
      </c>
      <c r="O15" s="124">
        <f t="shared" si="0"/>
        <v>76.809470265166823</v>
      </c>
      <c r="P15" s="124">
        <f t="shared" si="0"/>
        <v>89.24520170264212</v>
      </c>
      <c r="Q15" s="124">
        <f t="shared" si="0"/>
        <v>102.84797790556671</v>
      </c>
      <c r="R15" s="124">
        <f t="shared" si="0"/>
        <v>117.55670804569355</v>
      </c>
      <c r="S15" s="124">
        <f t="shared" si="0"/>
        <v>133.27228717225904</v>
      </c>
      <c r="T15" s="124">
        <f t="shared" si="0"/>
        <v>149.85562955291653</v>
      </c>
      <c r="U15" s="124">
        <f t="shared" si="0"/>
        <v>167.12716665122838</v>
      </c>
      <c r="V15" s="124">
        <f t="shared" si="0"/>
        <v>184.86803075157795</v>
      </c>
      <c r="W15" s="124">
        <f t="shared" si="0"/>
        <v>202.8230718785164</v>
      </c>
      <c r="X15" s="124">
        <f t="shared" si="1"/>
        <v>220.46890393584809</v>
      </c>
      <c r="Y15" s="124">
        <f t="shared" si="1"/>
        <v>237.43884762668347</v>
      </c>
      <c r="Z15" s="124">
        <f t="shared" si="1"/>
        <v>253.35568543779499</v>
      </c>
      <c r="AA15" s="124">
        <f t="shared" si="1"/>
        <v>267.84526862846036</v>
      </c>
      <c r="AB15" s="124">
        <f t="shared" si="1"/>
        <v>280.55095388576393</v>
      </c>
      <c r="AC15" s="124">
        <f t="shared" si="1"/>
        <v>291.14810387197559</v>
      </c>
      <c r="AD15" s="124">
        <f t="shared" si="1"/>
        <v>299.35783437472764</v>
      </c>
      <c r="AE15" s="124">
        <f t="shared" si="1"/>
        <v>304.95919782932077</v>
      </c>
      <c r="AF15" s="124">
        <f t="shared" si="1"/>
        <v>307.79906106114532</v>
      </c>
      <c r="AG15" s="124">
        <f t="shared" si="1"/>
        <v>307.79906106114532</v>
      </c>
    </row>
    <row r="16" spans="1:33">
      <c r="A16" s="234"/>
      <c r="B16" s="164" t="s">
        <v>19</v>
      </c>
      <c r="C16" s="164">
        <v>29.797139999999999</v>
      </c>
      <c r="D16" s="164">
        <v>37.672980000000003</v>
      </c>
      <c r="E16" s="164">
        <v>47.796309999999998</v>
      </c>
      <c r="F16" s="164">
        <v>57.343409999999999</v>
      </c>
      <c r="G16" s="164">
        <v>65.845259999999996</v>
      </c>
      <c r="H16" s="164">
        <v>74.414959999999994</v>
      </c>
      <c r="I16" s="164">
        <v>82.170230000000004</v>
      </c>
      <c r="J16" s="164">
        <v>90.717569999999995</v>
      </c>
      <c r="K16" s="164">
        <v>99.984380000000002</v>
      </c>
      <c r="L16" s="164">
        <v>110.2186</v>
      </c>
      <c r="M16" s="164">
        <v>121.57680000000001</v>
      </c>
      <c r="N16" s="124">
        <f t="shared" si="0"/>
        <v>143.59498107698047</v>
      </c>
      <c r="O16" s="124">
        <f t="shared" si="0"/>
        <v>168.21649890862392</v>
      </c>
      <c r="P16" s="124">
        <f t="shared" si="0"/>
        <v>195.45135935692829</v>
      </c>
      <c r="Q16" s="124">
        <f t="shared" si="0"/>
        <v>225.2421049563186</v>
      </c>
      <c r="R16" s="124">
        <f t="shared" si="0"/>
        <v>257.45494380317064</v>
      </c>
      <c r="S16" s="124">
        <f t="shared" si="0"/>
        <v>291.87283120515133</v>
      </c>
      <c r="T16" s="124">
        <f t="shared" si="0"/>
        <v>328.19116260161576</v>
      </c>
      <c r="U16" s="124">
        <f t="shared" si="0"/>
        <v>366.01667410974562</v>
      </c>
      <c r="V16" s="124">
        <f t="shared" si="0"/>
        <v>404.87003472103328</v>
      </c>
      <c r="W16" s="124">
        <f t="shared" si="0"/>
        <v>444.19245350229733</v>
      </c>
      <c r="X16" s="124">
        <f t="shared" si="1"/>
        <v>482.8376892885417</v>
      </c>
      <c r="Y16" s="124">
        <f t="shared" si="1"/>
        <v>520.00269647442508</v>
      </c>
      <c r="Z16" s="124">
        <f t="shared" si="1"/>
        <v>554.86135024508928</v>
      </c>
      <c r="AA16" s="124">
        <f t="shared" si="1"/>
        <v>586.59424654764769</v>
      </c>
      <c r="AB16" s="124">
        <f t="shared" si="1"/>
        <v>614.42031907281898</v>
      </c>
      <c r="AC16" s="124">
        <f t="shared" si="1"/>
        <v>637.62859616333969</v>
      </c>
      <c r="AD16" s="124">
        <f t="shared" si="1"/>
        <v>655.60830774563112</v>
      </c>
      <c r="AE16" s="124">
        <f t="shared" si="1"/>
        <v>667.87556783990726</v>
      </c>
      <c r="AF16" s="124">
        <f t="shared" si="1"/>
        <v>674.09500729949036</v>
      </c>
      <c r="AG16" s="124">
        <f t="shared" si="1"/>
        <v>674.09500729949036</v>
      </c>
    </row>
    <row r="17" spans="1:33">
      <c r="A17" s="234"/>
      <c r="B17" s="164" t="s">
        <v>20</v>
      </c>
      <c r="C17" s="164">
        <v>4.8749580000000003</v>
      </c>
      <c r="D17" s="164">
        <v>9.4376370000000005</v>
      </c>
      <c r="E17" s="164">
        <v>17.054510000000001</v>
      </c>
      <c r="F17" s="164">
        <v>27.442879999999999</v>
      </c>
      <c r="G17" s="164">
        <v>41.176639999999999</v>
      </c>
      <c r="H17" s="164">
        <v>55.16865</v>
      </c>
      <c r="I17" s="164">
        <v>69.81456</v>
      </c>
      <c r="J17" s="164">
        <v>86.770970000000005</v>
      </c>
      <c r="K17" s="164">
        <v>106.16419999999999</v>
      </c>
      <c r="L17" s="164">
        <v>128.6352</v>
      </c>
      <c r="M17" s="164">
        <v>154.51159999999999</v>
      </c>
      <c r="N17" s="124">
        <f t="shared" si="0"/>
        <v>182.49444201668391</v>
      </c>
      <c r="O17" s="124">
        <f t="shared" si="0"/>
        <v>213.78585711064721</v>
      </c>
      <c r="P17" s="124">
        <f t="shared" si="0"/>
        <v>248.39856170267652</v>
      </c>
      <c r="Q17" s="124">
        <f t="shared" si="0"/>
        <v>286.25953326760299</v>
      </c>
      <c r="R17" s="124">
        <f t="shared" si="0"/>
        <v>327.1987360659104</v>
      </c>
      <c r="S17" s="124">
        <f t="shared" si="0"/>
        <v>370.9403286320898</v>
      </c>
      <c r="T17" s="124">
        <f t="shared" si="0"/>
        <v>417.09718991975279</v>
      </c>
      <c r="U17" s="124">
        <f t="shared" si="0"/>
        <v>465.1695220089307</v>
      </c>
      <c r="V17" s="124">
        <f t="shared" si="0"/>
        <v>514.54814452101391</v>
      </c>
      <c r="W17" s="124">
        <f t="shared" si="0"/>
        <v>564.52289169122366</v>
      </c>
      <c r="X17" s="124">
        <f t="shared" si="1"/>
        <v>613.63700897108197</v>
      </c>
      <c r="Y17" s="124">
        <f t="shared" si="1"/>
        <v>660.86990804641812</v>
      </c>
      <c r="Z17" s="124">
        <f t="shared" si="1"/>
        <v>705.17166930310009</v>
      </c>
      <c r="AA17" s="124">
        <f t="shared" si="1"/>
        <v>745.50091452375386</v>
      </c>
      <c r="AB17" s="124">
        <f t="shared" si="1"/>
        <v>780.86498881737111</v>
      </c>
      <c r="AC17" s="124">
        <f t="shared" si="1"/>
        <v>810.36032038145004</v>
      </c>
      <c r="AD17" s="124">
        <f t="shared" si="1"/>
        <v>833.21068331350921</v>
      </c>
      <c r="AE17" s="124">
        <f t="shared" si="1"/>
        <v>848.80110833524657</v>
      </c>
      <c r="AF17" s="124">
        <f t="shared" si="1"/>
        <v>856.70537577774644</v>
      </c>
      <c r="AG17" s="124">
        <f t="shared" si="1"/>
        <v>856.70537577774644</v>
      </c>
    </row>
    <row r="18" spans="1:33">
      <c r="A18" s="234"/>
      <c r="B18" s="164" t="s">
        <v>21</v>
      </c>
      <c r="C18" s="164">
        <v>3.8865409999999998</v>
      </c>
      <c r="D18" s="164">
        <v>5.8436899999999996</v>
      </c>
      <c r="E18" s="164">
        <v>8.6131519999999995</v>
      </c>
      <c r="F18" s="164">
        <v>12.36467</v>
      </c>
      <c r="G18" s="164">
        <v>18.22307</v>
      </c>
      <c r="H18" s="164">
        <v>26.74718</v>
      </c>
      <c r="I18" s="164">
        <v>38.481009999999998</v>
      </c>
      <c r="J18" s="164">
        <v>53.451819999999998</v>
      </c>
      <c r="K18" s="164">
        <v>71.938730000000007</v>
      </c>
      <c r="L18" s="164">
        <v>94.212879999999998</v>
      </c>
      <c r="M18" s="164">
        <v>120.5355</v>
      </c>
      <c r="N18" s="124">
        <f t="shared" si="0"/>
        <v>142.36509631446444</v>
      </c>
      <c r="O18" s="124">
        <f t="shared" si="0"/>
        <v>166.77573191760629</v>
      </c>
      <c r="P18" s="124">
        <f t="shared" si="0"/>
        <v>193.77732697165109</v>
      </c>
      <c r="Q18" s="124">
        <f t="shared" si="0"/>
        <v>223.31291613171541</v>
      </c>
      <c r="R18" s="124">
        <f t="shared" si="0"/>
        <v>255.24985341600595</v>
      </c>
      <c r="S18" s="124">
        <f t="shared" si="0"/>
        <v>289.37295311053191</v>
      </c>
      <c r="T18" s="124">
        <f t="shared" si="0"/>
        <v>325.38021957945142</v>
      </c>
      <c r="U18" s="124">
        <f t="shared" si="0"/>
        <v>362.88175722798462</v>
      </c>
      <c r="V18" s="124">
        <f t="shared" si="0"/>
        <v>401.40234049684727</v>
      </c>
      <c r="W18" s="124">
        <f t="shared" si="0"/>
        <v>440.38796447287768</v>
      </c>
      <c r="X18" s="124">
        <f t="shared" si="1"/>
        <v>478.70220549676429</v>
      </c>
      <c r="Y18" s="124">
        <f t="shared" si="1"/>
        <v>515.54889601382058</v>
      </c>
      <c r="Z18" s="124">
        <f t="shared" si="1"/>
        <v>550.10898693226795</v>
      </c>
      <c r="AA18" s="124">
        <f t="shared" si="1"/>
        <v>581.5700923592658</v>
      </c>
      <c r="AB18" s="124">
        <f t="shared" si="1"/>
        <v>609.15783578447338</v>
      </c>
      <c r="AC18" s="124">
        <f t="shared" si="1"/>
        <v>632.16733499192469</v>
      </c>
      <c r="AD18" s="124">
        <f t="shared" si="1"/>
        <v>649.99305112713535</v>
      </c>
      <c r="AE18" s="124">
        <f t="shared" si="1"/>
        <v>662.15524267267381</v>
      </c>
      <c r="AF18" s="124">
        <f t="shared" si="1"/>
        <v>668.32141290400568</v>
      </c>
      <c r="AG18" s="124">
        <f t="shared" si="1"/>
        <v>668.32141290400568</v>
      </c>
    </row>
    <row r="19" spans="1:33" s="125" customFormat="1">
      <c r="B19" s="165" t="s">
        <v>22</v>
      </c>
      <c r="C19" s="165">
        <v>38.558639999999997</v>
      </c>
      <c r="D19" s="165">
        <v>52.95431</v>
      </c>
      <c r="E19" s="165">
        <v>73.463970000000003</v>
      </c>
      <c r="F19" s="165">
        <v>97.150959999999998</v>
      </c>
      <c r="G19" s="165">
        <v>125.245</v>
      </c>
      <c r="H19" s="165">
        <v>156.33080000000001</v>
      </c>
      <c r="I19" s="165">
        <v>190.4658</v>
      </c>
      <c r="J19" s="165">
        <v>230.94040000000001</v>
      </c>
      <c r="K19" s="165">
        <v>278.08730000000003</v>
      </c>
      <c r="L19" s="165">
        <v>333.06670000000003</v>
      </c>
      <c r="M19" s="165">
        <v>396.62400000000002</v>
      </c>
      <c r="N19" s="125">
        <f t="shared" ref="N19:AG19" si="2">N30*N51</f>
        <v>468.45463751864099</v>
      </c>
      <c r="O19" s="125">
        <f t="shared" si="2"/>
        <v>548.77822629921218</v>
      </c>
      <c r="P19" s="125">
        <f t="shared" si="2"/>
        <v>637.62740879495379</v>
      </c>
      <c r="Q19" s="125">
        <f t="shared" si="2"/>
        <v>734.81473962297832</v>
      </c>
      <c r="R19" s="125">
        <f t="shared" si="2"/>
        <v>839.90374504830493</v>
      </c>
      <c r="S19" s="125">
        <f t="shared" si="2"/>
        <v>952.18635302057589</v>
      </c>
      <c r="T19" s="125">
        <f t="shared" si="2"/>
        <v>1070.6688420463711</v>
      </c>
      <c r="U19" s="125">
        <f t="shared" si="2"/>
        <v>1194.0682544046542</v>
      </c>
      <c r="V19" s="125">
        <f t="shared" si="2"/>
        <v>1320.8208527547617</v>
      </c>
      <c r="W19" s="125">
        <f t="shared" si="2"/>
        <v>1449.1036750259523</v>
      </c>
      <c r="X19" s="125">
        <f t="shared" si="2"/>
        <v>1575.1773009026276</v>
      </c>
      <c r="Y19" s="125">
        <f t="shared" si="2"/>
        <v>1696.421928250064</v>
      </c>
      <c r="Z19" s="125">
        <f t="shared" si="2"/>
        <v>1810.142462867984</v>
      </c>
      <c r="AA19" s="125">
        <f t="shared" si="2"/>
        <v>1913.6657359193057</v>
      </c>
      <c r="AB19" s="125">
        <f t="shared" si="2"/>
        <v>2004.443649050952</v>
      </c>
      <c r="AC19" s="125">
        <f t="shared" si="2"/>
        <v>2080.1567760023991</v>
      </c>
      <c r="AD19" s="125">
        <f t="shared" si="2"/>
        <v>2138.812581440729</v>
      </c>
      <c r="AE19" s="125">
        <f t="shared" si="2"/>
        <v>2178.8324681924132</v>
      </c>
      <c r="AF19" s="125">
        <f t="shared" si="2"/>
        <v>2199.1223504414747</v>
      </c>
      <c r="AG19" s="125">
        <f t="shared" si="2"/>
        <v>2199.1223504414747</v>
      </c>
    </row>
    <row r="20" spans="1:33" s="128" customFormat="1" ht="11.25">
      <c r="B20" s="128" t="s">
        <v>23</v>
      </c>
      <c r="C20" s="128">
        <f t="shared" ref="C20:AG20" si="3">SUM(C16:C18)</f>
        <v>38.558638999999999</v>
      </c>
      <c r="D20" s="128">
        <f t="shared" si="3"/>
        <v>52.954307000000007</v>
      </c>
      <c r="E20" s="128">
        <f t="shared" si="3"/>
        <v>73.463971999999998</v>
      </c>
      <c r="F20" s="128">
        <f t="shared" si="3"/>
        <v>97.150959999999998</v>
      </c>
      <c r="G20" s="128">
        <f t="shared" si="3"/>
        <v>125.24497</v>
      </c>
      <c r="H20" s="128">
        <f t="shared" si="3"/>
        <v>156.33078999999998</v>
      </c>
      <c r="I20" s="128">
        <f t="shared" si="3"/>
        <v>190.4658</v>
      </c>
      <c r="J20" s="128">
        <f t="shared" si="3"/>
        <v>230.94036</v>
      </c>
      <c r="K20" s="128">
        <f t="shared" si="3"/>
        <v>278.08731</v>
      </c>
      <c r="L20" s="128">
        <f t="shared" si="3"/>
        <v>333.06667999999996</v>
      </c>
      <c r="M20" s="128">
        <f t="shared" si="3"/>
        <v>396.62389999999999</v>
      </c>
      <c r="N20" s="128">
        <f t="shared" si="3"/>
        <v>468.45451940812882</v>
      </c>
      <c r="O20" s="128">
        <f t="shared" si="3"/>
        <v>548.77808793687745</v>
      </c>
      <c r="P20" s="128">
        <f t="shared" si="3"/>
        <v>637.62724803125593</v>
      </c>
      <c r="Q20" s="128">
        <f t="shared" si="3"/>
        <v>734.81455435563703</v>
      </c>
      <c r="R20" s="128">
        <f t="shared" si="3"/>
        <v>839.90353328508706</v>
      </c>
      <c r="S20" s="128">
        <f t="shared" si="3"/>
        <v>952.18611294777293</v>
      </c>
      <c r="T20" s="128">
        <f t="shared" si="3"/>
        <v>1070.66857210082</v>
      </c>
      <c r="U20" s="128">
        <f t="shared" si="3"/>
        <v>1194.0679533466609</v>
      </c>
      <c r="V20" s="128">
        <f t="shared" si="3"/>
        <v>1320.8205197388945</v>
      </c>
      <c r="W20" s="128">
        <f t="shared" si="3"/>
        <v>1449.1033096663987</v>
      </c>
      <c r="X20" s="128">
        <f t="shared" si="3"/>
        <v>1575.1769037563879</v>
      </c>
      <c r="Y20" s="128">
        <f t="shared" si="3"/>
        <v>1696.4215005346637</v>
      </c>
      <c r="Z20" s="128">
        <f t="shared" si="3"/>
        <v>1810.1420064804572</v>
      </c>
      <c r="AA20" s="128">
        <f t="shared" si="3"/>
        <v>1913.6652534306672</v>
      </c>
      <c r="AB20" s="128">
        <f t="shared" si="3"/>
        <v>2004.4431436746636</v>
      </c>
      <c r="AC20" s="128">
        <f t="shared" si="3"/>
        <v>2080.1562515367145</v>
      </c>
      <c r="AD20" s="128">
        <f t="shared" si="3"/>
        <v>2138.8120421862759</v>
      </c>
      <c r="AE20" s="128">
        <f t="shared" si="3"/>
        <v>2178.8319188478276</v>
      </c>
      <c r="AF20" s="128">
        <f t="shared" si="3"/>
        <v>2199.1217959812425</v>
      </c>
      <c r="AG20" s="128">
        <f t="shared" si="3"/>
        <v>2199.1217959812425</v>
      </c>
    </row>
    <row r="22" spans="1:33">
      <c r="B22" s="127" t="s">
        <v>24</v>
      </c>
      <c r="C22" s="127">
        <v>2000</v>
      </c>
      <c r="D22" s="127">
        <v>2010</v>
      </c>
      <c r="E22" s="127">
        <v>2020</v>
      </c>
      <c r="F22" s="127">
        <v>2030</v>
      </c>
      <c r="G22" s="127">
        <v>2040</v>
      </c>
      <c r="H22" s="127">
        <v>2050</v>
      </c>
      <c r="I22" s="127">
        <v>2060</v>
      </c>
      <c r="J22" s="127">
        <v>2070</v>
      </c>
      <c r="K22" s="127">
        <v>2080</v>
      </c>
      <c r="L22" s="127">
        <v>2090</v>
      </c>
      <c r="M22" s="127">
        <v>2100</v>
      </c>
      <c r="N22" s="127">
        <v>2110</v>
      </c>
      <c r="O22" s="127">
        <v>2120</v>
      </c>
      <c r="P22" s="127">
        <v>2130</v>
      </c>
      <c r="Q22" s="127">
        <v>2140</v>
      </c>
      <c r="R22" s="127">
        <v>2150</v>
      </c>
      <c r="S22" s="127">
        <v>2160</v>
      </c>
      <c r="T22" s="127">
        <v>2170</v>
      </c>
      <c r="U22" s="127">
        <v>2180</v>
      </c>
      <c r="V22" s="127">
        <v>2190</v>
      </c>
      <c r="W22" s="127">
        <v>2200</v>
      </c>
      <c r="X22" s="127">
        <v>2210</v>
      </c>
      <c r="Y22" s="127">
        <v>2220</v>
      </c>
      <c r="Z22" s="127">
        <v>2230</v>
      </c>
      <c r="AA22" s="127">
        <v>2240</v>
      </c>
      <c r="AB22" s="127">
        <v>2250</v>
      </c>
      <c r="AC22" s="127">
        <v>2260</v>
      </c>
      <c r="AD22" s="127">
        <v>2270</v>
      </c>
      <c r="AE22" s="127">
        <v>2280</v>
      </c>
      <c r="AF22" s="127">
        <v>2290</v>
      </c>
      <c r="AG22" s="127">
        <v>2300</v>
      </c>
    </row>
    <row r="23" spans="1:33">
      <c r="B23" s="123" t="s">
        <v>15</v>
      </c>
      <c r="C23" s="123">
        <f t="shared" ref="C23:AG30" si="4">C12/C44</f>
        <v>1.3752230249274697</v>
      </c>
      <c r="D23" s="123">
        <f t="shared" si="4"/>
        <v>2.9956847757591816</v>
      </c>
      <c r="E23" s="123">
        <f t="shared" si="4"/>
        <v>6.2038277325256344</v>
      </c>
      <c r="F23" s="123">
        <f t="shared" si="4"/>
        <v>10.824439641062815</v>
      </c>
      <c r="G23" s="123">
        <f t="shared" si="4"/>
        <v>17.25409507736185</v>
      </c>
      <c r="H23" s="123">
        <f t="shared" si="4"/>
        <v>24.017368588029729</v>
      </c>
      <c r="I23" s="123">
        <f t="shared" si="4"/>
        <v>31.216527783650672</v>
      </c>
      <c r="J23" s="123">
        <f t="shared" si="4"/>
        <v>39.83813517156598</v>
      </c>
      <c r="K23" s="123">
        <f t="shared" si="4"/>
        <v>49.994517195715979</v>
      </c>
      <c r="L23" s="123">
        <f t="shared" si="4"/>
        <v>61.820175473522092</v>
      </c>
      <c r="M23" s="123">
        <f t="shared" si="4"/>
        <v>75.503471855464213</v>
      </c>
      <c r="N23" s="123">
        <f t="shared" si="4"/>
        <v>90.809314578825322</v>
      </c>
      <c r="O23" s="123">
        <f t="shared" si="4"/>
        <v>108.10845436771743</v>
      </c>
      <c r="P23" s="123">
        <f t="shared" si="4"/>
        <v>127.39568077023931</v>
      </c>
      <c r="Q23" s="123">
        <f t="shared" si="4"/>
        <v>148.59887947853665</v>
      </c>
      <c r="R23" s="123">
        <f t="shared" si="4"/>
        <v>171.57031568524559</v>
      </c>
      <c r="S23" s="123">
        <f t="shared" si="4"/>
        <v>196.08056568339626</v>
      </c>
      <c r="T23" s="123">
        <f t="shared" si="4"/>
        <v>221.81593238473727</v>
      </c>
      <c r="U23" s="123">
        <f t="shared" si="4"/>
        <v>248.38004872375598</v>
      </c>
      <c r="V23" s="123">
        <f t="shared" si="4"/>
        <v>275.30016007063961</v>
      </c>
      <c r="W23" s="123">
        <f t="shared" si="4"/>
        <v>302.03829146212621</v>
      </c>
      <c r="X23" s="123">
        <f t="shared" si="4"/>
        <v>328.31595759084149</v>
      </c>
      <c r="Y23" s="123">
        <f t="shared" si="4"/>
        <v>353.58711018268485</v>
      </c>
      <c r="Z23" s="123">
        <f t="shared" si="4"/>
        <v>377.29000775455182</v>
      </c>
      <c r="AA23" s="123">
        <f t="shared" si="4"/>
        <v>398.86747875118596</v>
      </c>
      <c r="AB23" s="123">
        <f t="shared" si="4"/>
        <v>417.78842019748288</v>
      </c>
      <c r="AC23" s="123">
        <f t="shared" si="4"/>
        <v>433.56939149704198</v>
      </c>
      <c r="AD23" s="123">
        <f t="shared" si="4"/>
        <v>445.79508629324818</v>
      </c>
      <c r="AE23" s="123">
        <f t="shared" si="4"/>
        <v>454.1364758206538</v>
      </c>
      <c r="AF23" s="123">
        <f t="shared" si="4"/>
        <v>458.36551855520105</v>
      </c>
      <c r="AG23" s="123">
        <f t="shared" si="4"/>
        <v>458.36551855520105</v>
      </c>
    </row>
    <row r="24" spans="1:33">
      <c r="B24" s="123" t="s">
        <v>16</v>
      </c>
      <c r="C24" s="123">
        <f t="shared" si="4"/>
        <v>24.613698796834772</v>
      </c>
      <c r="D24" s="123">
        <f t="shared" si="4"/>
        <v>29.864373486908356</v>
      </c>
      <c r="E24" s="123">
        <f t="shared" si="4"/>
        <v>37.695023492185257</v>
      </c>
      <c r="F24" s="123">
        <f t="shared" si="4"/>
        <v>45.790362563745184</v>
      </c>
      <c r="G24" s="123">
        <f t="shared" si="4"/>
        <v>52.796665548118192</v>
      </c>
      <c r="H24" s="123">
        <f t="shared" si="4"/>
        <v>60.332860054808066</v>
      </c>
      <c r="I24" s="123">
        <f t="shared" si="4"/>
        <v>68.473298892244259</v>
      </c>
      <c r="J24" s="123">
        <f t="shared" si="4"/>
        <v>77.426525172087992</v>
      </c>
      <c r="K24" s="123">
        <f t="shared" si="4"/>
        <v>87.15091779484608</v>
      </c>
      <c r="L24" s="123">
        <f t="shared" si="4"/>
        <v>97.603936934931028</v>
      </c>
      <c r="M24" s="123">
        <f t="shared" si="4"/>
        <v>108.87353887562064</v>
      </c>
      <c r="N24" s="123">
        <f t="shared" si="4"/>
        <v>129.58472605159758</v>
      </c>
      <c r="O24" s="123">
        <f t="shared" si="4"/>
        <v>152.84619469273551</v>
      </c>
      <c r="P24" s="123">
        <f t="shared" si="4"/>
        <v>178.65895418107181</v>
      </c>
      <c r="Q24" s="123">
        <f t="shared" si="4"/>
        <v>206.94945385338193</v>
      </c>
      <c r="R24" s="123">
        <f t="shared" si="4"/>
        <v>237.55989379966184</v>
      </c>
      <c r="S24" s="123">
        <f t="shared" si="4"/>
        <v>270.24103835189601</v>
      </c>
      <c r="T24" s="123">
        <f t="shared" si="4"/>
        <v>304.64834280590628</v>
      </c>
      <c r="U24" s="123">
        <f t="shared" si="4"/>
        <v>340.34210434476478</v>
      </c>
      <c r="V24" s="123">
        <f t="shared" si="4"/>
        <v>376.79217945053784</v>
      </c>
      <c r="W24" s="123">
        <f t="shared" si="4"/>
        <v>413.3875769935251</v>
      </c>
      <c r="X24" s="123">
        <f t="shared" si="4"/>
        <v>449.3527543801697</v>
      </c>
      <c r="Y24" s="123">
        <f t="shared" si="4"/>
        <v>483.94035745262892</v>
      </c>
      <c r="Z24" s="123">
        <f t="shared" si="4"/>
        <v>516.38155339347031</v>
      </c>
      <c r="AA24" s="123">
        <f t="shared" si="4"/>
        <v>545.91376406042525</v>
      </c>
      <c r="AB24" s="123">
        <f t="shared" si="4"/>
        <v>571.81009032110353</v>
      </c>
      <c r="AC24" s="123">
        <f t="shared" si="4"/>
        <v>593.40886661052343</v>
      </c>
      <c r="AD24" s="123">
        <f t="shared" si="4"/>
        <v>610.14167993826595</v>
      </c>
      <c r="AE24" s="123">
        <f t="shared" si="4"/>
        <v>621.55820195870569</v>
      </c>
      <c r="AF24" s="123">
        <f t="shared" si="4"/>
        <v>627.34632147353148</v>
      </c>
      <c r="AG24" s="123">
        <f t="shared" si="4"/>
        <v>627.34632147353148</v>
      </c>
    </row>
    <row r="25" spans="1:33">
      <c r="B25" s="123" t="s">
        <v>17</v>
      </c>
      <c r="C25" s="123">
        <f t="shared" si="4"/>
        <v>0.56336592627013016</v>
      </c>
      <c r="D25" s="123">
        <f t="shared" si="4"/>
        <v>0.91230229400365748</v>
      </c>
      <c r="E25" s="123">
        <f t="shared" si="4"/>
        <v>1.348167459376483</v>
      </c>
      <c r="F25" s="123">
        <f t="shared" si="4"/>
        <v>1.9429197604418003</v>
      </c>
      <c r="G25" s="123">
        <f t="shared" si="4"/>
        <v>2.8598665768194071</v>
      </c>
      <c r="H25" s="123">
        <f t="shared" si="4"/>
        <v>4.2063273943462169</v>
      </c>
      <c r="I25" s="123">
        <f t="shared" si="4"/>
        <v>6.1245979459909856</v>
      </c>
      <c r="J25" s="123">
        <f t="shared" si="4"/>
        <v>8.6358739433622187</v>
      </c>
      <c r="K25" s="123">
        <f t="shared" si="4"/>
        <v>11.822849815817758</v>
      </c>
      <c r="L25" s="123">
        <f t="shared" si="4"/>
        <v>15.749769125238213</v>
      </c>
      <c r="M25" s="123">
        <f t="shared" si="4"/>
        <v>20.481041386776578</v>
      </c>
      <c r="N25" s="123">
        <f t="shared" si="4"/>
        <v>24.816721036985722</v>
      </c>
      <c r="O25" s="123">
        <f t="shared" si="4"/>
        <v>29.740192978203336</v>
      </c>
      <c r="P25" s="123">
        <f t="shared" si="4"/>
        <v>35.249274708077515</v>
      </c>
      <c r="Q25" s="123">
        <f t="shared" si="4"/>
        <v>41.320313524615003</v>
      </c>
      <c r="R25" s="123">
        <f t="shared" si="4"/>
        <v>47.90535365582987</v>
      </c>
      <c r="S25" s="123">
        <f t="shared" si="4"/>
        <v>54.930242063548185</v>
      </c>
      <c r="T25" s="123">
        <f t="shared" si="4"/>
        <v>62.293967903096181</v>
      </c>
      <c r="U25" s="123">
        <f t="shared" si="4"/>
        <v>69.869477638938292</v>
      </c>
      <c r="V25" s="123">
        <f t="shared" si="4"/>
        <v>77.506123799170467</v>
      </c>
      <c r="W25" s="123">
        <f t="shared" si="4"/>
        <v>85.033794401524247</v>
      </c>
      <c r="X25" s="123">
        <f t="shared" si="4"/>
        <v>92.431828763737769</v>
      </c>
      <c r="Y25" s="123">
        <f t="shared" si="4"/>
        <v>99.546496190115448</v>
      </c>
      <c r="Z25" s="123">
        <f t="shared" si="4"/>
        <v>106.21964782625248</v>
      </c>
      <c r="AA25" s="123">
        <f t="shared" si="4"/>
        <v>112.2944214039686</v>
      </c>
      <c r="AB25" s="123">
        <f t="shared" si="4"/>
        <v>117.62129382481011</v>
      </c>
      <c r="AC25" s="123">
        <f t="shared" si="4"/>
        <v>122.0641605303759</v>
      </c>
      <c r="AD25" s="123">
        <f t="shared" si="4"/>
        <v>125.50609901004294</v>
      </c>
      <c r="AE25" s="123">
        <f t="shared" si="4"/>
        <v>127.85447675599966</v>
      </c>
      <c r="AF25" s="123">
        <f t="shared" si="4"/>
        <v>129.04509251754405</v>
      </c>
      <c r="AG25" s="123">
        <f t="shared" si="4"/>
        <v>129.04509251754405</v>
      </c>
    </row>
    <row r="26" spans="1:33">
      <c r="B26" s="123" t="s">
        <v>18</v>
      </c>
      <c r="C26" s="123">
        <f t="shared" si="4"/>
        <v>38.571818575456227</v>
      </c>
      <c r="D26" s="123">
        <f t="shared" si="4"/>
        <v>46.805929949765613</v>
      </c>
      <c r="E26" s="123">
        <f t="shared" si="4"/>
        <v>55.489692321353324</v>
      </c>
      <c r="F26" s="123">
        <f t="shared" si="4"/>
        <v>62.787721067245073</v>
      </c>
      <c r="G26" s="123">
        <f t="shared" si="4"/>
        <v>70.366799124010328</v>
      </c>
      <c r="H26" s="123">
        <f t="shared" si="4"/>
        <v>78.589591731822054</v>
      </c>
      <c r="I26" s="123">
        <f t="shared" si="4"/>
        <v>87.435146203875988</v>
      </c>
      <c r="J26" s="123">
        <f t="shared" si="4"/>
        <v>96.94928484060722</v>
      </c>
      <c r="K26" s="123">
        <f t="shared" si="4"/>
        <v>107.16224198892189</v>
      </c>
      <c r="L26" s="123">
        <f t="shared" si="4"/>
        <v>118.10513103406051</v>
      </c>
      <c r="M26" s="123">
        <f t="shared" si="4"/>
        <v>129.82984197992025</v>
      </c>
      <c r="N26" s="123">
        <f t="shared" si="4"/>
        <v>152.39234391660025</v>
      </c>
      <c r="O26" s="123">
        <f t="shared" si="4"/>
        <v>177.53849673122414</v>
      </c>
      <c r="P26" s="123">
        <f t="shared" si="4"/>
        <v>205.2875901388802</v>
      </c>
      <c r="Q26" s="123">
        <f t="shared" si="4"/>
        <v>235.59909824666721</v>
      </c>
      <c r="R26" s="123">
        <f t="shared" si="4"/>
        <v>268.36465724879258</v>
      </c>
      <c r="S26" s="123">
        <f t="shared" si="4"/>
        <v>303.40154310574934</v>
      </c>
      <c r="T26" s="123">
        <f t="shared" si="4"/>
        <v>340.44818204384592</v>
      </c>
      <c r="U26" s="123">
        <f t="shared" si="4"/>
        <v>379.16218956498119</v>
      </c>
      <c r="V26" s="123">
        <f t="shared" si="4"/>
        <v>419.12135993273256</v>
      </c>
      <c r="W26" s="123">
        <f t="shared" si="4"/>
        <v>459.82791814172327</v>
      </c>
      <c r="X26" s="123">
        <f t="shared" si="4"/>
        <v>499.83345668154641</v>
      </c>
      <c r="Y26" s="123">
        <f t="shared" si="4"/>
        <v>538.3066629399201</v>
      </c>
      <c r="Z26" s="123">
        <f t="shared" si="4"/>
        <v>574.39233271257149</v>
      </c>
      <c r="AA26" s="123">
        <f t="shared" si="4"/>
        <v>607.24221912636017</v>
      </c>
      <c r="AB26" s="123">
        <f t="shared" si="4"/>
        <v>636.04776253085652</v>
      </c>
      <c r="AC26" s="123">
        <f t="shared" si="4"/>
        <v>660.07296524208436</v>
      </c>
      <c r="AD26" s="123">
        <f t="shared" si="4"/>
        <v>678.68555823074689</v>
      </c>
      <c r="AE26" s="123">
        <f t="shared" si="4"/>
        <v>691.38462285009859</v>
      </c>
      <c r="AF26" s="123">
        <f t="shared" si="4"/>
        <v>697.82298504234109</v>
      </c>
      <c r="AG26" s="123">
        <f t="shared" si="4"/>
        <v>697.82298504234109</v>
      </c>
    </row>
    <row r="27" spans="1:33">
      <c r="B27" s="123" t="s">
        <v>19</v>
      </c>
      <c r="C27" s="123">
        <f t="shared" si="4"/>
        <v>28.490671755958758</v>
      </c>
      <c r="D27" s="123">
        <f t="shared" si="4"/>
        <v>34.860407465292724</v>
      </c>
      <c r="E27" s="123">
        <f t="shared" si="4"/>
        <v>43.23787097655476</v>
      </c>
      <c r="F27" s="123">
        <f t="shared" si="4"/>
        <v>51.229341750145394</v>
      </c>
      <c r="G27" s="123">
        <f t="shared" si="4"/>
        <v>58.711883570010819</v>
      </c>
      <c r="H27" s="123">
        <f t="shared" si="4"/>
        <v>66.770834548395982</v>
      </c>
      <c r="I27" s="123">
        <f t="shared" si="4"/>
        <v>75.331763200211228</v>
      </c>
      <c r="J27" s="123">
        <f t="shared" si="4"/>
        <v>84.59997649937705</v>
      </c>
      <c r="K27" s="123">
        <f t="shared" si="4"/>
        <v>94.496763925328338</v>
      </c>
      <c r="L27" s="123">
        <f t="shared" si="4"/>
        <v>104.99489403211425</v>
      </c>
      <c r="M27" s="123">
        <f t="shared" si="4"/>
        <v>116.1539218505628</v>
      </c>
      <c r="N27" s="123">
        <f t="shared" si="4"/>
        <v>137.5514975539609</v>
      </c>
      <c r="O27" s="123">
        <f t="shared" si="4"/>
        <v>161.51414266266556</v>
      </c>
      <c r="P27" s="123">
        <f t="shared" si="4"/>
        <v>188.04837218021422</v>
      </c>
      <c r="Q27" s="123">
        <f t="shared" si="4"/>
        <v>217.09128469095504</v>
      </c>
      <c r="R27" s="123">
        <f t="shared" si="4"/>
        <v>248.50148450709023</v>
      </c>
      <c r="S27" s="123">
        <f t="shared" si="4"/>
        <v>282.05212411519358</v>
      </c>
      <c r="T27" s="123">
        <f t="shared" si="4"/>
        <v>317.42677033927538</v>
      </c>
      <c r="U27" s="123">
        <f t="shared" si="4"/>
        <v>354.21872421280204</v>
      </c>
      <c r="V27" s="123">
        <f t="shared" si="4"/>
        <v>391.93429532795096</v>
      </c>
      <c r="W27" s="123">
        <f t="shared" si="4"/>
        <v>430.00034905861168</v>
      </c>
      <c r="X27" s="123">
        <f t="shared" si="4"/>
        <v>467.41085602809011</v>
      </c>
      <c r="Y27" s="123">
        <f t="shared" si="4"/>
        <v>503.38842821935879</v>
      </c>
      <c r="Z27" s="123">
        <f t="shared" si="4"/>
        <v>537.13333579469963</v>
      </c>
      <c r="AA27" s="123">
        <f t="shared" si="4"/>
        <v>567.85235494766744</v>
      </c>
      <c r="AB27" s="123">
        <f t="shared" si="4"/>
        <v>594.78937471108861</v>
      </c>
      <c r="AC27" s="123">
        <f t="shared" si="4"/>
        <v>617.25613922112825</v>
      </c>
      <c r="AD27" s="123">
        <f t="shared" si="4"/>
        <v>634.66139272194778</v>
      </c>
      <c r="AE27" s="123">
        <f t="shared" si="4"/>
        <v>646.53670956027008</v>
      </c>
      <c r="AF27" s="123">
        <f t="shared" si="4"/>
        <v>652.55743575109852</v>
      </c>
      <c r="AG27" s="123">
        <f t="shared" si="4"/>
        <v>652.55743575109852</v>
      </c>
    </row>
    <row r="28" spans="1:33">
      <c r="B28" s="123" t="s">
        <v>20</v>
      </c>
      <c r="C28" s="123">
        <f t="shared" si="4"/>
        <v>1.6871805361023406</v>
      </c>
      <c r="D28" s="123">
        <f t="shared" si="4"/>
        <v>2.970042579171138</v>
      </c>
      <c r="E28" s="123">
        <f t="shared" si="4"/>
        <v>4.9972866488472363</v>
      </c>
      <c r="F28" s="123">
        <f t="shared" si="4"/>
        <v>7.7108812887733871</v>
      </c>
      <c r="G28" s="123">
        <f t="shared" si="4"/>
        <v>11.357512816170358</v>
      </c>
      <c r="H28" s="123">
        <f t="shared" si="4"/>
        <v>15.225683433819231</v>
      </c>
      <c r="I28" s="123">
        <f t="shared" si="4"/>
        <v>19.500380429499877</v>
      </c>
      <c r="J28" s="123">
        <f t="shared" si="4"/>
        <v>24.706144805375441</v>
      </c>
      <c r="K28" s="123">
        <f t="shared" si="4"/>
        <v>30.97120165608856</v>
      </c>
      <c r="L28" s="123">
        <f t="shared" si="4"/>
        <v>38.474528516898737</v>
      </c>
      <c r="M28" s="123">
        <f t="shared" si="4"/>
        <v>47.328064231460658</v>
      </c>
      <c r="N28" s="123">
        <f t="shared" si="4"/>
        <v>57.110642839453092</v>
      </c>
      <c r="O28" s="123">
        <f t="shared" si="4"/>
        <v>68.190160849837142</v>
      </c>
      <c r="P28" s="123">
        <f t="shared" si="4"/>
        <v>80.562463971509487</v>
      </c>
      <c r="Q28" s="123">
        <f t="shared" si="4"/>
        <v>94.178143569509601</v>
      </c>
      <c r="R28" s="123">
        <f t="shared" si="4"/>
        <v>108.93661335614127</v>
      </c>
      <c r="S28" s="123">
        <f t="shared" si="4"/>
        <v>124.68206122294664</v>
      </c>
      <c r="T28" s="123">
        <f t="shared" si="4"/>
        <v>141.20186610487767</v>
      </c>
      <c r="U28" s="123">
        <f t="shared" si="4"/>
        <v>158.2279708609455</v>
      </c>
      <c r="V28" s="123">
        <f t="shared" si="4"/>
        <v>175.44154382884298</v>
      </c>
      <c r="W28" s="123">
        <f t="shared" si="4"/>
        <v>192.48105099519256</v>
      </c>
      <c r="X28" s="123">
        <f t="shared" si="4"/>
        <v>209.22711577284389</v>
      </c>
      <c r="Y28" s="123">
        <f t="shared" si="4"/>
        <v>225.3317559732333</v>
      </c>
      <c r="Z28" s="123">
        <f t="shared" si="4"/>
        <v>240.43698853887457</v>
      </c>
      <c r="AA28" s="123">
        <f t="shared" si="4"/>
        <v>254.18774270698046</v>
      </c>
      <c r="AB28" s="123">
        <f t="shared" si="4"/>
        <v>266.24556053455353</v>
      </c>
      <c r="AC28" s="123">
        <f t="shared" si="4"/>
        <v>276.30235805767484</v>
      </c>
      <c r="AD28" s="123">
        <f t="shared" si="4"/>
        <v>284.09347146958243</v>
      </c>
      <c r="AE28" s="123">
        <f t="shared" si="4"/>
        <v>289.4092194008233</v>
      </c>
      <c r="AF28" s="123">
        <f t="shared" si="4"/>
        <v>292.10427699206025</v>
      </c>
      <c r="AG28" s="123">
        <f t="shared" si="4"/>
        <v>292.10427699206025</v>
      </c>
    </row>
    <row r="29" spans="1:33">
      <c r="B29" s="123" t="s">
        <v>21</v>
      </c>
      <c r="C29" s="123">
        <f t="shared" si="4"/>
        <v>1.7721216492936895</v>
      </c>
      <c r="D29" s="123">
        <f t="shared" si="4"/>
        <v>2.2165045037937463</v>
      </c>
      <c r="E29" s="123">
        <f t="shared" si="4"/>
        <v>2.7851591438300902</v>
      </c>
      <c r="F29" s="123">
        <f t="shared" si="4"/>
        <v>3.5055537505181218</v>
      </c>
      <c r="G29" s="123">
        <f t="shared" si="4"/>
        <v>4.6417879539149638</v>
      </c>
      <c r="H29" s="123">
        <f t="shared" si="4"/>
        <v>6.2750365163517712</v>
      </c>
      <c r="I29" s="123">
        <f t="shared" si="4"/>
        <v>8.5015824060746699</v>
      </c>
      <c r="J29" s="123">
        <f t="shared" si="4"/>
        <v>11.354596543179454</v>
      </c>
      <c r="K29" s="123">
        <f t="shared" si="4"/>
        <v>14.944553150180038</v>
      </c>
      <c r="L29" s="123">
        <f t="shared" si="4"/>
        <v>19.413979904950445</v>
      </c>
      <c r="M29" s="123">
        <f t="shared" si="4"/>
        <v>24.925426683444154</v>
      </c>
      <c r="N29" s="123">
        <f t="shared" si="4"/>
        <v>29.532631930014151</v>
      </c>
      <c r="O29" s="123">
        <f t="shared" si="4"/>
        <v>34.693662337942797</v>
      </c>
      <c r="P29" s="123">
        <f t="shared" si="4"/>
        <v>40.409789226362392</v>
      </c>
      <c r="Q29" s="123">
        <f t="shared" si="4"/>
        <v>46.667170138573439</v>
      </c>
      <c r="R29" s="123">
        <f t="shared" si="4"/>
        <v>53.434874152252533</v>
      </c>
      <c r="S29" s="123">
        <f t="shared" si="4"/>
        <v>60.663373620427862</v>
      </c>
      <c r="T29" s="123">
        <f t="shared" si="4"/>
        <v>68.283656631599627</v>
      </c>
      <c r="U29" s="123">
        <f t="shared" si="4"/>
        <v>76.207098069612755</v>
      </c>
      <c r="V29" s="123">
        <f t="shared" si="4"/>
        <v>84.326198411140723</v>
      </c>
      <c r="W29" s="123">
        <f t="shared" si="4"/>
        <v>92.516258933746684</v>
      </c>
      <c r="X29" s="123">
        <f t="shared" si="4"/>
        <v>100.5652760036357</v>
      </c>
      <c r="Y29" s="123">
        <f t="shared" si="4"/>
        <v>108.30599154477886</v>
      </c>
      <c r="Z29" s="123">
        <f t="shared" si="4"/>
        <v>115.56634055093755</v>
      </c>
      <c r="AA29" s="123">
        <f t="shared" si="4"/>
        <v>122.17565781397846</v>
      </c>
      <c r="AB29" s="123">
        <f t="shared" si="4"/>
        <v>127.97126309846725</v>
      </c>
      <c r="AC29" s="123">
        <f t="shared" si="4"/>
        <v>132.80507546016614</v>
      </c>
      <c r="AD29" s="123">
        <f t="shared" si="4"/>
        <v>136.54988390791422</v>
      </c>
      <c r="AE29" s="123">
        <f t="shared" si="4"/>
        <v>139.10490482810596</v>
      </c>
      <c r="AF29" s="123">
        <f t="shared" si="4"/>
        <v>140.40028764456028</v>
      </c>
      <c r="AG29" s="123">
        <f t="shared" si="4"/>
        <v>140.40028764456028</v>
      </c>
    </row>
    <row r="30" spans="1:33" s="125" customFormat="1">
      <c r="B30" s="125" t="s">
        <v>22</v>
      </c>
      <c r="C30" s="125">
        <f t="shared" si="4"/>
        <v>6.291770934909203</v>
      </c>
      <c r="D30" s="125">
        <f t="shared" si="4"/>
        <v>7.6803981588850041</v>
      </c>
      <c r="E30" s="125">
        <f t="shared" si="4"/>
        <v>9.6527243624697761</v>
      </c>
      <c r="F30" s="125">
        <f t="shared" si="4"/>
        <v>11.839745419349523</v>
      </c>
      <c r="G30" s="125">
        <f t="shared" si="4"/>
        <v>14.441009723424887</v>
      </c>
      <c r="H30" s="125">
        <f t="shared" si="4"/>
        <v>17.369411481841098</v>
      </c>
      <c r="I30" s="125">
        <f t="shared" si="4"/>
        <v>20.708935993657253</v>
      </c>
      <c r="J30" s="125">
        <f t="shared" si="4"/>
        <v>24.853846420413053</v>
      </c>
      <c r="K30" s="125">
        <f t="shared" si="4"/>
        <v>29.903091707970344</v>
      </c>
      <c r="L30" s="125">
        <f t="shared" si="4"/>
        <v>36.022889530080874</v>
      </c>
      <c r="M30" s="125">
        <f t="shared" si="4"/>
        <v>43.36003542057837</v>
      </c>
      <c r="N30" s="125">
        <f t="shared" ref="N30:AG30" si="5">M30*EXP(N40*10)</f>
        <v>51.710073639721877</v>
      </c>
      <c r="O30" s="125">
        <f t="shared" si="5"/>
        <v>61.099144601377056</v>
      </c>
      <c r="P30" s="125">
        <f t="shared" si="5"/>
        <v>71.526924184524816</v>
      </c>
      <c r="Q30" s="125">
        <f t="shared" si="5"/>
        <v>82.96184760522388</v>
      </c>
      <c r="R30" s="125">
        <f t="shared" si="5"/>
        <v>95.337053842855937</v>
      </c>
      <c r="S30" s="125">
        <f t="shared" si="5"/>
        <v>108.54741475257408</v>
      </c>
      <c r="T30" s="125">
        <f t="shared" si="5"/>
        <v>122.44799767997513</v>
      </c>
      <c r="U30" s="125">
        <f t="shared" si="5"/>
        <v>136.85426513860065</v>
      </c>
      <c r="V30" s="125">
        <f t="shared" si="5"/>
        <v>151.54423932355951</v>
      </c>
      <c r="W30" s="125">
        <f t="shared" si="5"/>
        <v>166.26275522132184</v>
      </c>
      <c r="X30" s="125">
        <f t="shared" si="5"/>
        <v>180.72779920695854</v>
      </c>
      <c r="Y30" s="125">
        <f t="shared" si="5"/>
        <v>194.63878856264157</v>
      </c>
      <c r="Z30" s="125">
        <f t="shared" si="5"/>
        <v>207.68650194345159</v>
      </c>
      <c r="AA30" s="125">
        <f t="shared" si="5"/>
        <v>219.56423360867126</v>
      </c>
      <c r="AB30" s="125">
        <f t="shared" si="5"/>
        <v>229.97962776619352</v>
      </c>
      <c r="AC30" s="125">
        <f t="shared" si="5"/>
        <v>238.66656529200156</v>
      </c>
      <c r="AD30" s="125">
        <f t="shared" si="5"/>
        <v>245.39643285770759</v>
      </c>
      <c r="AE30" s="125">
        <f t="shared" si="5"/>
        <v>249.98811028538449</v>
      </c>
      <c r="AF30" s="125">
        <f t="shared" si="5"/>
        <v>252.31606775591172</v>
      </c>
      <c r="AG30" s="125">
        <f t="shared" si="5"/>
        <v>252.31606775591172</v>
      </c>
    </row>
    <row r="32" spans="1:33">
      <c r="B32" s="127" t="s">
        <v>25</v>
      </c>
      <c r="C32" s="127">
        <v>2000</v>
      </c>
      <c r="D32" s="127">
        <v>2010</v>
      </c>
      <c r="E32" s="127">
        <v>2020</v>
      </c>
      <c r="F32" s="127">
        <v>2030</v>
      </c>
      <c r="G32" s="127">
        <v>2040</v>
      </c>
      <c r="H32" s="127">
        <v>2050</v>
      </c>
      <c r="I32" s="127">
        <v>2060</v>
      </c>
      <c r="J32" s="127">
        <v>2070</v>
      </c>
      <c r="K32" s="127">
        <v>2080</v>
      </c>
      <c r="L32" s="127">
        <v>2090</v>
      </c>
      <c r="M32" s="127">
        <v>2100</v>
      </c>
      <c r="N32" s="127">
        <v>2110</v>
      </c>
      <c r="O32" s="127">
        <v>2120</v>
      </c>
      <c r="P32" s="127">
        <v>2130</v>
      </c>
      <c r="Q32" s="127">
        <v>2140</v>
      </c>
      <c r="R32" s="127">
        <v>2150</v>
      </c>
      <c r="S32" s="127">
        <v>2160</v>
      </c>
      <c r="T32" s="127">
        <v>2170</v>
      </c>
      <c r="U32" s="127">
        <v>2180</v>
      </c>
      <c r="V32" s="127">
        <v>2190</v>
      </c>
      <c r="W32" s="127">
        <v>2200</v>
      </c>
      <c r="X32" s="127">
        <v>2210</v>
      </c>
      <c r="Y32" s="127">
        <v>2220</v>
      </c>
      <c r="Z32" s="127">
        <v>2230</v>
      </c>
      <c r="AA32" s="127">
        <v>2240</v>
      </c>
      <c r="AB32" s="127">
        <v>2250</v>
      </c>
      <c r="AC32" s="127">
        <v>2260</v>
      </c>
      <c r="AD32" s="127">
        <v>2270</v>
      </c>
      <c r="AE32" s="127">
        <v>2280</v>
      </c>
      <c r="AF32" s="127">
        <v>2290</v>
      </c>
      <c r="AG32" s="127">
        <v>2300</v>
      </c>
    </row>
    <row r="33" spans="1:33">
      <c r="B33" s="123" t="s">
        <v>15</v>
      </c>
      <c r="D33" s="123">
        <f t="shared" ref="D33:AG40" si="6">(1/10)*LN(D23/C23)</f>
        <v>7.7855692717303596E-2</v>
      </c>
      <c r="E33" s="123">
        <f t="shared" si="6"/>
        <v>7.2799363268073305E-2</v>
      </c>
      <c r="F33" s="123">
        <f t="shared" si="6"/>
        <v>5.5664002952233498E-2</v>
      </c>
      <c r="G33" s="123">
        <f t="shared" si="6"/>
        <v>4.6624300380363991E-2</v>
      </c>
      <c r="H33" s="123">
        <f t="shared" si="6"/>
        <v>3.3072774868512865E-2</v>
      </c>
      <c r="I33" s="123">
        <f t="shared" si="6"/>
        <v>2.6217043143230846E-2</v>
      </c>
      <c r="J33" s="123">
        <f t="shared" si="6"/>
        <v>2.4387693246827359E-2</v>
      </c>
      <c r="K33" s="123">
        <f t="shared" si="6"/>
        <v>2.2708871965154687E-2</v>
      </c>
      <c r="L33" s="123">
        <f t="shared" si="6"/>
        <v>2.1231643182892935E-2</v>
      </c>
      <c r="M33" s="123">
        <f t="shared" si="6"/>
        <v>1.9994886487956748E-2</v>
      </c>
      <c r="N33" s="123">
        <f t="shared" si="6"/>
        <v>1.8458322377486864E-2</v>
      </c>
      <c r="O33" s="123">
        <f t="shared" si="6"/>
        <v>1.743730665408973E-2</v>
      </c>
      <c r="P33" s="123">
        <f t="shared" si="6"/>
        <v>1.6416290930692613E-2</v>
      </c>
      <c r="Q33" s="123">
        <f t="shared" si="6"/>
        <v>1.539527520729549E-2</v>
      </c>
      <c r="R33" s="123">
        <f t="shared" si="6"/>
        <v>1.4374259483898361E-2</v>
      </c>
      <c r="S33" s="123">
        <f t="shared" si="6"/>
        <v>1.3353243760501204E-2</v>
      </c>
      <c r="T33" s="123">
        <f t="shared" si="6"/>
        <v>1.233222803710415E-2</v>
      </c>
      <c r="U33" s="123">
        <f t="shared" si="6"/>
        <v>1.1311212313706971E-2</v>
      </c>
      <c r="V33" s="123">
        <f t="shared" si="6"/>
        <v>1.0290196590309863E-2</v>
      </c>
      <c r="W33" s="123">
        <f t="shared" si="6"/>
        <v>9.2691808669127639E-3</v>
      </c>
      <c r="X33" s="123">
        <f t="shared" si="6"/>
        <v>8.34226278022146E-3</v>
      </c>
      <c r="Y33" s="123">
        <f t="shared" si="6"/>
        <v>7.415344693530195E-3</v>
      </c>
      <c r="Z33" s="123">
        <f t="shared" si="6"/>
        <v>6.4884266068389387E-3</v>
      </c>
      <c r="AA33" s="123">
        <f t="shared" si="6"/>
        <v>5.5615085201476712E-3</v>
      </c>
      <c r="AB33" s="123">
        <f t="shared" si="6"/>
        <v>4.6345904334563637E-3</v>
      </c>
      <c r="AC33" s="123">
        <f t="shared" si="6"/>
        <v>3.7076723467651092E-3</v>
      </c>
      <c r="AD33" s="123">
        <f t="shared" si="6"/>
        <v>2.7807542600738044E-3</v>
      </c>
      <c r="AE33" s="123">
        <f t="shared" si="6"/>
        <v>1.8538361733825557E-3</v>
      </c>
      <c r="AF33" s="123">
        <f t="shared" si="6"/>
        <v>9.2691808669126971E-4</v>
      </c>
      <c r="AG33" s="123">
        <f t="shared" si="6"/>
        <v>0</v>
      </c>
    </row>
    <row r="34" spans="1:33">
      <c r="B34" s="123" t="s">
        <v>16</v>
      </c>
      <c r="D34" s="123">
        <f t="shared" si="6"/>
        <v>1.9336309818438226E-2</v>
      </c>
      <c r="E34" s="123">
        <f t="shared" si="6"/>
        <v>2.3286183508828204E-2</v>
      </c>
      <c r="F34" s="123">
        <f t="shared" si="6"/>
        <v>1.9454556172443568E-2</v>
      </c>
      <c r="G34" s="123">
        <f t="shared" si="6"/>
        <v>1.423743916148025E-2</v>
      </c>
      <c r="H34" s="123">
        <f t="shared" si="6"/>
        <v>1.3342886195125081E-2</v>
      </c>
      <c r="I34" s="123">
        <f t="shared" si="6"/>
        <v>1.2656697391248892E-2</v>
      </c>
      <c r="J34" s="123">
        <f t="shared" si="6"/>
        <v>1.2288555228436464E-2</v>
      </c>
      <c r="K34" s="123">
        <f t="shared" si="6"/>
        <v>1.1831187875101184E-2</v>
      </c>
      <c r="L34" s="123">
        <f t="shared" si="6"/>
        <v>1.1327652693421019E-2</v>
      </c>
      <c r="M34" s="123">
        <f t="shared" si="6"/>
        <v>1.0926918482807895E-2</v>
      </c>
      <c r="N34" s="123">
        <f t="shared" si="6"/>
        <v>1.7414790755098365E-2</v>
      </c>
      <c r="O34" s="123">
        <f t="shared" si="6"/>
        <v>1.6509722989744392E-2</v>
      </c>
      <c r="P34" s="123">
        <f t="shared" si="6"/>
        <v>1.5604655224390463E-2</v>
      </c>
      <c r="Q34" s="123">
        <f t="shared" si="6"/>
        <v>1.4699587459036489E-2</v>
      </c>
      <c r="R34" s="123">
        <f t="shared" si="6"/>
        <v>1.3794519693682526E-2</v>
      </c>
      <c r="S34" s="123">
        <f t="shared" si="6"/>
        <v>1.288945192832857E-2</v>
      </c>
      <c r="T34" s="123">
        <f t="shared" si="6"/>
        <v>1.1984384162974641E-2</v>
      </c>
      <c r="U34" s="123">
        <f t="shared" si="6"/>
        <v>1.107931639762063E-2</v>
      </c>
      <c r="V34" s="123">
        <f t="shared" si="6"/>
        <v>1.0174248632266701E-2</v>
      </c>
      <c r="W34" s="123">
        <f t="shared" si="6"/>
        <v>9.2691808669127639E-3</v>
      </c>
      <c r="X34" s="123">
        <f t="shared" si="6"/>
        <v>8.34226278022146E-3</v>
      </c>
      <c r="Y34" s="123">
        <f t="shared" si="6"/>
        <v>7.415344693530195E-3</v>
      </c>
      <c r="Z34" s="123">
        <f t="shared" si="6"/>
        <v>6.4884266068389387E-3</v>
      </c>
      <c r="AA34" s="123">
        <f t="shared" si="6"/>
        <v>5.5615085201476712E-3</v>
      </c>
      <c r="AB34" s="123">
        <f t="shared" si="6"/>
        <v>4.6345904334563846E-3</v>
      </c>
      <c r="AC34" s="123">
        <f t="shared" si="6"/>
        <v>3.7076723467651092E-3</v>
      </c>
      <c r="AD34" s="123">
        <f t="shared" si="6"/>
        <v>2.7807542600738265E-3</v>
      </c>
      <c r="AE34" s="123">
        <f t="shared" si="6"/>
        <v>1.8538361733825338E-3</v>
      </c>
      <c r="AF34" s="123">
        <f t="shared" si="6"/>
        <v>9.2691808669129172E-4</v>
      </c>
      <c r="AG34" s="123">
        <f t="shared" si="6"/>
        <v>0</v>
      </c>
    </row>
    <row r="35" spans="1:33">
      <c r="B35" s="123" t="s">
        <v>17</v>
      </c>
      <c r="D35" s="123">
        <f t="shared" si="6"/>
        <v>4.8204202301641158E-2</v>
      </c>
      <c r="E35" s="123">
        <f t="shared" si="6"/>
        <v>3.9053011390468011E-2</v>
      </c>
      <c r="F35" s="123">
        <f t="shared" si="6"/>
        <v>3.6544564000794082E-2</v>
      </c>
      <c r="G35" s="123">
        <f t="shared" si="6"/>
        <v>3.865830994753109E-2</v>
      </c>
      <c r="H35" s="123">
        <f t="shared" si="6"/>
        <v>3.8581494180439234E-2</v>
      </c>
      <c r="I35" s="123">
        <f t="shared" si="6"/>
        <v>3.7572319871924109E-2</v>
      </c>
      <c r="J35" s="123">
        <f t="shared" si="6"/>
        <v>3.4361180309425463E-2</v>
      </c>
      <c r="K35" s="123">
        <f t="shared" si="6"/>
        <v>3.1410916818706114E-2</v>
      </c>
      <c r="L35" s="123">
        <f t="shared" si="6"/>
        <v>2.8679162236241687E-2</v>
      </c>
      <c r="M35" s="123">
        <f t="shared" si="6"/>
        <v>2.6267394139307444E-2</v>
      </c>
      <c r="N35" s="123">
        <f t="shared" si="6"/>
        <v>1.9201801349647565E-2</v>
      </c>
      <c r="O35" s="123">
        <f t="shared" si="6"/>
        <v>1.8098176851565922E-2</v>
      </c>
      <c r="P35" s="123">
        <f t="shared" si="6"/>
        <v>1.6994552353484311E-2</v>
      </c>
      <c r="Q35" s="123">
        <f t="shared" si="6"/>
        <v>1.5890927855402619E-2</v>
      </c>
      <c r="R35" s="123">
        <f t="shared" si="6"/>
        <v>1.478730335732098E-2</v>
      </c>
      <c r="S35" s="123">
        <f t="shared" si="6"/>
        <v>1.3683678859239318E-2</v>
      </c>
      <c r="T35" s="123">
        <f t="shared" si="6"/>
        <v>1.258005436115772E-2</v>
      </c>
      <c r="U35" s="123">
        <f t="shared" si="6"/>
        <v>1.1476429863076006E-2</v>
      </c>
      <c r="V35" s="123">
        <f t="shared" si="6"/>
        <v>1.0372805364994428E-2</v>
      </c>
      <c r="W35" s="123">
        <f t="shared" si="6"/>
        <v>9.2691808669127431E-3</v>
      </c>
      <c r="X35" s="123">
        <f t="shared" si="6"/>
        <v>8.34226278022146E-3</v>
      </c>
      <c r="Y35" s="123">
        <f t="shared" si="6"/>
        <v>7.4153446935302158E-3</v>
      </c>
      <c r="Z35" s="123">
        <f t="shared" si="6"/>
        <v>6.4884266068389387E-3</v>
      </c>
      <c r="AA35" s="123">
        <f t="shared" si="6"/>
        <v>5.5615085201476712E-3</v>
      </c>
      <c r="AB35" s="123">
        <f t="shared" si="6"/>
        <v>4.6345904334563637E-3</v>
      </c>
      <c r="AC35" s="123">
        <f t="shared" si="6"/>
        <v>3.7076723467651092E-3</v>
      </c>
      <c r="AD35" s="123">
        <f t="shared" si="6"/>
        <v>2.7807542600738044E-3</v>
      </c>
      <c r="AE35" s="123">
        <f t="shared" si="6"/>
        <v>1.8538361733825557E-3</v>
      </c>
      <c r="AF35" s="123">
        <f t="shared" si="6"/>
        <v>9.2691808669126971E-4</v>
      </c>
      <c r="AG35" s="123">
        <f t="shared" si="6"/>
        <v>0</v>
      </c>
    </row>
    <row r="36" spans="1:33">
      <c r="B36" s="123" t="s">
        <v>18</v>
      </c>
      <c r="D36" s="123">
        <f t="shared" si="6"/>
        <v>1.9348798211762868E-2</v>
      </c>
      <c r="E36" s="123">
        <f t="shared" si="6"/>
        <v>1.7018737633887854E-2</v>
      </c>
      <c r="F36" s="123">
        <f t="shared" si="6"/>
        <v>1.2356225038585598E-2</v>
      </c>
      <c r="G36" s="123">
        <f t="shared" si="6"/>
        <v>1.1396201862219589E-2</v>
      </c>
      <c r="H36" s="123">
        <f t="shared" si="6"/>
        <v>1.1051772137999731E-2</v>
      </c>
      <c r="I36" s="123">
        <f t="shared" si="6"/>
        <v>1.0665806235579656E-2</v>
      </c>
      <c r="J36" s="123">
        <f t="shared" si="6"/>
        <v>1.0329067277401944E-2</v>
      </c>
      <c r="K36" s="123">
        <f t="shared" si="6"/>
        <v>1.0015596125813694E-2</v>
      </c>
      <c r="L36" s="123">
        <f t="shared" si="6"/>
        <v>9.7231202439969702E-3</v>
      </c>
      <c r="M36" s="123">
        <f t="shared" si="6"/>
        <v>9.4649516460759298E-3</v>
      </c>
      <c r="N36" s="123">
        <f t="shared" si="6"/>
        <v>1.6023371998220841E-2</v>
      </c>
      <c r="O36" s="123">
        <f t="shared" si="6"/>
        <v>1.5272906316964388E-2</v>
      </c>
      <c r="P36" s="123">
        <f t="shared" si="6"/>
        <v>1.4522440635707979E-2</v>
      </c>
      <c r="Q36" s="123">
        <f t="shared" si="6"/>
        <v>1.3771974954451508E-2</v>
      </c>
      <c r="R36" s="123">
        <f t="shared" si="6"/>
        <v>1.3021509273195026E-2</v>
      </c>
      <c r="S36" s="123">
        <f t="shared" si="6"/>
        <v>1.227104359193857E-2</v>
      </c>
      <c r="T36" s="123">
        <f t="shared" si="6"/>
        <v>1.1520577910682136E-2</v>
      </c>
      <c r="U36" s="123">
        <f t="shared" si="6"/>
        <v>1.0770112229425644E-2</v>
      </c>
      <c r="V36" s="123">
        <f t="shared" si="6"/>
        <v>1.0019646548169206E-2</v>
      </c>
      <c r="W36" s="123">
        <f t="shared" si="6"/>
        <v>9.2691808669127639E-3</v>
      </c>
      <c r="X36" s="123">
        <f t="shared" si="6"/>
        <v>8.34226278022146E-3</v>
      </c>
      <c r="Y36" s="123">
        <f t="shared" si="6"/>
        <v>7.4153446935302158E-3</v>
      </c>
      <c r="Z36" s="123">
        <f t="shared" si="6"/>
        <v>6.4884266068389596E-3</v>
      </c>
      <c r="AA36" s="123">
        <f t="shared" si="6"/>
        <v>5.5615085201476296E-3</v>
      </c>
      <c r="AB36" s="123">
        <f t="shared" si="6"/>
        <v>4.6345904334563846E-3</v>
      </c>
      <c r="AC36" s="123">
        <f t="shared" si="6"/>
        <v>3.7076723467650884E-3</v>
      </c>
      <c r="AD36" s="123">
        <f t="shared" si="6"/>
        <v>2.7807542600738044E-3</v>
      </c>
      <c r="AE36" s="123">
        <f t="shared" si="6"/>
        <v>1.8538361733825557E-3</v>
      </c>
      <c r="AF36" s="123">
        <f t="shared" si="6"/>
        <v>9.2691808669129172E-4</v>
      </c>
      <c r="AG36" s="123">
        <f t="shared" si="6"/>
        <v>0</v>
      </c>
    </row>
    <row r="37" spans="1:33">
      <c r="B37" s="123" t="s">
        <v>19</v>
      </c>
      <c r="D37" s="123">
        <f t="shared" si="6"/>
        <v>2.0177500175397399E-2</v>
      </c>
      <c r="E37" s="123">
        <f t="shared" si="6"/>
        <v>2.1536502555528598E-2</v>
      </c>
      <c r="F37" s="123">
        <f t="shared" si="6"/>
        <v>1.6959569475591477E-2</v>
      </c>
      <c r="G37" s="123">
        <f t="shared" si="6"/>
        <v>1.3632970321632852E-2</v>
      </c>
      <c r="H37" s="123">
        <f t="shared" si="6"/>
        <v>1.2862422447330627E-2</v>
      </c>
      <c r="I37" s="123">
        <f t="shared" si="6"/>
        <v>1.206354912675112E-2</v>
      </c>
      <c r="J37" s="123">
        <f t="shared" si="6"/>
        <v>1.1603212091510115E-2</v>
      </c>
      <c r="K37" s="123">
        <f t="shared" si="6"/>
        <v>1.1063160090993439E-2</v>
      </c>
      <c r="L37" s="123">
        <f t="shared" si="6"/>
        <v>1.0534613097262013E-2</v>
      </c>
      <c r="M37" s="123">
        <f t="shared" si="6"/>
        <v>1.0100450333125566E-2</v>
      </c>
      <c r="N37" s="123">
        <f t="shared" si="6"/>
        <v>1.6908215061300916E-2</v>
      </c>
      <c r="O37" s="123">
        <f t="shared" si="6"/>
        <v>1.605943348414671E-2</v>
      </c>
      <c r="P37" s="123">
        <f t="shared" si="6"/>
        <v>1.5210651906992443E-2</v>
      </c>
      <c r="Q37" s="123">
        <f t="shared" si="6"/>
        <v>1.4361870329838239E-2</v>
      </c>
      <c r="R37" s="123">
        <f t="shared" si="6"/>
        <v>1.3513088752683942E-2</v>
      </c>
      <c r="S37" s="123">
        <f t="shared" si="6"/>
        <v>1.2664307175529696E-2</v>
      </c>
      <c r="T37" s="123">
        <f t="shared" si="6"/>
        <v>1.1815525598375502E-2</v>
      </c>
      <c r="U37" s="123">
        <f t="shared" si="6"/>
        <v>1.0966744021221175E-2</v>
      </c>
      <c r="V37" s="123">
        <f t="shared" si="6"/>
        <v>1.0117962444066996E-2</v>
      </c>
      <c r="W37" s="123">
        <f t="shared" si="6"/>
        <v>9.2691808669127639E-3</v>
      </c>
      <c r="X37" s="123">
        <f t="shared" si="6"/>
        <v>8.34226278022146E-3</v>
      </c>
      <c r="Y37" s="123">
        <f t="shared" si="6"/>
        <v>7.4153446935302158E-3</v>
      </c>
      <c r="Z37" s="123">
        <f t="shared" si="6"/>
        <v>6.4884266068389387E-3</v>
      </c>
      <c r="AA37" s="123">
        <f t="shared" si="6"/>
        <v>5.5615085201476504E-3</v>
      </c>
      <c r="AB37" s="123">
        <f t="shared" si="6"/>
        <v>4.6345904334563846E-3</v>
      </c>
      <c r="AC37" s="123">
        <f t="shared" si="6"/>
        <v>3.7076723467650884E-3</v>
      </c>
      <c r="AD37" s="123">
        <f t="shared" si="6"/>
        <v>2.7807542600738044E-3</v>
      </c>
      <c r="AE37" s="123">
        <f t="shared" si="6"/>
        <v>1.8538361733825557E-3</v>
      </c>
      <c r="AF37" s="123">
        <f t="shared" si="6"/>
        <v>9.2691808669126971E-4</v>
      </c>
      <c r="AG37" s="123">
        <f t="shared" si="6"/>
        <v>0</v>
      </c>
    </row>
    <row r="38" spans="1:33">
      <c r="B38" s="123" t="s">
        <v>20</v>
      </c>
      <c r="D38" s="123">
        <f t="shared" si="6"/>
        <v>5.6551747522967433E-2</v>
      </c>
      <c r="E38" s="123">
        <f t="shared" si="6"/>
        <v>5.2031880577166456E-2</v>
      </c>
      <c r="F38" s="123">
        <f t="shared" si="6"/>
        <v>4.3373739077806339E-2</v>
      </c>
      <c r="G38" s="123">
        <f t="shared" si="6"/>
        <v>3.8724696140030046E-2</v>
      </c>
      <c r="H38" s="123">
        <f t="shared" si="6"/>
        <v>2.9310425442615709E-2</v>
      </c>
      <c r="I38" s="123">
        <f t="shared" si="6"/>
        <v>2.4745027307523437E-2</v>
      </c>
      <c r="J38" s="123">
        <f t="shared" si="6"/>
        <v>2.366180156549727E-2</v>
      </c>
      <c r="K38" s="123">
        <f t="shared" si="6"/>
        <v>2.2600580364153789E-2</v>
      </c>
      <c r="L38" s="123">
        <f t="shared" si="6"/>
        <v>2.1693863149718953E-2</v>
      </c>
      <c r="M38" s="123">
        <f t="shared" si="6"/>
        <v>2.0710701830485623E-2</v>
      </c>
      <c r="N38" s="123">
        <f t="shared" si="6"/>
        <v>1.878870450930668E-2</v>
      </c>
      <c r="O38" s="123">
        <f t="shared" si="6"/>
        <v>1.7730979660151844E-2</v>
      </c>
      <c r="P38" s="123">
        <f t="shared" si="6"/>
        <v>1.6673254810996931E-2</v>
      </c>
      <c r="Q38" s="123">
        <f t="shared" si="6"/>
        <v>1.561552996184204E-2</v>
      </c>
      <c r="R38" s="123">
        <f t="shared" si="6"/>
        <v>1.4557805112687167E-2</v>
      </c>
      <c r="S38" s="123">
        <f t="shared" si="6"/>
        <v>1.3500080263532258E-2</v>
      </c>
      <c r="T38" s="123">
        <f t="shared" si="6"/>
        <v>1.2442355414377425E-2</v>
      </c>
      <c r="U38" s="123">
        <f t="shared" si="6"/>
        <v>1.1384630565222488E-2</v>
      </c>
      <c r="V38" s="123">
        <f t="shared" si="6"/>
        <v>1.032690571606764E-2</v>
      </c>
      <c r="W38" s="123">
        <f t="shared" si="6"/>
        <v>9.2691808669127431E-3</v>
      </c>
      <c r="X38" s="123">
        <f t="shared" si="6"/>
        <v>8.3422627802214808E-3</v>
      </c>
      <c r="Y38" s="123">
        <f t="shared" si="6"/>
        <v>7.415344693530195E-3</v>
      </c>
      <c r="Z38" s="123">
        <f t="shared" si="6"/>
        <v>6.4884266068389596E-3</v>
      </c>
      <c r="AA38" s="123">
        <f t="shared" si="6"/>
        <v>5.5615085201476504E-3</v>
      </c>
      <c r="AB38" s="123">
        <f t="shared" si="6"/>
        <v>4.6345904334563846E-3</v>
      </c>
      <c r="AC38" s="123">
        <f t="shared" si="6"/>
        <v>3.7076723467651092E-3</v>
      </c>
      <c r="AD38" s="123">
        <f t="shared" si="6"/>
        <v>2.7807542600738044E-3</v>
      </c>
      <c r="AE38" s="123">
        <f t="shared" si="6"/>
        <v>1.8538361733825557E-3</v>
      </c>
      <c r="AF38" s="123">
        <f t="shared" si="6"/>
        <v>9.2691808669129172E-4</v>
      </c>
      <c r="AG38" s="123">
        <f t="shared" si="6"/>
        <v>0</v>
      </c>
    </row>
    <row r="39" spans="1:33">
      <c r="B39" s="123" t="s">
        <v>21</v>
      </c>
      <c r="D39" s="123">
        <f t="shared" si="6"/>
        <v>2.2375390647086886E-2</v>
      </c>
      <c r="E39" s="123">
        <f t="shared" si="6"/>
        <v>2.2837360781279539E-2</v>
      </c>
      <c r="F39" s="123">
        <f t="shared" si="6"/>
        <v>2.3004348179007088E-2</v>
      </c>
      <c r="G39" s="123">
        <f t="shared" si="6"/>
        <v>2.8075113016800286E-2</v>
      </c>
      <c r="H39" s="123">
        <f t="shared" si="6"/>
        <v>3.014796774286372E-2</v>
      </c>
      <c r="I39" s="123">
        <f t="shared" si="6"/>
        <v>3.0367300725034563E-2</v>
      </c>
      <c r="J39" s="123">
        <f t="shared" si="6"/>
        <v>2.8937033213216203E-2</v>
      </c>
      <c r="K39" s="123">
        <f t="shared" si="6"/>
        <v>2.7472425194661084E-2</v>
      </c>
      <c r="L39" s="123">
        <f t="shared" si="6"/>
        <v>2.6164652454020606E-2</v>
      </c>
      <c r="M39" s="123">
        <f t="shared" si="6"/>
        <v>2.4989501418605925E-2</v>
      </c>
      <c r="N39" s="123">
        <f t="shared" si="6"/>
        <v>1.6960738471762049E-2</v>
      </c>
      <c r="O39" s="123">
        <f t="shared" si="6"/>
        <v>1.6106120960112165E-2</v>
      </c>
      <c r="P39" s="123">
        <f t="shared" si="6"/>
        <v>1.5251503448462225E-2</v>
      </c>
      <c r="Q39" s="123">
        <f t="shared" si="6"/>
        <v>1.4396885936812291E-2</v>
      </c>
      <c r="R39" s="123">
        <f t="shared" si="6"/>
        <v>1.354226842516236E-2</v>
      </c>
      <c r="S39" s="123">
        <f t="shared" si="6"/>
        <v>1.2687650913512427E-2</v>
      </c>
      <c r="T39" s="123">
        <f t="shared" si="6"/>
        <v>1.1833033401862557E-2</v>
      </c>
      <c r="U39" s="123">
        <f t="shared" si="6"/>
        <v>1.0978415890212569E-2</v>
      </c>
      <c r="V39" s="123">
        <f t="shared" si="6"/>
        <v>1.0123798378562698E-2</v>
      </c>
      <c r="W39" s="123">
        <f t="shared" si="6"/>
        <v>9.2691808669127639E-3</v>
      </c>
      <c r="X39" s="123">
        <f t="shared" si="6"/>
        <v>8.34226278022146E-3</v>
      </c>
      <c r="Y39" s="123">
        <f t="shared" si="6"/>
        <v>7.4153446935302158E-3</v>
      </c>
      <c r="Z39" s="123">
        <f t="shared" si="6"/>
        <v>6.4884266068389387E-3</v>
      </c>
      <c r="AA39" s="123">
        <f t="shared" si="6"/>
        <v>5.5615085201476504E-3</v>
      </c>
      <c r="AB39" s="123">
        <f t="shared" si="6"/>
        <v>4.6345904334563637E-3</v>
      </c>
      <c r="AC39" s="123">
        <f t="shared" si="6"/>
        <v>3.7076723467651309E-3</v>
      </c>
      <c r="AD39" s="123">
        <f t="shared" si="6"/>
        <v>2.7807542600738044E-3</v>
      </c>
      <c r="AE39" s="123">
        <f t="shared" si="6"/>
        <v>1.8538361733825557E-3</v>
      </c>
      <c r="AF39" s="123">
        <f t="shared" si="6"/>
        <v>9.2691808669129172E-4</v>
      </c>
      <c r="AG39" s="123">
        <f t="shared" si="6"/>
        <v>0</v>
      </c>
    </row>
    <row r="40" spans="1:33">
      <c r="A40" s="126" t="s">
        <v>26</v>
      </c>
      <c r="B40" s="125" t="s">
        <v>22</v>
      </c>
      <c r="C40" s="125"/>
      <c r="D40" s="125">
        <f>(1/10)*LN(D30/C30)</f>
        <v>1.9942881065500864E-2</v>
      </c>
      <c r="E40" s="125">
        <f t="shared" si="6"/>
        <v>2.2856880344066428E-2</v>
      </c>
      <c r="F40" s="125">
        <f t="shared" si="6"/>
        <v>2.0422193461933559E-2</v>
      </c>
      <c r="G40" s="125">
        <f t="shared" si="6"/>
        <v>1.9860992898438134E-2</v>
      </c>
      <c r="H40" s="125">
        <f t="shared" si="6"/>
        <v>1.8463864191535468E-2</v>
      </c>
      <c r="I40" s="125">
        <f t="shared" si="6"/>
        <v>1.7585459925432211E-2</v>
      </c>
      <c r="J40" s="125">
        <f t="shared" si="6"/>
        <v>1.8244722845967024E-2</v>
      </c>
      <c r="K40" s="125">
        <f t="shared" si="6"/>
        <v>1.8494935056112879E-2</v>
      </c>
      <c r="L40" s="125">
        <f t="shared" si="6"/>
        <v>1.86192680032637E-2</v>
      </c>
      <c r="M40" s="125">
        <f t="shared" si="6"/>
        <v>1.8538361733825511E-2</v>
      </c>
      <c r="N40" s="125">
        <f t="shared" ref="N40:AG40" si="7">IF(N$1&lt;=$E$3,$M40-$M40/($E$3-2100)*(N$1-$M$1),0)</f>
        <v>1.7611443647134236E-2</v>
      </c>
      <c r="O40" s="125">
        <f t="shared" si="7"/>
        <v>1.6684525560442958E-2</v>
      </c>
      <c r="P40" s="125">
        <f t="shared" si="7"/>
        <v>1.5757607473751684E-2</v>
      </c>
      <c r="Q40" s="125">
        <f t="shared" si="7"/>
        <v>1.4830689387060409E-2</v>
      </c>
      <c r="R40" s="125">
        <f t="shared" si="7"/>
        <v>1.3903771300369133E-2</v>
      </c>
      <c r="S40" s="125">
        <f t="shared" si="7"/>
        <v>1.2976853213677857E-2</v>
      </c>
      <c r="T40" s="125">
        <f t="shared" si="7"/>
        <v>1.2049935126986582E-2</v>
      </c>
      <c r="U40" s="125">
        <f t="shared" si="7"/>
        <v>1.1123017040295308E-2</v>
      </c>
      <c r="V40" s="125">
        <f t="shared" si="7"/>
        <v>1.0196098953604031E-2</v>
      </c>
      <c r="W40" s="125">
        <f t="shared" si="7"/>
        <v>9.2691808669127553E-3</v>
      </c>
      <c r="X40" s="125">
        <f t="shared" si="7"/>
        <v>8.3422627802214808E-3</v>
      </c>
      <c r="Y40" s="125">
        <f t="shared" si="7"/>
        <v>7.4153446935302045E-3</v>
      </c>
      <c r="Z40" s="125">
        <f t="shared" si="7"/>
        <v>6.4884266068389283E-3</v>
      </c>
      <c r="AA40" s="125">
        <f t="shared" si="7"/>
        <v>5.5615085201476538E-3</v>
      </c>
      <c r="AB40" s="125">
        <f t="shared" si="7"/>
        <v>4.6345904334563776E-3</v>
      </c>
      <c r="AC40" s="125">
        <f t="shared" si="7"/>
        <v>3.7076723467651031E-3</v>
      </c>
      <c r="AD40" s="125">
        <f t="shared" si="7"/>
        <v>2.7807542600738269E-3</v>
      </c>
      <c r="AE40" s="125">
        <f t="shared" si="7"/>
        <v>1.8538361733825524E-3</v>
      </c>
      <c r="AF40" s="125">
        <f t="shared" si="7"/>
        <v>9.2691808669127795E-4</v>
      </c>
      <c r="AG40" s="125">
        <f t="shared" si="7"/>
        <v>0</v>
      </c>
    </row>
    <row r="41" spans="1:33">
      <c r="A41" s="132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</row>
    <row r="43" spans="1:33">
      <c r="A43" s="163" t="s">
        <v>12</v>
      </c>
      <c r="B43" s="166" t="s">
        <v>27</v>
      </c>
      <c r="C43" s="166">
        <v>2000</v>
      </c>
      <c r="D43" s="166">
        <v>2010</v>
      </c>
      <c r="E43" s="166">
        <v>2020</v>
      </c>
      <c r="F43" s="166">
        <v>2030</v>
      </c>
      <c r="G43" s="166">
        <v>2040</v>
      </c>
      <c r="H43" s="166">
        <v>2050</v>
      </c>
      <c r="I43" s="166">
        <v>2060</v>
      </c>
      <c r="J43" s="166">
        <v>2070</v>
      </c>
      <c r="K43" s="166">
        <v>2080</v>
      </c>
      <c r="L43" s="166">
        <v>2090</v>
      </c>
      <c r="M43" s="166">
        <v>2100</v>
      </c>
      <c r="N43" s="127">
        <v>2110</v>
      </c>
      <c r="O43" s="127">
        <v>2120</v>
      </c>
      <c r="P43" s="127">
        <v>2130</v>
      </c>
      <c r="Q43" s="127">
        <v>2140</v>
      </c>
      <c r="R43" s="127">
        <v>2150</v>
      </c>
      <c r="S43" s="127">
        <v>2160</v>
      </c>
      <c r="T43" s="127">
        <v>2170</v>
      </c>
      <c r="U43" s="127">
        <v>2180</v>
      </c>
      <c r="V43" s="127">
        <v>2190</v>
      </c>
      <c r="W43" s="127">
        <v>2200</v>
      </c>
      <c r="X43" s="127">
        <v>2210</v>
      </c>
      <c r="Y43" s="127">
        <v>2220</v>
      </c>
      <c r="Z43" s="127">
        <v>2230</v>
      </c>
      <c r="AA43" s="127">
        <v>2240</v>
      </c>
      <c r="AB43" s="127">
        <v>2250</v>
      </c>
      <c r="AC43" s="127">
        <v>2260</v>
      </c>
      <c r="AD43" s="127">
        <v>2270</v>
      </c>
      <c r="AE43" s="127">
        <v>2280</v>
      </c>
      <c r="AF43" s="127">
        <v>2290</v>
      </c>
      <c r="AG43" s="127">
        <v>2300</v>
      </c>
    </row>
    <row r="44" spans="1:33">
      <c r="B44" s="164" t="s">
        <v>15</v>
      </c>
      <c r="C44" s="164">
        <v>1.324964</v>
      </c>
      <c r="D44" s="164">
        <v>1.418698</v>
      </c>
      <c r="E44" s="164">
        <v>1.4863630000000001</v>
      </c>
      <c r="F44" s="164">
        <v>1.5091220000000001</v>
      </c>
      <c r="G44" s="164">
        <v>1.4978959999999999</v>
      </c>
      <c r="H44" s="164">
        <v>1.4530829999999999</v>
      </c>
      <c r="I44" s="164">
        <v>1.3952990000000001</v>
      </c>
      <c r="J44" s="164">
        <v>1.3405629999999999</v>
      </c>
      <c r="K44" s="164">
        <v>1.29131</v>
      </c>
      <c r="L44" s="164">
        <v>1.2558020000000001</v>
      </c>
      <c r="M44" s="164">
        <v>1.2307539999999999</v>
      </c>
      <c r="N44" s="123">
        <f t="shared" ref="N44:AG51" si="8">M44*EXP(N55*10)</f>
        <v>1.2086382460410605</v>
      </c>
      <c r="O44" s="123">
        <f t="shared" si="8"/>
        <v>1.1893136443483718</v>
      </c>
      <c r="P44" s="123">
        <f t="shared" si="8"/>
        <v>1.1726582443725975</v>
      </c>
      <c r="Q44" s="123">
        <f t="shared" si="8"/>
        <v>1.1585679561225777</v>
      </c>
      <c r="R44" s="123">
        <f t="shared" si="8"/>
        <v>1.1469554656488783</v>
      </c>
      <c r="S44" s="123">
        <f t="shared" si="8"/>
        <v>1.1377493328539812</v>
      </c>
      <c r="T44" s="123">
        <f t="shared" si="8"/>
        <v>1.1308932585720821</v>
      </c>
      <c r="U44" s="123">
        <f t="shared" si="8"/>
        <v>1.1263455103855591</v>
      </c>
      <c r="V44" s="123">
        <f t="shared" si="8"/>
        <v>1.1240784989745354</v>
      </c>
      <c r="W44" s="123">
        <f t="shared" si="8"/>
        <v>1.1240784989745354</v>
      </c>
      <c r="X44" s="123">
        <f t="shared" si="8"/>
        <v>1.1240784989745354</v>
      </c>
      <c r="Y44" s="123">
        <f t="shared" si="8"/>
        <v>1.1240784989745354</v>
      </c>
      <c r="Z44" s="123">
        <f t="shared" si="8"/>
        <v>1.1240784989745354</v>
      </c>
      <c r="AA44" s="123">
        <f t="shared" si="8"/>
        <v>1.1240784989745354</v>
      </c>
      <c r="AB44" s="123">
        <f t="shared" si="8"/>
        <v>1.1240784989745354</v>
      </c>
      <c r="AC44" s="123">
        <f t="shared" si="8"/>
        <v>1.1240784989745354</v>
      </c>
      <c r="AD44" s="123">
        <f t="shared" si="8"/>
        <v>1.1240784989745354</v>
      </c>
      <c r="AE44" s="123">
        <f t="shared" si="8"/>
        <v>1.1240784989745354</v>
      </c>
      <c r="AF44" s="123">
        <f t="shared" si="8"/>
        <v>1.1240784989745354</v>
      </c>
      <c r="AG44" s="123">
        <f t="shared" si="8"/>
        <v>1.1240784989745354</v>
      </c>
    </row>
    <row r="45" spans="1:33">
      <c r="B45" s="164" t="s">
        <v>16</v>
      </c>
      <c r="C45" s="164">
        <v>0.51935509999999996</v>
      </c>
      <c r="D45" s="164">
        <v>0.52334899999999995</v>
      </c>
      <c r="E45" s="164">
        <v>0.52144999999999997</v>
      </c>
      <c r="F45" s="164">
        <v>0.51513699999999996</v>
      </c>
      <c r="G45" s="164">
        <v>0.50392689999999996</v>
      </c>
      <c r="H45" s="164">
        <v>0.4885777</v>
      </c>
      <c r="I45" s="164">
        <v>0.46777459999999998</v>
      </c>
      <c r="J45" s="164">
        <v>0.45046720000000001</v>
      </c>
      <c r="K45" s="164">
        <v>0.43821339999999998</v>
      </c>
      <c r="L45" s="164">
        <v>0.4307107</v>
      </c>
      <c r="M45" s="164">
        <v>0.4270427</v>
      </c>
      <c r="N45" s="123">
        <f t="shared" si="8"/>
        <v>0.42376821546046145</v>
      </c>
      <c r="O45" s="123">
        <f t="shared" si="8"/>
        <v>0.42087864697603683</v>
      </c>
      <c r="P45" s="123">
        <f t="shared" si="8"/>
        <v>0.4183664419655474</v>
      </c>
      <c r="Q45" s="123">
        <f t="shared" si="8"/>
        <v>0.41622506176585328</v>
      </c>
      <c r="R45" s="123">
        <f t="shared" si="8"/>
        <v>0.41444895326153852</v>
      </c>
      <c r="S45" s="123">
        <f t="shared" si="8"/>
        <v>0.41303352487804146</v>
      </c>
      <c r="T45" s="123">
        <f t="shared" si="8"/>
        <v>0.41197512679289605</v>
      </c>
      <c r="U45" s="123">
        <f t="shared" si="8"/>
        <v>0.41127103524565195</v>
      </c>
      <c r="V45" s="123">
        <f t="shared" si="8"/>
        <v>0.41091944085201781</v>
      </c>
      <c r="W45" s="123">
        <f t="shared" si="8"/>
        <v>0.41091944085201781</v>
      </c>
      <c r="X45" s="123">
        <f t="shared" si="8"/>
        <v>0.41091944085201781</v>
      </c>
      <c r="Y45" s="123">
        <f t="shared" si="8"/>
        <v>0.41091944085201781</v>
      </c>
      <c r="Z45" s="123">
        <f t="shared" si="8"/>
        <v>0.41091944085201781</v>
      </c>
      <c r="AA45" s="123">
        <f t="shared" si="8"/>
        <v>0.41091944085201781</v>
      </c>
      <c r="AB45" s="123">
        <f t="shared" si="8"/>
        <v>0.41091944085201781</v>
      </c>
      <c r="AC45" s="123">
        <f t="shared" si="8"/>
        <v>0.41091944085201781</v>
      </c>
      <c r="AD45" s="123">
        <f t="shared" si="8"/>
        <v>0.41091944085201781</v>
      </c>
      <c r="AE45" s="123">
        <f t="shared" si="8"/>
        <v>0.41091944085201781</v>
      </c>
      <c r="AF45" s="123">
        <f t="shared" si="8"/>
        <v>0.41091944085201781</v>
      </c>
      <c r="AG45" s="123">
        <f t="shared" si="8"/>
        <v>0.41091944085201781</v>
      </c>
    </row>
    <row r="46" spans="1:33">
      <c r="B46" s="164" t="s">
        <v>17</v>
      </c>
      <c r="C46" s="164">
        <v>1.0157620000000001</v>
      </c>
      <c r="D46" s="164">
        <v>1.1724479999999999</v>
      </c>
      <c r="E46" s="164">
        <v>1.310694</v>
      </c>
      <c r="F46" s="164">
        <v>1.414938</v>
      </c>
      <c r="G46" s="164">
        <v>1.484</v>
      </c>
      <c r="H46" s="164">
        <v>1.529666</v>
      </c>
      <c r="I46" s="164">
        <v>1.5529630000000001</v>
      </c>
      <c r="J46" s="164">
        <v>1.552921</v>
      </c>
      <c r="K46" s="164">
        <v>1.533264</v>
      </c>
      <c r="L46" s="164">
        <v>1.498648</v>
      </c>
      <c r="M46" s="164">
        <v>1.4566730000000001</v>
      </c>
      <c r="N46" s="123">
        <f t="shared" si="8"/>
        <v>1.4199016351457769</v>
      </c>
      <c r="O46" s="123">
        <f t="shared" si="8"/>
        <v>1.3879959693179376</v>
      </c>
      <c r="P46" s="123">
        <f t="shared" si="8"/>
        <v>1.3606671733241527</v>
      </c>
      <c r="Q46" s="123">
        <f t="shared" si="8"/>
        <v>1.3376711684821763</v>
      </c>
      <c r="R46" s="123">
        <f t="shared" si="8"/>
        <v>1.3188049926997238</v>
      </c>
      <c r="S46" s="123">
        <f t="shared" si="8"/>
        <v>1.3039038132890526</v>
      </c>
      <c r="T46" s="123">
        <f t="shared" si="8"/>
        <v>1.2928385249305223</v>
      </c>
      <c r="U46" s="123">
        <f t="shared" si="8"/>
        <v>1.2855138837424405</v>
      </c>
      <c r="V46" s="123">
        <f t="shared" si="8"/>
        <v>1.281867139669145</v>
      </c>
      <c r="W46" s="123">
        <f t="shared" si="8"/>
        <v>1.281867139669145</v>
      </c>
      <c r="X46" s="123">
        <f t="shared" si="8"/>
        <v>1.281867139669145</v>
      </c>
      <c r="Y46" s="123">
        <f t="shared" si="8"/>
        <v>1.281867139669145</v>
      </c>
      <c r="Z46" s="123">
        <f t="shared" si="8"/>
        <v>1.281867139669145</v>
      </c>
      <c r="AA46" s="123">
        <f t="shared" si="8"/>
        <v>1.281867139669145</v>
      </c>
      <c r="AB46" s="123">
        <f t="shared" si="8"/>
        <v>1.281867139669145</v>
      </c>
      <c r="AC46" s="123">
        <f t="shared" si="8"/>
        <v>1.281867139669145</v>
      </c>
      <c r="AD46" s="123">
        <f t="shared" si="8"/>
        <v>1.281867139669145</v>
      </c>
      <c r="AE46" s="123">
        <f t="shared" si="8"/>
        <v>1.281867139669145</v>
      </c>
      <c r="AF46" s="123">
        <f t="shared" si="8"/>
        <v>1.281867139669145</v>
      </c>
      <c r="AG46" s="123">
        <f t="shared" si="8"/>
        <v>1.281867139669145</v>
      </c>
    </row>
    <row r="47" spans="1:33">
      <c r="B47" s="164" t="s">
        <v>18</v>
      </c>
      <c r="C47" s="164">
        <v>0.27875169999999999</v>
      </c>
      <c r="D47" s="164">
        <v>0.30801610000000001</v>
      </c>
      <c r="E47" s="164">
        <v>0.33672469999999999</v>
      </c>
      <c r="F47" s="164">
        <v>0.3622823</v>
      </c>
      <c r="G47" s="164">
        <v>0.38278990000000002</v>
      </c>
      <c r="H47" s="164">
        <v>0.39974949999999998</v>
      </c>
      <c r="I47" s="164">
        <v>0.40681889999999998</v>
      </c>
      <c r="J47" s="164">
        <v>0.41483059999999999</v>
      </c>
      <c r="K47" s="164">
        <v>0.42050520000000002</v>
      </c>
      <c r="L47" s="164">
        <v>0.42464150000000001</v>
      </c>
      <c r="M47" s="164">
        <v>0.42758489999999999</v>
      </c>
      <c r="N47" s="123">
        <f t="shared" si="8"/>
        <v>0.43025139982352828</v>
      </c>
      <c r="O47" s="123">
        <f t="shared" si="8"/>
        <v>0.43263557864550817</v>
      </c>
      <c r="P47" s="123">
        <f t="shared" si="8"/>
        <v>0.43473257025554429</v>
      </c>
      <c r="Q47" s="123">
        <f t="shared" si="8"/>
        <v>0.43653807960626012</v>
      </c>
      <c r="R47" s="123">
        <f t="shared" si="8"/>
        <v>0.43804839747102153</v>
      </c>
      <c r="S47" s="123">
        <f t="shared" si="8"/>
        <v>0.43926041314103514</v>
      </c>
      <c r="T47" s="123">
        <f t="shared" si="8"/>
        <v>0.44017162510098762</v>
      </c>
      <c r="U47" s="123">
        <f t="shared" si="8"/>
        <v>0.44078014963194517</v>
      </c>
      <c r="V47" s="123">
        <f t="shared" si="8"/>
        <v>0.44108472730010367</v>
      </c>
      <c r="W47" s="123">
        <f t="shared" si="8"/>
        <v>0.44108472730010367</v>
      </c>
      <c r="X47" s="123">
        <f t="shared" si="8"/>
        <v>0.44108472730010367</v>
      </c>
      <c r="Y47" s="123">
        <f t="shared" si="8"/>
        <v>0.44108472730010367</v>
      </c>
      <c r="Z47" s="123">
        <f t="shared" si="8"/>
        <v>0.44108472730010367</v>
      </c>
      <c r="AA47" s="123">
        <f t="shared" si="8"/>
        <v>0.44108472730010367</v>
      </c>
      <c r="AB47" s="123">
        <f t="shared" si="8"/>
        <v>0.44108472730010367</v>
      </c>
      <c r="AC47" s="123">
        <f t="shared" si="8"/>
        <v>0.44108472730010367</v>
      </c>
      <c r="AD47" s="123">
        <f t="shared" si="8"/>
        <v>0.44108472730010367</v>
      </c>
      <c r="AE47" s="123">
        <f t="shared" si="8"/>
        <v>0.44108472730010367</v>
      </c>
      <c r="AF47" s="123">
        <f t="shared" si="8"/>
        <v>0.44108472730010367</v>
      </c>
      <c r="AG47" s="123">
        <f t="shared" si="8"/>
        <v>0.44108472730010367</v>
      </c>
    </row>
    <row r="48" spans="1:33">
      <c r="B48" s="164" t="s">
        <v>19</v>
      </c>
      <c r="C48" s="164">
        <v>1.0458559999999999</v>
      </c>
      <c r="D48" s="164">
        <v>1.080681</v>
      </c>
      <c r="E48" s="164">
        <v>1.1054269999999999</v>
      </c>
      <c r="F48" s="164">
        <v>1.1193470000000001</v>
      </c>
      <c r="G48" s="164">
        <v>1.1214980000000001</v>
      </c>
      <c r="H48" s="164">
        <v>1.1144829999999999</v>
      </c>
      <c r="I48" s="164">
        <v>1.090778</v>
      </c>
      <c r="J48" s="164">
        <v>1.0723119999999999</v>
      </c>
      <c r="K48" s="164">
        <v>1.0580719999999999</v>
      </c>
      <c r="L48" s="164">
        <v>1.049752</v>
      </c>
      <c r="M48" s="164">
        <v>1.0466869999999999</v>
      </c>
      <c r="N48" s="123">
        <f t="shared" si="8"/>
        <v>1.0439361521356665</v>
      </c>
      <c r="O48" s="123">
        <f t="shared" si="8"/>
        <v>1.0414970239476598</v>
      </c>
      <c r="P48" s="123">
        <f t="shared" si="8"/>
        <v>1.0393674621635092</v>
      </c>
      <c r="Q48" s="123">
        <f t="shared" si="8"/>
        <v>1.0375455895291552</v>
      </c>
      <c r="R48" s="123">
        <f t="shared" si="8"/>
        <v>1.0360298020506391</v>
      </c>
      <c r="S48" s="123">
        <f t="shared" si="8"/>
        <v>1.0348187666402642</v>
      </c>
      <c r="T48" s="123">
        <f t="shared" si="8"/>
        <v>1.0339114191623948</v>
      </c>
      <c r="U48" s="123">
        <f t="shared" si="8"/>
        <v>1.0333069628748812</v>
      </c>
      <c r="V48" s="123">
        <f t="shared" si="8"/>
        <v>1.0330048672629129</v>
      </c>
      <c r="W48" s="123">
        <f t="shared" si="8"/>
        <v>1.0330048672629129</v>
      </c>
      <c r="X48" s="123">
        <f t="shared" si="8"/>
        <v>1.0330048672629129</v>
      </c>
      <c r="Y48" s="123">
        <f t="shared" si="8"/>
        <v>1.0330048672629129</v>
      </c>
      <c r="Z48" s="123">
        <f t="shared" si="8"/>
        <v>1.0330048672629129</v>
      </c>
      <c r="AA48" s="123">
        <f t="shared" si="8"/>
        <v>1.0330048672629129</v>
      </c>
      <c r="AB48" s="123">
        <f t="shared" si="8"/>
        <v>1.0330048672629129</v>
      </c>
      <c r="AC48" s="123">
        <f t="shared" si="8"/>
        <v>1.0330048672629129</v>
      </c>
      <c r="AD48" s="123">
        <f t="shared" si="8"/>
        <v>1.0330048672629129</v>
      </c>
      <c r="AE48" s="123">
        <f t="shared" si="8"/>
        <v>1.0330048672629129</v>
      </c>
      <c r="AF48" s="123">
        <f t="shared" si="8"/>
        <v>1.0330048672629129</v>
      </c>
      <c r="AG48" s="123">
        <f t="shared" si="8"/>
        <v>1.0330048672629129</v>
      </c>
    </row>
    <row r="49" spans="1:33">
      <c r="B49" s="164" t="s">
        <v>20</v>
      </c>
      <c r="C49" s="164">
        <v>2.889411</v>
      </c>
      <c r="D49" s="164">
        <v>3.17761</v>
      </c>
      <c r="E49" s="164">
        <v>3.4127540000000001</v>
      </c>
      <c r="F49" s="164">
        <v>3.5589810000000002</v>
      </c>
      <c r="G49" s="164">
        <v>3.6254979999999999</v>
      </c>
      <c r="H49" s="164">
        <v>3.6233939999999998</v>
      </c>
      <c r="I49" s="164">
        <v>3.5801639999999999</v>
      </c>
      <c r="J49" s="164">
        <v>3.512121</v>
      </c>
      <c r="K49" s="164">
        <v>3.4278360000000001</v>
      </c>
      <c r="L49" s="164">
        <v>3.3433860000000002</v>
      </c>
      <c r="M49" s="164">
        <v>3.2646929999999998</v>
      </c>
      <c r="N49" s="123">
        <f t="shared" si="8"/>
        <v>3.1954541735715387</v>
      </c>
      <c r="O49" s="123">
        <f t="shared" si="8"/>
        <v>3.1351422910033775</v>
      </c>
      <c r="P49" s="123">
        <f t="shared" si="8"/>
        <v>3.0833039291166844</v>
      </c>
      <c r="Q49" s="123">
        <f t="shared" si="8"/>
        <v>3.0395537904856322</v>
      </c>
      <c r="R49" s="123">
        <f t="shared" si="8"/>
        <v>3.0035699292047497</v>
      </c>
      <c r="S49" s="123">
        <f t="shared" si="8"/>
        <v>2.9750898003587181</v>
      </c>
      <c r="T49" s="123">
        <f t="shared" si="8"/>
        <v>2.9539070652929893</v>
      </c>
      <c r="U49" s="123">
        <f t="shared" si="8"/>
        <v>2.9398690982249449</v>
      </c>
      <c r="V49" s="123">
        <f t="shared" si="8"/>
        <v>2.9328751519822243</v>
      </c>
      <c r="W49" s="123">
        <f t="shared" si="8"/>
        <v>2.9328751519822243</v>
      </c>
      <c r="X49" s="123">
        <f t="shared" si="8"/>
        <v>2.9328751519822243</v>
      </c>
      <c r="Y49" s="123">
        <f t="shared" si="8"/>
        <v>2.9328751519822243</v>
      </c>
      <c r="Z49" s="123">
        <f t="shared" si="8"/>
        <v>2.9328751519822243</v>
      </c>
      <c r="AA49" s="123">
        <f t="shared" si="8"/>
        <v>2.9328751519822243</v>
      </c>
      <c r="AB49" s="123">
        <f t="shared" si="8"/>
        <v>2.9328751519822243</v>
      </c>
      <c r="AC49" s="123">
        <f t="shared" si="8"/>
        <v>2.9328751519822243</v>
      </c>
      <c r="AD49" s="123">
        <f t="shared" si="8"/>
        <v>2.9328751519822243</v>
      </c>
      <c r="AE49" s="123">
        <f t="shared" si="8"/>
        <v>2.9328751519822243</v>
      </c>
      <c r="AF49" s="123">
        <f t="shared" si="8"/>
        <v>2.9328751519822243</v>
      </c>
      <c r="AG49" s="123">
        <f t="shared" si="8"/>
        <v>2.9328751519822243</v>
      </c>
    </row>
    <row r="50" spans="1:33">
      <c r="B50" s="164" t="s">
        <v>21</v>
      </c>
      <c r="C50" s="164">
        <v>2.1931569999999998</v>
      </c>
      <c r="D50" s="164">
        <v>2.636444</v>
      </c>
      <c r="E50" s="164">
        <v>3.092517</v>
      </c>
      <c r="F50" s="164">
        <v>3.5271659999999998</v>
      </c>
      <c r="G50" s="164">
        <v>3.9258730000000002</v>
      </c>
      <c r="H50" s="164">
        <v>4.2624740000000001</v>
      </c>
      <c r="I50" s="164">
        <v>4.5263350000000004</v>
      </c>
      <c r="J50" s="164">
        <v>4.7075050000000003</v>
      </c>
      <c r="K50" s="164">
        <v>4.8137090000000002</v>
      </c>
      <c r="L50" s="164">
        <v>4.8528370000000001</v>
      </c>
      <c r="M50" s="164">
        <v>4.8358449999999999</v>
      </c>
      <c r="N50" s="123">
        <f t="shared" si="8"/>
        <v>4.8206030756702765</v>
      </c>
      <c r="O50" s="123">
        <f t="shared" si="8"/>
        <v>4.807095033469893</v>
      </c>
      <c r="P50" s="123">
        <f t="shared" si="8"/>
        <v>4.7953065502562762</v>
      </c>
      <c r="Q50" s="123">
        <f t="shared" si="8"/>
        <v>4.7852251479704107</v>
      </c>
      <c r="R50" s="123">
        <f t="shared" si="8"/>
        <v>4.7768401716212514</v>
      </c>
      <c r="S50" s="123">
        <f t="shared" si="8"/>
        <v>4.7701427705149602</v>
      </c>
      <c r="T50" s="123">
        <f t="shared" si="8"/>
        <v>4.7651258826826686</v>
      </c>
      <c r="U50" s="123">
        <f t="shared" si="8"/>
        <v>4.7617842224684068</v>
      </c>
      <c r="V50" s="123">
        <f t="shared" si="8"/>
        <v>4.7601142712466471</v>
      </c>
      <c r="W50" s="123">
        <f t="shared" si="8"/>
        <v>4.7601142712466471</v>
      </c>
      <c r="X50" s="123">
        <f t="shared" si="8"/>
        <v>4.7601142712466471</v>
      </c>
      <c r="Y50" s="123">
        <f t="shared" si="8"/>
        <v>4.7601142712466471</v>
      </c>
      <c r="Z50" s="123">
        <f t="shared" si="8"/>
        <v>4.7601142712466471</v>
      </c>
      <c r="AA50" s="123">
        <f t="shared" si="8"/>
        <v>4.7601142712466471</v>
      </c>
      <c r="AB50" s="123">
        <f t="shared" si="8"/>
        <v>4.7601142712466471</v>
      </c>
      <c r="AC50" s="123">
        <f t="shared" si="8"/>
        <v>4.7601142712466471</v>
      </c>
      <c r="AD50" s="123">
        <f t="shared" si="8"/>
        <v>4.7601142712466471</v>
      </c>
      <c r="AE50" s="123">
        <f t="shared" si="8"/>
        <v>4.7601142712466471</v>
      </c>
      <c r="AF50" s="123">
        <f t="shared" si="8"/>
        <v>4.7601142712466471</v>
      </c>
      <c r="AG50" s="123">
        <f t="shared" si="8"/>
        <v>4.7601142712466471</v>
      </c>
    </row>
    <row r="51" spans="1:33">
      <c r="B51" s="165" t="s">
        <v>22</v>
      </c>
      <c r="C51" s="165">
        <v>6.1284239999999999</v>
      </c>
      <c r="D51" s="165">
        <v>6.8947349999999998</v>
      </c>
      <c r="E51" s="165">
        <v>7.6106980000000002</v>
      </c>
      <c r="F51" s="165">
        <v>8.2054939999999998</v>
      </c>
      <c r="G51" s="165">
        <v>8.6728699999999996</v>
      </c>
      <c r="H51" s="165">
        <v>9.0003510000000002</v>
      </c>
      <c r="I51" s="165">
        <v>9.1972760000000005</v>
      </c>
      <c r="J51" s="165">
        <v>9.291938</v>
      </c>
      <c r="K51" s="165">
        <v>9.2996169999999996</v>
      </c>
      <c r="L51" s="165">
        <v>9.2459740000000004</v>
      </c>
      <c r="M51" s="165">
        <v>9.1472250000000006</v>
      </c>
      <c r="N51" s="125">
        <f t="shared" si="8"/>
        <v>9.0592529568318092</v>
      </c>
      <c r="O51" s="125">
        <f t="shared" si="8"/>
        <v>8.98176610948566</v>
      </c>
      <c r="P51" s="125">
        <f t="shared" si="8"/>
        <v>8.9145089917470184</v>
      </c>
      <c r="Q51" s="125">
        <f t="shared" si="8"/>
        <v>8.857261028221231</v>
      </c>
      <c r="R51" s="125">
        <f t="shared" si="8"/>
        <v>8.809835328378389</v>
      </c>
      <c r="S51" s="125">
        <f t="shared" si="8"/>
        <v>8.7720776693854496</v>
      </c>
      <c r="T51" s="125">
        <f t="shared" si="8"/>
        <v>8.7438656599728599</v>
      </c>
      <c r="U51" s="125">
        <f t="shared" si="8"/>
        <v>8.7251080789871516</v>
      </c>
      <c r="V51" s="125">
        <f t="shared" si="8"/>
        <v>8.7157443836231856</v>
      </c>
      <c r="W51" s="125">
        <f t="shared" si="8"/>
        <v>8.7157443836231856</v>
      </c>
      <c r="X51" s="125">
        <f t="shared" si="8"/>
        <v>8.7157443836231856</v>
      </c>
      <c r="Y51" s="125">
        <f t="shared" si="8"/>
        <v>8.7157443836231856</v>
      </c>
      <c r="Z51" s="125">
        <f t="shared" si="8"/>
        <v>8.7157443836231856</v>
      </c>
      <c r="AA51" s="125">
        <f t="shared" si="8"/>
        <v>8.7157443836231856</v>
      </c>
      <c r="AB51" s="125">
        <f t="shared" si="8"/>
        <v>8.7157443836231856</v>
      </c>
      <c r="AC51" s="125">
        <f t="shared" si="8"/>
        <v>8.7157443836231856</v>
      </c>
      <c r="AD51" s="125">
        <f t="shared" si="8"/>
        <v>8.7157443836231856</v>
      </c>
      <c r="AE51" s="125">
        <f t="shared" si="8"/>
        <v>8.7157443836231856</v>
      </c>
      <c r="AF51" s="125">
        <f t="shared" si="8"/>
        <v>8.7157443836231856</v>
      </c>
      <c r="AG51" s="125">
        <f t="shared" si="8"/>
        <v>8.7157443836231856</v>
      </c>
    </row>
    <row r="52" spans="1:33" s="128" customFormat="1" ht="11.25">
      <c r="B52" s="128" t="s">
        <v>23</v>
      </c>
      <c r="C52" s="128">
        <f t="shared" ref="C52:M52" si="9">SUM(C48:C50)</f>
        <v>6.128423999999999</v>
      </c>
      <c r="D52" s="128">
        <f t="shared" si="9"/>
        <v>6.8947349999999998</v>
      </c>
      <c r="E52" s="128">
        <f t="shared" si="9"/>
        <v>7.6106980000000002</v>
      </c>
      <c r="F52" s="128">
        <f t="shared" si="9"/>
        <v>8.2054939999999998</v>
      </c>
      <c r="G52" s="128">
        <f t="shared" si="9"/>
        <v>8.6728690000000004</v>
      </c>
      <c r="H52" s="128">
        <f t="shared" si="9"/>
        <v>9.0003509999999984</v>
      </c>
      <c r="I52" s="128">
        <f t="shared" si="9"/>
        <v>9.1972769999999997</v>
      </c>
      <c r="J52" s="128">
        <f t="shared" si="9"/>
        <v>9.291938</v>
      </c>
      <c r="K52" s="128">
        <f t="shared" si="9"/>
        <v>9.2996170000000014</v>
      </c>
      <c r="L52" s="128">
        <f t="shared" si="9"/>
        <v>9.2459750000000014</v>
      </c>
      <c r="M52" s="128">
        <f t="shared" si="9"/>
        <v>9.1472249999999988</v>
      </c>
      <c r="N52" s="128">
        <f t="shared" ref="N52:AG52" si="10">SUM(N48:N50)</f>
        <v>9.0599934013774828</v>
      </c>
      <c r="O52" s="128">
        <f t="shared" si="10"/>
        <v>8.9837343484209313</v>
      </c>
      <c r="P52" s="128">
        <f t="shared" si="10"/>
        <v>8.9179779415364706</v>
      </c>
      <c r="Q52" s="128">
        <f t="shared" si="10"/>
        <v>8.8623245279851979</v>
      </c>
      <c r="R52" s="128">
        <f t="shared" si="10"/>
        <v>8.81643990287664</v>
      </c>
      <c r="S52" s="128">
        <f t="shared" si="10"/>
        <v>8.7800513375139424</v>
      </c>
      <c r="T52" s="128">
        <f t="shared" si="10"/>
        <v>8.7529443671380527</v>
      </c>
      <c r="U52" s="128">
        <f t="shared" si="10"/>
        <v>8.734960283568233</v>
      </c>
      <c r="V52" s="128">
        <f t="shared" si="10"/>
        <v>8.7259942904917835</v>
      </c>
      <c r="W52" s="128">
        <f t="shared" si="10"/>
        <v>8.7259942904917835</v>
      </c>
      <c r="X52" s="128">
        <f t="shared" si="10"/>
        <v>8.7259942904917835</v>
      </c>
      <c r="Y52" s="128">
        <f t="shared" si="10"/>
        <v>8.7259942904917835</v>
      </c>
      <c r="Z52" s="128">
        <f t="shared" si="10"/>
        <v>8.7259942904917835</v>
      </c>
      <c r="AA52" s="128">
        <f t="shared" si="10"/>
        <v>8.7259942904917835</v>
      </c>
      <c r="AB52" s="128">
        <f t="shared" si="10"/>
        <v>8.7259942904917835</v>
      </c>
      <c r="AC52" s="128">
        <f t="shared" si="10"/>
        <v>8.7259942904917835</v>
      </c>
      <c r="AD52" s="128">
        <f t="shared" si="10"/>
        <v>8.7259942904917835</v>
      </c>
      <c r="AE52" s="128">
        <f t="shared" si="10"/>
        <v>8.7259942904917835</v>
      </c>
      <c r="AF52" s="128">
        <f t="shared" si="10"/>
        <v>8.7259942904917835</v>
      </c>
      <c r="AG52" s="128">
        <f t="shared" si="10"/>
        <v>8.7259942904917835</v>
      </c>
    </row>
    <row r="54" spans="1:33">
      <c r="B54" s="127" t="s">
        <v>28</v>
      </c>
      <c r="C54" s="127">
        <v>2000</v>
      </c>
      <c r="D54" s="127">
        <v>2010</v>
      </c>
      <c r="E54" s="127">
        <v>2020</v>
      </c>
      <c r="F54" s="127">
        <v>2030</v>
      </c>
      <c r="G54" s="127">
        <v>2040</v>
      </c>
      <c r="H54" s="127">
        <v>2050</v>
      </c>
      <c r="I54" s="127">
        <v>2060</v>
      </c>
      <c r="J54" s="127">
        <v>2070</v>
      </c>
      <c r="K54" s="127">
        <v>2080</v>
      </c>
      <c r="L54" s="127">
        <v>2090</v>
      </c>
      <c r="M54" s="127">
        <v>2100</v>
      </c>
      <c r="N54" s="127">
        <v>2110</v>
      </c>
      <c r="O54" s="127">
        <v>2120</v>
      </c>
      <c r="P54" s="127">
        <v>2130</v>
      </c>
      <c r="Q54" s="127">
        <v>2140</v>
      </c>
      <c r="R54" s="127">
        <v>2150</v>
      </c>
      <c r="S54" s="127">
        <v>2160</v>
      </c>
      <c r="T54" s="127">
        <v>2170</v>
      </c>
      <c r="U54" s="127">
        <v>2180</v>
      </c>
      <c r="V54" s="127">
        <v>2190</v>
      </c>
      <c r="W54" s="127">
        <v>2200</v>
      </c>
      <c r="X54" s="127">
        <v>2210</v>
      </c>
      <c r="Y54" s="127">
        <v>2220</v>
      </c>
      <c r="Z54" s="127">
        <v>2230</v>
      </c>
      <c r="AA54" s="127">
        <v>2240</v>
      </c>
      <c r="AB54" s="127">
        <v>2250</v>
      </c>
      <c r="AC54" s="127">
        <v>2260</v>
      </c>
      <c r="AD54" s="127">
        <v>2270</v>
      </c>
      <c r="AE54" s="127">
        <v>2280</v>
      </c>
      <c r="AF54" s="127">
        <v>2290</v>
      </c>
      <c r="AG54" s="127">
        <v>2300</v>
      </c>
    </row>
    <row r="55" spans="1:33">
      <c r="B55" s="123" t="s">
        <v>15</v>
      </c>
      <c r="D55" s="123">
        <f t="shared" ref="D55:M62" si="11">(1/10)*LN(D44/C44)</f>
        <v>6.835426033573783E-3</v>
      </c>
      <c r="E55" s="123">
        <f t="shared" si="11"/>
        <v>4.6592646816747156E-3</v>
      </c>
      <c r="F55" s="123">
        <f t="shared" si="11"/>
        <v>1.5195828351295263E-3</v>
      </c>
      <c r="G55" s="123">
        <f t="shared" si="11"/>
        <v>-7.4665679778022562E-4</v>
      </c>
      <c r="H55" s="123">
        <f t="shared" si="11"/>
        <v>-3.0373950633665377E-3</v>
      </c>
      <c r="I55" s="123">
        <f t="shared" si="11"/>
        <v>-4.0578776926054935E-3</v>
      </c>
      <c r="J55" s="123">
        <f t="shared" si="11"/>
        <v>-4.0019054245448195E-3</v>
      </c>
      <c r="K55" s="123">
        <f t="shared" si="11"/>
        <v>-3.7432468004266329E-3</v>
      </c>
      <c r="L55" s="123">
        <f t="shared" si="11"/>
        <v>-2.7882794667409743E-3</v>
      </c>
      <c r="M55" s="123">
        <f t="shared" si="11"/>
        <v>-2.0147422605218614E-3</v>
      </c>
      <c r="N55" s="123">
        <f t="shared" ref="N55:AC62" si="12">IF(N$1&lt;=$E$4,$M55-$M55/($E$4-2100)*(N$1-$M$1),0)</f>
        <v>-1.8132680344696752E-3</v>
      </c>
      <c r="O55" s="123">
        <f t="shared" si="12"/>
        <v>-1.611793808417489E-3</v>
      </c>
      <c r="P55" s="123">
        <f t="shared" si="12"/>
        <v>-1.4103195823653028E-3</v>
      </c>
      <c r="Q55" s="123">
        <f t="shared" si="12"/>
        <v>-1.2088453563131169E-3</v>
      </c>
      <c r="R55" s="123">
        <f t="shared" si="12"/>
        <v>-1.0073711302609307E-3</v>
      </c>
      <c r="S55" s="123">
        <f t="shared" si="12"/>
        <v>-8.0589690420874451E-4</v>
      </c>
      <c r="T55" s="123">
        <f t="shared" si="12"/>
        <v>-6.0442267815655855E-4</v>
      </c>
      <c r="U55" s="123">
        <f t="shared" si="12"/>
        <v>-4.0294845210437236E-4</v>
      </c>
      <c r="V55" s="123">
        <f t="shared" si="12"/>
        <v>-2.0147422605218618E-4</v>
      </c>
      <c r="W55" s="123">
        <f t="shared" si="12"/>
        <v>0</v>
      </c>
      <c r="X55" s="123">
        <f t="shared" si="12"/>
        <v>0</v>
      </c>
      <c r="Y55" s="123">
        <f t="shared" si="12"/>
        <v>0</v>
      </c>
      <c r="Z55" s="123">
        <f t="shared" si="12"/>
        <v>0</v>
      </c>
      <c r="AA55" s="123">
        <f t="shared" si="12"/>
        <v>0</v>
      </c>
      <c r="AB55" s="123">
        <f t="shared" si="12"/>
        <v>0</v>
      </c>
      <c r="AC55" s="123">
        <f t="shared" si="12"/>
        <v>0</v>
      </c>
      <c r="AD55" s="123">
        <f t="shared" ref="X55:AG62" si="13">IF(AD$1&lt;=$E$4,$M55-$M55/($E$4-2100)*(AD$1-$M$1),0)</f>
        <v>0</v>
      </c>
      <c r="AE55" s="123">
        <f t="shared" si="13"/>
        <v>0</v>
      </c>
      <c r="AF55" s="123">
        <f t="shared" si="13"/>
        <v>0</v>
      </c>
      <c r="AG55" s="123">
        <f t="shared" si="13"/>
        <v>0</v>
      </c>
    </row>
    <row r="56" spans="1:33">
      <c r="B56" s="123" t="s">
        <v>16</v>
      </c>
      <c r="D56" s="123">
        <f t="shared" si="11"/>
        <v>7.660695939022571E-4</v>
      </c>
      <c r="E56" s="123">
        <f t="shared" si="11"/>
        <v>-3.6351529646723674E-4</v>
      </c>
      <c r="F56" s="123">
        <f t="shared" si="11"/>
        <v>-1.2180507862901476E-3</v>
      </c>
      <c r="G56" s="123">
        <f t="shared" si="11"/>
        <v>-2.2001666834763397E-3</v>
      </c>
      <c r="H56" s="123">
        <f t="shared" si="11"/>
        <v>-3.0932700693293552E-3</v>
      </c>
      <c r="I56" s="123">
        <f t="shared" si="11"/>
        <v>-4.351196120829931E-3</v>
      </c>
      <c r="J56" s="123">
        <f t="shared" si="11"/>
        <v>-3.7701289561322959E-3</v>
      </c>
      <c r="K56" s="123">
        <f t="shared" si="11"/>
        <v>-2.7579260068824728E-3</v>
      </c>
      <c r="L56" s="123">
        <f t="shared" si="11"/>
        <v>-1.7269371307956671E-3</v>
      </c>
      <c r="M56" s="123">
        <f t="shared" si="11"/>
        <v>-8.552626800901981E-4</v>
      </c>
      <c r="N56" s="123">
        <f t="shared" si="12"/>
        <v>-7.6973641208117824E-4</v>
      </c>
      <c r="O56" s="123">
        <f t="shared" si="12"/>
        <v>-6.8421014407215848E-4</v>
      </c>
      <c r="P56" s="123">
        <f t="shared" si="12"/>
        <v>-5.9868387606313873E-4</v>
      </c>
      <c r="Q56" s="123">
        <f t="shared" si="12"/>
        <v>-5.1315760805411886E-4</v>
      </c>
      <c r="R56" s="123">
        <f t="shared" si="12"/>
        <v>-4.2763134004509905E-4</v>
      </c>
      <c r="S56" s="123">
        <f t="shared" si="12"/>
        <v>-3.4210507203607924E-4</v>
      </c>
      <c r="T56" s="123">
        <f t="shared" si="12"/>
        <v>-2.5657880402705949E-4</v>
      </c>
      <c r="U56" s="123">
        <f t="shared" si="12"/>
        <v>-1.7105253601803962E-4</v>
      </c>
      <c r="V56" s="123">
        <f t="shared" si="12"/>
        <v>-8.5526268009019865E-5</v>
      </c>
      <c r="W56" s="123">
        <f t="shared" si="12"/>
        <v>0</v>
      </c>
      <c r="X56" s="123">
        <f t="shared" si="13"/>
        <v>0</v>
      </c>
      <c r="Y56" s="123">
        <f t="shared" si="13"/>
        <v>0</v>
      </c>
      <c r="Z56" s="123">
        <f t="shared" si="13"/>
        <v>0</v>
      </c>
      <c r="AA56" s="123">
        <f t="shared" si="13"/>
        <v>0</v>
      </c>
      <c r="AB56" s="123">
        <f t="shared" si="13"/>
        <v>0</v>
      </c>
      <c r="AC56" s="123">
        <f t="shared" si="13"/>
        <v>0</v>
      </c>
      <c r="AD56" s="123">
        <f t="shared" si="13"/>
        <v>0</v>
      </c>
      <c r="AE56" s="123">
        <f t="shared" si="13"/>
        <v>0</v>
      </c>
      <c r="AF56" s="123">
        <f t="shared" si="13"/>
        <v>0</v>
      </c>
      <c r="AG56" s="123">
        <f t="shared" si="13"/>
        <v>0</v>
      </c>
    </row>
    <row r="57" spans="1:33">
      <c r="B57" s="123" t="s">
        <v>17</v>
      </c>
      <c r="D57" s="123">
        <f t="shared" si="11"/>
        <v>1.4345480092814229E-2</v>
      </c>
      <c r="E57" s="123">
        <f t="shared" si="11"/>
        <v>1.1146289725166545E-2</v>
      </c>
      <c r="F57" s="123">
        <f t="shared" si="11"/>
        <v>7.6528945954507724E-3</v>
      </c>
      <c r="G57" s="123">
        <f t="shared" si="11"/>
        <v>4.765543086436474E-3</v>
      </c>
      <c r="H57" s="123">
        <f t="shared" si="11"/>
        <v>3.0308266174504735E-3</v>
      </c>
      <c r="I57" s="123">
        <f t="shared" si="11"/>
        <v>1.511530810792121E-3</v>
      </c>
      <c r="J57" s="123">
        <f t="shared" si="11"/>
        <v>-2.7045440204879483E-6</v>
      </c>
      <c r="K57" s="123">
        <f t="shared" si="11"/>
        <v>-1.2738877174111513E-3</v>
      </c>
      <c r="L57" s="123">
        <f t="shared" si="11"/>
        <v>-2.2835428083602814E-3</v>
      </c>
      <c r="M57" s="123">
        <f t="shared" si="11"/>
        <v>-2.8408300073671051E-3</v>
      </c>
      <c r="N57" s="123">
        <f t="shared" si="12"/>
        <v>-2.5567470066303944E-3</v>
      </c>
      <c r="O57" s="123">
        <f t="shared" si="12"/>
        <v>-2.2726640058936842E-3</v>
      </c>
      <c r="P57" s="123">
        <f t="shared" si="12"/>
        <v>-1.9885810051569735E-3</v>
      </c>
      <c r="Q57" s="123">
        <f t="shared" si="12"/>
        <v>-1.704498004420263E-3</v>
      </c>
      <c r="R57" s="123">
        <f t="shared" si="12"/>
        <v>-1.4204150036835526E-3</v>
      </c>
      <c r="S57" s="123">
        <f t="shared" si="12"/>
        <v>-1.1363320029468421E-3</v>
      </c>
      <c r="T57" s="123">
        <f t="shared" si="12"/>
        <v>-8.5224900221013162E-4</v>
      </c>
      <c r="U57" s="123">
        <f t="shared" si="12"/>
        <v>-5.6816600147342093E-4</v>
      </c>
      <c r="V57" s="123">
        <f t="shared" si="12"/>
        <v>-2.8408300073671068E-4</v>
      </c>
      <c r="W57" s="123">
        <f t="shared" si="12"/>
        <v>0</v>
      </c>
      <c r="X57" s="123">
        <f t="shared" si="13"/>
        <v>0</v>
      </c>
      <c r="Y57" s="123">
        <f t="shared" si="13"/>
        <v>0</v>
      </c>
      <c r="Z57" s="123">
        <f t="shared" si="13"/>
        <v>0</v>
      </c>
      <c r="AA57" s="123">
        <f t="shared" si="13"/>
        <v>0</v>
      </c>
      <c r="AB57" s="123">
        <f t="shared" si="13"/>
        <v>0</v>
      </c>
      <c r="AC57" s="123">
        <f t="shared" si="13"/>
        <v>0</v>
      </c>
      <c r="AD57" s="123">
        <f t="shared" si="13"/>
        <v>0</v>
      </c>
      <c r="AE57" s="123">
        <f t="shared" si="13"/>
        <v>0</v>
      </c>
      <c r="AF57" s="123">
        <f t="shared" si="13"/>
        <v>0</v>
      </c>
      <c r="AG57" s="123">
        <f t="shared" si="13"/>
        <v>0</v>
      </c>
    </row>
    <row r="58" spans="1:33">
      <c r="B58" s="123" t="s">
        <v>18</v>
      </c>
      <c r="D58" s="123">
        <f t="shared" si="11"/>
        <v>9.9830632924235527E-3</v>
      </c>
      <c r="E58" s="123">
        <f t="shared" si="11"/>
        <v>8.9113628215066795E-3</v>
      </c>
      <c r="F58" s="123">
        <f t="shared" si="11"/>
        <v>7.3158059617430939E-3</v>
      </c>
      <c r="G58" s="123">
        <f t="shared" si="11"/>
        <v>5.5062532528542618E-3</v>
      </c>
      <c r="H58" s="123">
        <f t="shared" si="11"/>
        <v>4.3351826235826793E-3</v>
      </c>
      <c r="I58" s="123">
        <f t="shared" si="11"/>
        <v>1.7530022340612576E-3</v>
      </c>
      <c r="J58" s="123">
        <f t="shared" si="11"/>
        <v>1.9502120854111198E-3</v>
      </c>
      <c r="K58" s="123">
        <f t="shared" si="11"/>
        <v>1.3586601440952707E-3</v>
      </c>
      <c r="L58" s="123">
        <f t="shared" si="11"/>
        <v>9.7884379743030481E-4</v>
      </c>
      <c r="M58" s="123">
        <f t="shared" si="11"/>
        <v>6.907581608847945E-4</v>
      </c>
      <c r="N58" s="123">
        <f t="shared" si="12"/>
        <v>6.2168234479631501E-4</v>
      </c>
      <c r="O58" s="123">
        <f t="shared" si="12"/>
        <v>5.5260652870783562E-4</v>
      </c>
      <c r="P58" s="123">
        <f t="shared" si="12"/>
        <v>4.8353071261935613E-4</v>
      </c>
      <c r="Q58" s="123">
        <f t="shared" si="12"/>
        <v>4.1445489653087669E-4</v>
      </c>
      <c r="R58" s="123">
        <f t="shared" si="12"/>
        <v>3.4537908044239725E-4</v>
      </c>
      <c r="S58" s="123">
        <f t="shared" si="12"/>
        <v>2.7630326435391781E-4</v>
      </c>
      <c r="T58" s="123">
        <f t="shared" si="12"/>
        <v>2.0722744826543832E-4</v>
      </c>
      <c r="U58" s="123">
        <f t="shared" si="12"/>
        <v>1.3815163217695888E-4</v>
      </c>
      <c r="V58" s="123">
        <f t="shared" si="12"/>
        <v>6.9075816088479494E-5</v>
      </c>
      <c r="W58" s="123">
        <f t="shared" si="12"/>
        <v>0</v>
      </c>
      <c r="X58" s="123">
        <f t="shared" si="13"/>
        <v>0</v>
      </c>
      <c r="Y58" s="123">
        <f t="shared" si="13"/>
        <v>0</v>
      </c>
      <c r="Z58" s="123">
        <f t="shared" si="13"/>
        <v>0</v>
      </c>
      <c r="AA58" s="123">
        <f t="shared" si="13"/>
        <v>0</v>
      </c>
      <c r="AB58" s="123">
        <f t="shared" si="13"/>
        <v>0</v>
      </c>
      <c r="AC58" s="123">
        <f t="shared" si="13"/>
        <v>0</v>
      </c>
      <c r="AD58" s="123">
        <f t="shared" si="13"/>
        <v>0</v>
      </c>
      <c r="AE58" s="123">
        <f t="shared" si="13"/>
        <v>0</v>
      </c>
      <c r="AF58" s="123">
        <f t="shared" si="13"/>
        <v>0</v>
      </c>
      <c r="AG58" s="123">
        <f t="shared" si="13"/>
        <v>0</v>
      </c>
    </row>
    <row r="59" spans="1:33">
      <c r="B59" s="123" t="s">
        <v>19</v>
      </c>
      <c r="D59" s="123">
        <f t="shared" si="11"/>
        <v>3.2755709113357042E-3</v>
      </c>
      <c r="E59" s="123">
        <f t="shared" si="11"/>
        <v>2.2640287690980083E-3</v>
      </c>
      <c r="F59" s="123">
        <f t="shared" si="11"/>
        <v>1.2513793895262914E-3</v>
      </c>
      <c r="G59" s="123">
        <f t="shared" si="11"/>
        <v>1.9198120893303543E-4</v>
      </c>
      <c r="H59" s="123">
        <f t="shared" si="11"/>
        <v>-6.2746714000775977E-4</v>
      </c>
      <c r="I59" s="123">
        <f t="shared" si="11"/>
        <v>-2.1499417148184725E-3</v>
      </c>
      <c r="J59" s="123">
        <f t="shared" si="11"/>
        <v>-1.7074138022955977E-3</v>
      </c>
      <c r="K59" s="123">
        <f t="shared" si="11"/>
        <v>-1.3368681028746081E-3</v>
      </c>
      <c r="L59" s="123">
        <f t="shared" si="11"/>
        <v>-7.8944382547904202E-4</v>
      </c>
      <c r="M59" s="123">
        <f t="shared" si="11"/>
        <v>-2.9240079809305275E-4</v>
      </c>
      <c r="N59" s="123">
        <f t="shared" si="12"/>
        <v>-2.631607182837475E-4</v>
      </c>
      <c r="O59" s="123">
        <f t="shared" si="12"/>
        <v>-2.3392063847444219E-4</v>
      </c>
      <c r="P59" s="123">
        <f t="shared" si="12"/>
        <v>-2.0468055866513694E-4</v>
      </c>
      <c r="Q59" s="123">
        <f t="shared" si="12"/>
        <v>-1.7544047885583166E-4</v>
      </c>
      <c r="R59" s="123">
        <f t="shared" si="12"/>
        <v>-1.4620039904652638E-4</v>
      </c>
      <c r="S59" s="123">
        <f t="shared" si="12"/>
        <v>-1.169603192372211E-4</v>
      </c>
      <c r="T59" s="123">
        <f t="shared" si="12"/>
        <v>-8.7720239427915815E-5</v>
      </c>
      <c r="U59" s="123">
        <f t="shared" si="12"/>
        <v>-5.8480159618610561E-5</v>
      </c>
      <c r="V59" s="123">
        <f t="shared" si="12"/>
        <v>-2.9240079809305253E-5</v>
      </c>
      <c r="W59" s="123">
        <f t="shared" si="12"/>
        <v>0</v>
      </c>
      <c r="X59" s="123">
        <f t="shared" si="13"/>
        <v>0</v>
      </c>
      <c r="Y59" s="123">
        <f t="shared" si="13"/>
        <v>0</v>
      </c>
      <c r="Z59" s="123">
        <f t="shared" si="13"/>
        <v>0</v>
      </c>
      <c r="AA59" s="123">
        <f t="shared" si="13"/>
        <v>0</v>
      </c>
      <c r="AB59" s="123">
        <f t="shared" si="13"/>
        <v>0</v>
      </c>
      <c r="AC59" s="123">
        <f t="shared" si="13"/>
        <v>0</v>
      </c>
      <c r="AD59" s="123">
        <f t="shared" si="13"/>
        <v>0</v>
      </c>
      <c r="AE59" s="123">
        <f t="shared" si="13"/>
        <v>0</v>
      </c>
      <c r="AF59" s="123">
        <f t="shared" si="13"/>
        <v>0</v>
      </c>
      <c r="AG59" s="123">
        <f t="shared" si="13"/>
        <v>0</v>
      </c>
    </row>
    <row r="60" spans="1:33">
      <c r="B60" s="123" t="s">
        <v>20</v>
      </c>
      <c r="D60" s="123">
        <f t="shared" si="11"/>
        <v>9.5076666768313528E-3</v>
      </c>
      <c r="E60" s="123">
        <f t="shared" si="11"/>
        <v>7.1390248082600014E-3</v>
      </c>
      <c r="F60" s="123">
        <f t="shared" si="11"/>
        <v>4.1954677959983961E-3</v>
      </c>
      <c r="G60" s="123">
        <f t="shared" si="11"/>
        <v>1.851739024575659E-3</v>
      </c>
      <c r="H60" s="123">
        <f t="shared" si="11"/>
        <v>-5.8050252620251691E-5</v>
      </c>
      <c r="I60" s="123">
        <f t="shared" si="11"/>
        <v>-1.2002546235880803E-3</v>
      </c>
      <c r="J60" s="123">
        <f t="shared" si="11"/>
        <v>-1.9188480936896115E-3</v>
      </c>
      <c r="K60" s="123">
        <f t="shared" si="11"/>
        <v>-2.4290970198112983E-3</v>
      </c>
      <c r="L60" s="123">
        <f t="shared" si="11"/>
        <v>-2.4945092360780965E-3</v>
      </c>
      <c r="M60" s="123">
        <f t="shared" si="11"/>
        <v>-2.3818335180994625E-3</v>
      </c>
      <c r="N60" s="123">
        <f t="shared" si="12"/>
        <v>-2.1436501662895164E-3</v>
      </c>
      <c r="O60" s="123">
        <f t="shared" si="12"/>
        <v>-1.9054668144795699E-3</v>
      </c>
      <c r="P60" s="123">
        <f t="shared" si="12"/>
        <v>-1.6672834626696238E-3</v>
      </c>
      <c r="Q60" s="123">
        <f t="shared" si="12"/>
        <v>-1.4291001108596775E-3</v>
      </c>
      <c r="R60" s="123">
        <f t="shared" si="12"/>
        <v>-1.1909167590497313E-3</v>
      </c>
      <c r="S60" s="123">
        <f t="shared" si="12"/>
        <v>-9.5273340723978496E-4</v>
      </c>
      <c r="T60" s="123">
        <f t="shared" si="12"/>
        <v>-7.1455005542983888E-4</v>
      </c>
      <c r="U60" s="123">
        <f t="shared" si="12"/>
        <v>-4.7636670361989259E-4</v>
      </c>
      <c r="V60" s="123">
        <f t="shared" si="12"/>
        <v>-2.3818335180994608E-4</v>
      </c>
      <c r="W60" s="123">
        <f t="shared" si="12"/>
        <v>0</v>
      </c>
      <c r="X60" s="123">
        <f t="shared" si="13"/>
        <v>0</v>
      </c>
      <c r="Y60" s="123">
        <f t="shared" si="13"/>
        <v>0</v>
      </c>
      <c r="Z60" s="123">
        <f t="shared" si="13"/>
        <v>0</v>
      </c>
      <c r="AA60" s="123">
        <f t="shared" si="13"/>
        <v>0</v>
      </c>
      <c r="AB60" s="123">
        <f t="shared" si="13"/>
        <v>0</v>
      </c>
      <c r="AC60" s="123">
        <f t="shared" si="13"/>
        <v>0</v>
      </c>
      <c r="AD60" s="123">
        <f t="shared" si="13"/>
        <v>0</v>
      </c>
      <c r="AE60" s="123">
        <f t="shared" si="13"/>
        <v>0</v>
      </c>
      <c r="AF60" s="123">
        <f t="shared" si="13"/>
        <v>0</v>
      </c>
      <c r="AG60" s="123">
        <f t="shared" si="13"/>
        <v>0</v>
      </c>
    </row>
    <row r="61" spans="1:33">
      <c r="B61" s="123" t="s">
        <v>21</v>
      </c>
      <c r="D61" s="123">
        <f t="shared" si="11"/>
        <v>1.8408898118165856E-2</v>
      </c>
      <c r="E61" s="123">
        <f t="shared" si="11"/>
        <v>1.595542829578361E-2</v>
      </c>
      <c r="F61" s="123">
        <f t="shared" si="11"/>
        <v>1.3150939320115358E-2</v>
      </c>
      <c r="G61" s="123">
        <f t="shared" si="11"/>
        <v>1.0709403124366742E-2</v>
      </c>
      <c r="H61" s="123">
        <f t="shared" si="11"/>
        <v>8.2260995999495663E-3</v>
      </c>
      <c r="I61" s="123">
        <f t="shared" si="11"/>
        <v>6.0062818379820271E-3</v>
      </c>
      <c r="J61" s="123">
        <f t="shared" si="11"/>
        <v>3.9245482419390234E-3</v>
      </c>
      <c r="K61" s="123">
        <f t="shared" si="11"/>
        <v>2.2309845158969902E-3</v>
      </c>
      <c r="L61" s="123">
        <f t="shared" si="11"/>
        <v>8.0955935448729906E-4</v>
      </c>
      <c r="M61" s="123">
        <f t="shared" si="11"/>
        <v>-3.5076014304987054E-4</v>
      </c>
      <c r="N61" s="123">
        <f t="shared" si="12"/>
        <v>-3.1568412874488351E-4</v>
      </c>
      <c r="O61" s="123">
        <f t="shared" si="12"/>
        <v>-2.8060811443989642E-4</v>
      </c>
      <c r="P61" s="123">
        <f t="shared" si="12"/>
        <v>-2.4553210013490939E-4</v>
      </c>
      <c r="Q61" s="123">
        <f t="shared" si="12"/>
        <v>-2.1045608582992233E-4</v>
      </c>
      <c r="R61" s="123">
        <f t="shared" si="12"/>
        <v>-1.7538007152493527E-4</v>
      </c>
      <c r="S61" s="123">
        <f t="shared" si="12"/>
        <v>-1.4030405721994821E-4</v>
      </c>
      <c r="T61" s="123">
        <f t="shared" si="12"/>
        <v>-1.0522804291496115E-4</v>
      </c>
      <c r="U61" s="123">
        <f t="shared" si="12"/>
        <v>-7.0152028609974119E-5</v>
      </c>
      <c r="V61" s="123">
        <f t="shared" si="12"/>
        <v>-3.5076014304987033E-5</v>
      </c>
      <c r="W61" s="123">
        <f t="shared" si="12"/>
        <v>0</v>
      </c>
      <c r="X61" s="123">
        <f t="shared" si="13"/>
        <v>0</v>
      </c>
      <c r="Y61" s="123">
        <f t="shared" si="13"/>
        <v>0</v>
      </c>
      <c r="Z61" s="123">
        <f t="shared" si="13"/>
        <v>0</v>
      </c>
      <c r="AA61" s="123">
        <f t="shared" si="13"/>
        <v>0</v>
      </c>
      <c r="AB61" s="123">
        <f t="shared" si="13"/>
        <v>0</v>
      </c>
      <c r="AC61" s="123">
        <f t="shared" si="13"/>
        <v>0</v>
      </c>
      <c r="AD61" s="123">
        <f t="shared" si="13"/>
        <v>0</v>
      </c>
      <c r="AE61" s="123">
        <f t="shared" si="13"/>
        <v>0</v>
      </c>
      <c r="AF61" s="123">
        <f t="shared" si="13"/>
        <v>0</v>
      </c>
      <c r="AG61" s="123">
        <f t="shared" si="13"/>
        <v>0</v>
      </c>
    </row>
    <row r="62" spans="1:33">
      <c r="A62" s="126" t="s">
        <v>29</v>
      </c>
      <c r="B62" s="125" t="s">
        <v>22</v>
      </c>
      <c r="C62" s="125"/>
      <c r="D62" s="125">
        <f t="shared" si="11"/>
        <v>1.1782045621384976E-2</v>
      </c>
      <c r="E62" s="125">
        <f t="shared" si="11"/>
        <v>9.8796812227524844E-3</v>
      </c>
      <c r="F62" s="125">
        <f t="shared" si="11"/>
        <v>7.5249040833783743E-3</v>
      </c>
      <c r="G62" s="125">
        <f t="shared" si="11"/>
        <v>5.5395832623104397E-3</v>
      </c>
      <c r="H62" s="125">
        <f t="shared" si="11"/>
        <v>3.7063814032223539E-3</v>
      </c>
      <c r="I62" s="125">
        <f t="shared" si="11"/>
        <v>2.1643776680336539E-3</v>
      </c>
      <c r="J62" s="125">
        <f t="shared" si="11"/>
        <v>1.0239789223455338E-3</v>
      </c>
      <c r="K62" s="125">
        <f t="shared" si="11"/>
        <v>8.2607403594558981E-5</v>
      </c>
      <c r="L62" s="125">
        <f t="shared" si="11"/>
        <v>-5.7850029802191359E-4</v>
      </c>
      <c r="M62" s="125">
        <f t="shared" si="11"/>
        <v>-1.0737658934634054E-3</v>
      </c>
      <c r="N62" s="125">
        <f t="shared" si="12"/>
        <v>-9.6638930411706487E-4</v>
      </c>
      <c r="O62" s="125">
        <f t="shared" si="12"/>
        <v>-8.5901271477072431E-4</v>
      </c>
      <c r="P62" s="125">
        <f t="shared" si="12"/>
        <v>-7.5163612542438374E-4</v>
      </c>
      <c r="Q62" s="125">
        <f t="shared" si="12"/>
        <v>-6.4425953607804328E-4</v>
      </c>
      <c r="R62" s="125">
        <f t="shared" si="12"/>
        <v>-5.3688294673170272E-4</v>
      </c>
      <c r="S62" s="125">
        <f t="shared" si="12"/>
        <v>-4.2950635738536215E-4</v>
      </c>
      <c r="T62" s="125">
        <f t="shared" si="12"/>
        <v>-3.221297680390217E-4</v>
      </c>
      <c r="U62" s="125">
        <f t="shared" si="12"/>
        <v>-2.1475317869268113E-4</v>
      </c>
      <c r="V62" s="125">
        <f t="shared" si="12"/>
        <v>-1.0737658934634057E-4</v>
      </c>
      <c r="W62" s="125">
        <f t="shared" si="12"/>
        <v>0</v>
      </c>
      <c r="X62" s="125">
        <f t="shared" si="13"/>
        <v>0</v>
      </c>
      <c r="Y62" s="125">
        <f t="shared" si="13"/>
        <v>0</v>
      </c>
      <c r="Z62" s="125">
        <f t="shared" si="13"/>
        <v>0</v>
      </c>
      <c r="AA62" s="125">
        <f t="shared" si="13"/>
        <v>0</v>
      </c>
      <c r="AB62" s="125">
        <f t="shared" si="13"/>
        <v>0</v>
      </c>
      <c r="AC62" s="125">
        <f t="shared" si="13"/>
        <v>0</v>
      </c>
      <c r="AD62" s="125">
        <f t="shared" si="13"/>
        <v>0</v>
      </c>
      <c r="AE62" s="125">
        <f t="shared" si="13"/>
        <v>0</v>
      </c>
      <c r="AF62" s="125">
        <f t="shared" si="13"/>
        <v>0</v>
      </c>
      <c r="AG62" s="125">
        <f t="shared" si="13"/>
        <v>0</v>
      </c>
    </row>
    <row r="63" spans="1:33">
      <c r="A63" s="126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</row>
    <row r="65" spans="1:33">
      <c r="A65" s="163" t="s">
        <v>12</v>
      </c>
      <c r="B65" s="166" t="s">
        <v>30</v>
      </c>
      <c r="C65" s="166">
        <v>2000</v>
      </c>
      <c r="D65" s="166">
        <v>2010</v>
      </c>
      <c r="E65" s="166">
        <v>2020</v>
      </c>
      <c r="F65" s="166">
        <v>2030</v>
      </c>
      <c r="G65" s="166">
        <v>2040</v>
      </c>
      <c r="H65" s="166">
        <v>2050</v>
      </c>
      <c r="I65" s="166">
        <v>2060</v>
      </c>
      <c r="J65" s="166">
        <v>2070</v>
      </c>
      <c r="K65" s="166">
        <v>2080</v>
      </c>
      <c r="L65" s="166">
        <v>2090</v>
      </c>
      <c r="M65" s="166">
        <v>2100</v>
      </c>
      <c r="N65" s="127">
        <v>2110</v>
      </c>
      <c r="O65" s="127">
        <v>2120</v>
      </c>
      <c r="P65" s="127">
        <v>2130</v>
      </c>
      <c r="Q65" s="127">
        <v>2140</v>
      </c>
      <c r="R65" s="127">
        <v>2150</v>
      </c>
      <c r="S65" s="127">
        <v>2160</v>
      </c>
      <c r="T65" s="127">
        <v>2170</v>
      </c>
      <c r="U65" s="127">
        <v>2180</v>
      </c>
      <c r="V65" s="127">
        <v>2190</v>
      </c>
      <c r="W65" s="127">
        <v>2200</v>
      </c>
      <c r="X65" s="127">
        <v>2210</v>
      </c>
      <c r="Y65" s="127">
        <v>2220</v>
      </c>
      <c r="Z65" s="127">
        <v>2230</v>
      </c>
      <c r="AA65" s="127">
        <v>2240</v>
      </c>
      <c r="AB65" s="127">
        <v>2250</v>
      </c>
      <c r="AC65" s="127">
        <v>2260</v>
      </c>
      <c r="AD65" s="127">
        <v>2270</v>
      </c>
      <c r="AE65" s="127">
        <v>2280</v>
      </c>
      <c r="AF65" s="127">
        <v>2290</v>
      </c>
      <c r="AG65" s="127">
        <v>2300</v>
      </c>
    </row>
    <row r="66" spans="1:33">
      <c r="A66" s="234" t="s">
        <v>31</v>
      </c>
      <c r="B66" s="164" t="s">
        <v>15</v>
      </c>
      <c r="C66" s="164">
        <v>4.2810269999999999</v>
      </c>
      <c r="D66" s="164">
        <v>6.8962479999999999</v>
      </c>
      <c r="E66" s="164">
        <v>8.6928599999999996</v>
      </c>
      <c r="F66" s="164">
        <v>9.5940379999999994</v>
      </c>
      <c r="G66" s="164">
        <v>9.833971</v>
      </c>
      <c r="H66" s="164">
        <v>8.9105539999999994</v>
      </c>
      <c r="I66" s="164">
        <v>8.1556709999999999</v>
      </c>
      <c r="J66" s="164">
        <v>8.0222820000000006</v>
      </c>
      <c r="K66" s="164">
        <v>8.0042419999999996</v>
      </c>
      <c r="L66" s="164">
        <v>7.8237649999999999</v>
      </c>
      <c r="M66" s="164">
        <v>7.7055699999999998</v>
      </c>
      <c r="N66" s="124">
        <f t="shared" ref="N66:AC72" si="14">($M66/$M$73)*N$73</f>
        <v>8.1160169664925998</v>
      </c>
      <c r="O66" s="124">
        <f t="shared" si="14"/>
        <v>8.4785561160764384</v>
      </c>
      <c r="P66" s="124">
        <f t="shared" si="14"/>
        <v>8.7849972140858039</v>
      </c>
      <c r="Q66" s="124">
        <f t="shared" si="14"/>
        <v>9.0282200071875174</v>
      </c>
      <c r="R66" s="124">
        <f t="shared" si="14"/>
        <v>9.2024489300310091</v>
      </c>
      <c r="S66" s="124">
        <f t="shared" si="14"/>
        <v>9.3034809916269019</v>
      </c>
      <c r="T66" s="124">
        <f t="shared" si="14"/>
        <v>9.3288542912094492</v>
      </c>
      <c r="U66" s="124">
        <f t="shared" si="14"/>
        <v>9.2779477306215767</v>
      </c>
      <c r="V66" s="124">
        <f t="shared" si="14"/>
        <v>9.1520062845600432</v>
      </c>
      <c r="W66" s="124">
        <f t="shared" si="14"/>
        <v>8.9540903931718567</v>
      </c>
      <c r="X66" s="124">
        <f t="shared" si="14"/>
        <v>8.6796274557977391</v>
      </c>
      <c r="Y66" s="124">
        <f t="shared" si="14"/>
        <v>8.3359507751883228</v>
      </c>
      <c r="Z66" s="124">
        <f t="shared" si="14"/>
        <v>7.932017136112516</v>
      </c>
      <c r="AA66" s="124">
        <f t="shared" si="14"/>
        <v>7.4780194782511709</v>
      </c>
      <c r="AB66" s="124">
        <f t="shared" si="14"/>
        <v>6.9849610096725243</v>
      </c>
      <c r="AC66" s="124">
        <f t="shared" si="14"/>
        <v>6.4642155003741815</v>
      </c>
      <c r="AD66" s="124">
        <f t="shared" ref="X66:AG72" si="15">($M66/$M$73)*AD$73</f>
        <v>5.9270980574808023</v>
      </c>
      <c r="AE66" s="124">
        <f t="shared" si="15"/>
        <v>5.3844685431720762</v>
      </c>
      <c r="AF66" s="124">
        <f t="shared" si="15"/>
        <v>4.8463862279881544</v>
      </c>
      <c r="AG66" s="124">
        <f t="shared" si="15"/>
        <v>4.3218296584736446</v>
      </c>
    </row>
    <row r="67" spans="1:33">
      <c r="A67" s="234"/>
      <c r="B67" s="164" t="s">
        <v>16</v>
      </c>
      <c r="C67" s="164">
        <v>4.7726410000000001</v>
      </c>
      <c r="D67" s="164">
        <v>4.8802760000000003</v>
      </c>
      <c r="E67" s="164">
        <v>5.0317309999999997</v>
      </c>
      <c r="F67" s="164">
        <v>4.9741039999999996</v>
      </c>
      <c r="G67" s="164">
        <v>4.8897349999999999</v>
      </c>
      <c r="H67" s="164">
        <v>4.901745</v>
      </c>
      <c r="I67" s="164">
        <v>4.6963739999999996</v>
      </c>
      <c r="J67" s="164">
        <v>4.6924080000000004</v>
      </c>
      <c r="K67" s="164">
        <v>4.8834119999999999</v>
      </c>
      <c r="L67" s="164">
        <v>5.0480219999999996</v>
      </c>
      <c r="M67" s="164">
        <v>5.2170909999999999</v>
      </c>
      <c r="N67" s="124">
        <f t="shared" si="14"/>
        <v>5.4949859740078733</v>
      </c>
      <c r="O67" s="124">
        <f t="shared" si="14"/>
        <v>5.7404447440198911</v>
      </c>
      <c r="P67" s="124">
        <f t="shared" si="14"/>
        <v>5.9479220746333015</v>
      </c>
      <c r="Q67" s="124">
        <f t="shared" si="14"/>
        <v>6.1125971661431837</v>
      </c>
      <c r="R67" s="124">
        <f t="shared" si="14"/>
        <v>6.2305596459216401</v>
      </c>
      <c r="S67" s="124">
        <f t="shared" si="14"/>
        <v>6.2989638599205247</v>
      </c>
      <c r="T67" s="124">
        <f t="shared" si="14"/>
        <v>6.3161429670978526</v>
      </c>
      <c r="U67" s="124">
        <f t="shared" si="14"/>
        <v>6.2816764501388294</v>
      </c>
      <c r="V67" s="124">
        <f t="shared" si="14"/>
        <v>6.1964072247895547</v>
      </c>
      <c r="W67" s="124">
        <f t="shared" si="14"/>
        <v>6.0624073758856731</v>
      </c>
      <c r="X67" s="124">
        <f t="shared" si="15"/>
        <v>5.8765810034812853</v>
      </c>
      <c r="Y67" s="124">
        <f t="shared" si="15"/>
        <v>5.6438931533524492</v>
      </c>
      <c r="Z67" s="124">
        <f t="shared" si="15"/>
        <v>5.3704080571143198</v>
      </c>
      <c r="AA67" s="124">
        <f t="shared" si="15"/>
        <v>5.0630268906529805</v>
      </c>
      <c r="AB67" s="124">
        <f t="shared" si="15"/>
        <v>4.7291994257288481</v>
      </c>
      <c r="AC67" s="124">
        <f t="shared" si="15"/>
        <v>4.3766263247316735</v>
      </c>
      <c r="AD67" s="124">
        <f t="shared" si="15"/>
        <v>4.0129685320879025</v>
      </c>
      <c r="AE67" s="124">
        <f t="shared" si="15"/>
        <v>3.6455787665761461</v>
      </c>
      <c r="AF67" s="124">
        <f t="shared" si="15"/>
        <v>3.2812677027865496</v>
      </c>
      <c r="AG67" s="124">
        <f t="shared" si="15"/>
        <v>2.9261143062428774</v>
      </c>
    </row>
    <row r="68" spans="1:33">
      <c r="A68" s="234"/>
      <c r="B68" s="164" t="s">
        <v>17</v>
      </c>
      <c r="C68" s="164">
        <v>0.99874719999999995</v>
      </c>
      <c r="D68" s="164">
        <v>1.541391</v>
      </c>
      <c r="E68" s="164">
        <v>2.1514519999999999</v>
      </c>
      <c r="F68" s="164">
        <v>2.7709220000000001</v>
      </c>
      <c r="G68" s="164">
        <v>3.532686</v>
      </c>
      <c r="H68" s="164">
        <v>4.2417939999999996</v>
      </c>
      <c r="I68" s="164">
        <v>4.8941600000000003</v>
      </c>
      <c r="J68" s="164">
        <v>5.6533660000000001</v>
      </c>
      <c r="K68" s="164">
        <v>6.4648070000000004</v>
      </c>
      <c r="L68" s="164">
        <v>7.2620170000000002</v>
      </c>
      <c r="M68" s="164">
        <v>7.998075</v>
      </c>
      <c r="N68" s="124">
        <f t="shared" si="14"/>
        <v>8.4241026165851842</v>
      </c>
      <c r="O68" s="124">
        <f t="shared" si="14"/>
        <v>8.8004038258153621</v>
      </c>
      <c r="P68" s="124">
        <f t="shared" si="14"/>
        <v>9.1184774900558079</v>
      </c>
      <c r="Q68" s="124">
        <f t="shared" si="14"/>
        <v>9.3709330697127289</v>
      </c>
      <c r="R68" s="124">
        <f t="shared" si="14"/>
        <v>9.5517757578034814</v>
      </c>
      <c r="S68" s="124">
        <f t="shared" si="14"/>
        <v>9.6566430169483048</v>
      </c>
      <c r="T68" s="124">
        <f t="shared" si="14"/>
        <v>9.6829794921290731</v>
      </c>
      <c r="U68" s="124">
        <f t="shared" si="14"/>
        <v>9.6301405081767051</v>
      </c>
      <c r="V68" s="124">
        <f t="shared" si="14"/>
        <v>9.499418299279947</v>
      </c>
      <c r="W68" s="124">
        <f t="shared" si="14"/>
        <v>9.2939894805144867</v>
      </c>
      <c r="X68" s="124">
        <f t="shared" si="15"/>
        <v>9.0091078743726296</v>
      </c>
      <c r="Y68" s="124">
        <f t="shared" si="15"/>
        <v>8.6523851572647263</v>
      </c>
      <c r="Z68" s="124">
        <f t="shared" si="15"/>
        <v>8.2331181153260715</v>
      </c>
      <c r="AA68" s="124">
        <f t="shared" si="15"/>
        <v>7.7618866142950802</v>
      </c>
      <c r="AB68" s="124">
        <f t="shared" si="15"/>
        <v>7.2501115462498662</v>
      </c>
      <c r="AC68" s="124">
        <f t="shared" si="15"/>
        <v>6.7095984318039079</v>
      </c>
      <c r="AD68" s="124">
        <f t="shared" si="15"/>
        <v>6.1520919018431828</v>
      </c>
      <c r="AE68" s="124">
        <f t="shared" si="15"/>
        <v>5.5888640611182572</v>
      </c>
      <c r="AF68" s="124">
        <f t="shared" si="15"/>
        <v>5.0303560321191503</v>
      </c>
      <c r="AG68" s="124">
        <f t="shared" si="15"/>
        <v>4.4858871888382819</v>
      </c>
    </row>
    <row r="69" spans="1:33">
      <c r="A69" s="234"/>
      <c r="B69" s="164" t="s">
        <v>18</v>
      </c>
      <c r="C69" s="164">
        <v>6.0971060000000001</v>
      </c>
      <c r="D69" s="164">
        <v>6.3946699999999996</v>
      </c>
      <c r="E69" s="164">
        <v>7.0429740000000001</v>
      </c>
      <c r="F69" s="164">
        <v>7.1591149999999999</v>
      </c>
      <c r="G69" s="164">
        <v>7.0990520000000004</v>
      </c>
      <c r="H69" s="164">
        <v>6.9629529999999997</v>
      </c>
      <c r="I69" s="164">
        <v>6.6854189999999996</v>
      </c>
      <c r="J69" s="164">
        <v>6.9228940000000003</v>
      </c>
      <c r="K69" s="164">
        <v>7.2772769999999998</v>
      </c>
      <c r="L69" s="164">
        <v>7.4595690000000001</v>
      </c>
      <c r="M69" s="164">
        <v>7.4897499999999999</v>
      </c>
      <c r="N69" s="124">
        <f t="shared" si="14"/>
        <v>7.8887010402589235</v>
      </c>
      <c r="O69" s="124">
        <f t="shared" si="14"/>
        <v>8.2410860806382296</v>
      </c>
      <c r="P69" s="124">
        <f t="shared" si="14"/>
        <v>8.5389442811108278</v>
      </c>
      <c r="Q69" s="124">
        <f t="shared" si="14"/>
        <v>8.7753548146123794</v>
      </c>
      <c r="R69" s="124">
        <f t="shared" si="14"/>
        <v>8.9447038796221108</v>
      </c>
      <c r="S69" s="124">
        <f t="shared" si="14"/>
        <v>9.042906203828867</v>
      </c>
      <c r="T69" s="124">
        <f t="shared" si="14"/>
        <v>9.0675688401488763</v>
      </c>
      <c r="U69" s="124">
        <f t="shared" si="14"/>
        <v>9.0180880863353341</v>
      </c>
      <c r="V69" s="124">
        <f t="shared" si="14"/>
        <v>8.8956740474466649</v>
      </c>
      <c r="W69" s="124">
        <f t="shared" si="14"/>
        <v>8.7033014458708351</v>
      </c>
      <c r="X69" s="124">
        <f t="shared" si="15"/>
        <v>8.4365257517693202</v>
      </c>
      <c r="Y69" s="124">
        <f t="shared" si="15"/>
        <v>8.1024748744696051</v>
      </c>
      <c r="Z69" s="124">
        <f t="shared" si="15"/>
        <v>7.7098547343283785</v>
      </c>
      <c r="AA69" s="124">
        <f t="shared" si="15"/>
        <v>7.268572784003223</v>
      </c>
      <c r="AB69" s="124">
        <f t="shared" si="15"/>
        <v>6.7893240502902179</v>
      </c>
      <c r="AC69" s="124">
        <f t="shared" si="15"/>
        <v>6.2831637431010989</v>
      </c>
      <c r="AD69" s="124">
        <f t="shared" si="15"/>
        <v>5.7610900525226354</v>
      </c>
      <c r="AE69" s="124">
        <f t="shared" si="15"/>
        <v>5.2336586743385709</v>
      </c>
      <c r="AF69" s="124">
        <f t="shared" si="15"/>
        <v>4.7106471359126303</v>
      </c>
      <c r="AG69" s="124">
        <f t="shared" si="15"/>
        <v>4.2007825098666274</v>
      </c>
    </row>
    <row r="70" spans="1:33">
      <c r="A70" s="234"/>
      <c r="B70" s="164" t="s">
        <v>19</v>
      </c>
      <c r="C70" s="164">
        <v>13.68754</v>
      </c>
      <c r="D70" s="164">
        <v>14.210559999999999</v>
      </c>
      <c r="E70" s="164">
        <v>14.97489</v>
      </c>
      <c r="F70" s="164">
        <v>14.8969</v>
      </c>
      <c r="G70" s="164">
        <v>14.60295</v>
      </c>
      <c r="H70" s="164">
        <v>14.358610000000001</v>
      </c>
      <c r="I70" s="164">
        <v>13.729660000000001</v>
      </c>
      <c r="J70" s="164">
        <v>13.794460000000001</v>
      </c>
      <c r="K70" s="164">
        <v>14.194470000000001</v>
      </c>
      <c r="L70" s="164">
        <v>14.56673</v>
      </c>
      <c r="M70" s="164">
        <v>14.894410000000001</v>
      </c>
      <c r="N70" s="124">
        <f t="shared" si="14"/>
        <v>15.687779653665732</v>
      </c>
      <c r="O70" s="124">
        <f t="shared" si="14"/>
        <v>16.388546337370251</v>
      </c>
      <c r="P70" s="124">
        <f t="shared" si="14"/>
        <v>16.980878813047156</v>
      </c>
      <c r="Q70" s="124">
        <f t="shared" si="14"/>
        <v>17.451014053114026</v>
      </c>
      <c r="R70" s="124">
        <f t="shared" si="14"/>
        <v>17.787788232141576</v>
      </c>
      <c r="S70" s="124">
        <f t="shared" si="14"/>
        <v>17.983077217713639</v>
      </c>
      <c r="T70" s="124">
        <f t="shared" si="14"/>
        <v>18.032122301599095</v>
      </c>
      <c r="U70" s="124">
        <f t="shared" si="14"/>
        <v>17.933722937880955</v>
      </c>
      <c r="V70" s="124">
        <f t="shared" si="14"/>
        <v>17.690285588842094</v>
      </c>
      <c r="W70" s="124">
        <f t="shared" si="14"/>
        <v>17.307725903854337</v>
      </c>
      <c r="X70" s="124">
        <f t="shared" si="15"/>
        <v>16.77720531692119</v>
      </c>
      <c r="Y70" s="124">
        <f t="shared" si="15"/>
        <v>16.112898667518785</v>
      </c>
      <c r="Z70" s="124">
        <f t="shared" si="15"/>
        <v>15.33211888961954</v>
      </c>
      <c r="AA70" s="124">
        <f t="shared" si="15"/>
        <v>14.454568331357581</v>
      </c>
      <c r="AB70" s="124">
        <f t="shared" si="15"/>
        <v>13.501515541624638</v>
      </c>
      <c r="AC70" s="124">
        <f t="shared" si="15"/>
        <v>12.494945343553848</v>
      </c>
      <c r="AD70" s="124">
        <f t="shared" si="15"/>
        <v>11.456729168422667</v>
      </c>
      <c r="AE70" s="124">
        <f t="shared" si="15"/>
        <v>10.407858486018245</v>
      </c>
      <c r="AF70" s="124">
        <f t="shared" si="15"/>
        <v>9.3677772699500572</v>
      </c>
      <c r="AG70" s="124">
        <f t="shared" si="15"/>
        <v>8.3538405184128433</v>
      </c>
    </row>
    <row r="71" spans="1:33">
      <c r="A71" s="234"/>
      <c r="B71" s="164" t="s">
        <v>20</v>
      </c>
      <c r="C71" s="164">
        <v>8.4586210000000008</v>
      </c>
      <c r="D71" s="164">
        <v>12.040570000000001</v>
      </c>
      <c r="E71" s="164">
        <v>14.60751</v>
      </c>
      <c r="F71" s="164">
        <v>16.19829</v>
      </c>
      <c r="G71" s="164">
        <v>17.328340000000001</v>
      </c>
      <c r="H71" s="164">
        <v>17.215</v>
      </c>
      <c r="I71" s="164">
        <v>17.085180000000001</v>
      </c>
      <c r="J71" s="164">
        <v>17.69163</v>
      </c>
      <c r="K71" s="164">
        <v>18.42877</v>
      </c>
      <c r="L71" s="164">
        <v>19.03595</v>
      </c>
      <c r="M71" s="164">
        <v>19.877050000000001</v>
      </c>
      <c r="N71" s="124">
        <f t="shared" si="14"/>
        <v>20.935826297577176</v>
      </c>
      <c r="O71" s="124">
        <f t="shared" si="14"/>
        <v>21.87102107268602</v>
      </c>
      <c r="P71" s="124">
        <f t="shared" si="14"/>
        <v>22.661507049347975</v>
      </c>
      <c r="Q71" s="124">
        <f t="shared" si="14"/>
        <v>23.288917042329984</v>
      </c>
      <c r="R71" s="124">
        <f t="shared" si="14"/>
        <v>23.738352581920985</v>
      </c>
      <c r="S71" s="124">
        <f t="shared" si="14"/>
        <v>23.998971762584411</v>
      </c>
      <c r="T71" s="124">
        <f t="shared" si="14"/>
        <v>24.064423941263893</v>
      </c>
      <c r="U71" s="124">
        <f t="shared" si="14"/>
        <v>23.933106952367137</v>
      </c>
      <c r="V71" s="124">
        <f t="shared" si="14"/>
        <v>23.608232294108578</v>
      </c>
      <c r="W71" s="124">
        <f t="shared" si="14"/>
        <v>23.097694583216647</v>
      </c>
      <c r="X71" s="124">
        <f t="shared" si="15"/>
        <v>22.389698480484178</v>
      </c>
      <c r="Y71" s="124">
        <f t="shared" si="15"/>
        <v>21.503160746830812</v>
      </c>
      <c r="Z71" s="124">
        <f t="shared" si="15"/>
        <v>20.461186027168051</v>
      </c>
      <c r="AA71" s="124">
        <f t="shared" si="15"/>
        <v>19.290067713377788</v>
      </c>
      <c r="AB71" s="124">
        <f t="shared" si="15"/>
        <v>18.018189340608323</v>
      </c>
      <c r="AC71" s="124">
        <f t="shared" si="15"/>
        <v>16.674890334097626</v>
      </c>
      <c r="AD71" s="124">
        <f t="shared" si="15"/>
        <v>15.289358794151347</v>
      </c>
      <c r="AE71" s="124">
        <f t="shared" si="15"/>
        <v>13.889608485298108</v>
      </c>
      <c r="AF71" s="124">
        <f t="shared" si="15"/>
        <v>12.501587990639495</v>
      </c>
      <c r="AG71" s="124">
        <f t="shared" si="15"/>
        <v>11.148458091090417</v>
      </c>
    </row>
    <row r="72" spans="1:33">
      <c r="A72" s="234"/>
      <c r="B72" s="164" t="s">
        <v>21</v>
      </c>
      <c r="C72" s="164">
        <v>4.4882119999999999</v>
      </c>
      <c r="D72" s="164">
        <v>5.6373179999999996</v>
      </c>
      <c r="E72" s="164">
        <v>7.3257199999999996</v>
      </c>
      <c r="F72" s="164">
        <v>8.92591</v>
      </c>
      <c r="G72" s="164">
        <v>11.3154</v>
      </c>
      <c r="H72" s="164">
        <v>13.76013</v>
      </c>
      <c r="I72" s="164">
        <v>16.15541</v>
      </c>
      <c r="J72" s="164">
        <v>18.74541</v>
      </c>
      <c r="K72" s="164">
        <v>21.144089999999998</v>
      </c>
      <c r="L72" s="164">
        <v>22.973140000000001</v>
      </c>
      <c r="M72" s="164">
        <v>25.308330000000002</v>
      </c>
      <c r="N72" s="124">
        <f t="shared" si="14"/>
        <v>26.656410320533546</v>
      </c>
      <c r="O72" s="124">
        <f t="shared" si="14"/>
        <v>27.847141237985099</v>
      </c>
      <c r="P72" s="124">
        <f t="shared" si="14"/>
        <v>28.853622579921307</v>
      </c>
      <c r="Q72" s="124">
        <f t="shared" si="14"/>
        <v>29.652468442244256</v>
      </c>
      <c r="R72" s="124">
        <f t="shared" si="14"/>
        <v>30.224709441270626</v>
      </c>
      <c r="S72" s="124">
        <f t="shared" si="14"/>
        <v>30.556541188363859</v>
      </c>
      <c r="T72" s="124">
        <f t="shared" si="14"/>
        <v>30.639877766842019</v>
      </c>
      <c r="U72" s="124">
        <f t="shared" si="14"/>
        <v>30.472679229352533</v>
      </c>
      <c r="V72" s="124">
        <f t="shared" si="14"/>
        <v>30.059034595976613</v>
      </c>
      <c r="W72" s="124">
        <f t="shared" si="14"/>
        <v>29.408995638249102</v>
      </c>
      <c r="X72" s="124">
        <f t="shared" si="15"/>
        <v>28.507544014056016</v>
      </c>
      <c r="Y72" s="124">
        <f t="shared" si="15"/>
        <v>27.37876537131217</v>
      </c>
      <c r="Z72" s="124">
        <f t="shared" si="15"/>
        <v>26.052077555117986</v>
      </c>
      <c r="AA72" s="124">
        <f t="shared" si="15"/>
        <v>24.560958462775432</v>
      </c>
      <c r="AB72" s="124">
        <f t="shared" si="15"/>
        <v>22.941547253470599</v>
      </c>
      <c r="AC72" s="124">
        <f t="shared" si="15"/>
        <v>21.231200167487277</v>
      </c>
      <c r="AD72" s="124">
        <f t="shared" si="15"/>
        <v>19.46708077158252</v>
      </c>
      <c r="AE72" s="124">
        <f t="shared" si="15"/>
        <v>17.684857416806047</v>
      </c>
      <c r="AF72" s="124">
        <f t="shared" si="15"/>
        <v>15.917568974829825</v>
      </c>
      <c r="AG72" s="124">
        <f t="shared" si="15"/>
        <v>14.194704765570659</v>
      </c>
    </row>
    <row r="73" spans="1:33">
      <c r="A73" s="125"/>
      <c r="B73" s="165" t="s">
        <v>22</v>
      </c>
      <c r="C73" s="165">
        <v>26.634370000000001</v>
      </c>
      <c r="D73" s="165">
        <v>31.888449999999999</v>
      </c>
      <c r="E73" s="165">
        <v>36.908119999999997</v>
      </c>
      <c r="F73" s="165">
        <v>40.021099999999997</v>
      </c>
      <c r="G73" s="165">
        <v>43.246690000000001</v>
      </c>
      <c r="H73" s="165">
        <v>45.333730000000003</v>
      </c>
      <c r="I73" s="165">
        <v>46.97025</v>
      </c>
      <c r="J73" s="165">
        <v>50.231490000000001</v>
      </c>
      <c r="K73" s="165">
        <v>53.767330000000001</v>
      </c>
      <c r="L73" s="165">
        <v>56.575830000000003</v>
      </c>
      <c r="M73" s="165">
        <v>60.07978</v>
      </c>
      <c r="N73" s="125">
        <f t="shared" ref="N73:AG73" si="16">N84*N19</f>
        <v>63.280005739113754</v>
      </c>
      <c r="O73" s="125">
        <f t="shared" si="16"/>
        <v>66.106697644888953</v>
      </c>
      <c r="P73" s="125">
        <f t="shared" si="16"/>
        <v>68.495997041476244</v>
      </c>
      <c r="Q73" s="125">
        <f t="shared" si="16"/>
        <v>70.392387821202647</v>
      </c>
      <c r="R73" s="125">
        <f t="shared" si="16"/>
        <v>71.750838312739802</v>
      </c>
      <c r="S73" s="125">
        <f t="shared" si="16"/>
        <v>72.538578094952896</v>
      </c>
      <c r="T73" s="125">
        <f t="shared" si="16"/>
        <v>72.736411903067477</v>
      </c>
      <c r="U73" s="125">
        <f t="shared" si="16"/>
        <v>72.339497079027723</v>
      </c>
      <c r="V73" s="125">
        <f t="shared" si="16"/>
        <v>71.357540601796472</v>
      </c>
      <c r="W73" s="125">
        <f t="shared" si="16"/>
        <v>69.814404505037103</v>
      </c>
      <c r="X73" s="125">
        <f t="shared" si="16"/>
        <v>67.674436547366113</v>
      </c>
      <c r="Y73" s="125">
        <f t="shared" si="16"/>
        <v>64.994813967577215</v>
      </c>
      <c r="Z73" s="125">
        <f t="shared" si="16"/>
        <v>61.845372178030964</v>
      </c>
      <c r="AA73" s="125">
        <f t="shared" si="16"/>
        <v>58.305584802817336</v>
      </c>
      <c r="AB73" s="125">
        <f t="shared" si="16"/>
        <v>54.461243070882901</v>
      </c>
      <c r="AC73" s="125">
        <f t="shared" si="16"/>
        <v>50.401027456122101</v>
      </c>
      <c r="AD73" s="125">
        <f t="shared" si="16"/>
        <v>46.213161042190777</v>
      </c>
      <c r="AE73" s="125">
        <f t="shared" si="16"/>
        <v>41.982317400360891</v>
      </c>
      <c r="AF73" s="125">
        <f t="shared" si="16"/>
        <v>37.786927945960933</v>
      </c>
      <c r="AG73" s="125">
        <f t="shared" si="16"/>
        <v>33.696997766365335</v>
      </c>
    </row>
    <row r="74" spans="1:33" s="128" customFormat="1" ht="11.25">
      <c r="B74" s="128" t="s">
        <v>23</v>
      </c>
      <c r="C74" s="128">
        <f t="shared" ref="C74:M74" si="17">SUM(C70:C72)</f>
        <v>26.634373</v>
      </c>
      <c r="D74" s="128">
        <f t="shared" si="17"/>
        <v>31.888448</v>
      </c>
      <c r="E74" s="128">
        <f t="shared" si="17"/>
        <v>36.908119999999997</v>
      </c>
      <c r="F74" s="128">
        <f t="shared" si="17"/>
        <v>40.021100000000004</v>
      </c>
      <c r="G74" s="128">
        <f t="shared" si="17"/>
        <v>43.246690000000001</v>
      </c>
      <c r="H74" s="128">
        <f t="shared" si="17"/>
        <v>45.333740000000006</v>
      </c>
      <c r="I74" s="128">
        <f t="shared" si="17"/>
        <v>46.970250000000007</v>
      </c>
      <c r="J74" s="128">
        <f t="shared" si="17"/>
        <v>50.231499999999997</v>
      </c>
      <c r="K74" s="128">
        <f t="shared" si="17"/>
        <v>53.767330000000001</v>
      </c>
      <c r="L74" s="128">
        <f t="shared" si="17"/>
        <v>56.57582</v>
      </c>
      <c r="M74" s="128">
        <f t="shared" si="17"/>
        <v>60.079790000000003</v>
      </c>
      <c r="N74" s="128">
        <f t="shared" ref="N74:AG74" si="18">SUM(N70:N72)</f>
        <v>63.280016271776454</v>
      </c>
      <c r="O74" s="128">
        <f t="shared" si="18"/>
        <v>66.106708648041376</v>
      </c>
      <c r="P74" s="128">
        <f t="shared" si="18"/>
        <v>68.496008442316437</v>
      </c>
      <c r="Q74" s="128">
        <f t="shared" si="18"/>
        <v>70.392399537688263</v>
      </c>
      <c r="R74" s="128">
        <f t="shared" si="18"/>
        <v>71.750850255333177</v>
      </c>
      <c r="S74" s="128">
        <f t="shared" si="18"/>
        <v>72.538590168661898</v>
      </c>
      <c r="T74" s="128">
        <f t="shared" si="18"/>
        <v>72.736424009705004</v>
      </c>
      <c r="U74" s="128">
        <f t="shared" si="18"/>
        <v>72.339509119600621</v>
      </c>
      <c r="V74" s="128">
        <f t="shared" si="18"/>
        <v>71.357552478927289</v>
      </c>
      <c r="W74" s="128">
        <f t="shared" si="18"/>
        <v>69.814416125320093</v>
      </c>
      <c r="X74" s="128">
        <f t="shared" si="18"/>
        <v>67.674447811461391</v>
      </c>
      <c r="Y74" s="128">
        <f t="shared" si="18"/>
        <v>64.994824785661763</v>
      </c>
      <c r="Z74" s="128">
        <f t="shared" si="18"/>
        <v>61.84538247190558</v>
      </c>
      <c r="AA74" s="128">
        <f t="shared" si="18"/>
        <v>58.305594507510804</v>
      </c>
      <c r="AB74" s="128">
        <f t="shared" si="18"/>
        <v>54.46125213570356</v>
      </c>
      <c r="AC74" s="128">
        <f t="shared" si="18"/>
        <v>50.40103584513875</v>
      </c>
      <c r="AD74" s="128">
        <f t="shared" si="18"/>
        <v>46.21316873415654</v>
      </c>
      <c r="AE74" s="128">
        <f t="shared" si="18"/>
        <v>41.9823243881224</v>
      </c>
      <c r="AF74" s="128">
        <f t="shared" si="18"/>
        <v>37.78693423541938</v>
      </c>
      <c r="AG74" s="128">
        <f t="shared" si="18"/>
        <v>33.697003375073919</v>
      </c>
    </row>
    <row r="76" spans="1:33">
      <c r="B76" s="127" t="s">
        <v>32</v>
      </c>
      <c r="C76" s="127">
        <v>2000</v>
      </c>
      <c r="D76" s="127">
        <v>2010</v>
      </c>
      <c r="E76" s="127">
        <v>2020</v>
      </c>
      <c r="F76" s="127">
        <v>2030</v>
      </c>
      <c r="G76" s="127">
        <v>2040</v>
      </c>
      <c r="H76" s="127">
        <v>2050</v>
      </c>
      <c r="I76" s="127">
        <v>2060</v>
      </c>
      <c r="J76" s="127">
        <v>2070</v>
      </c>
      <c r="K76" s="127">
        <v>2080</v>
      </c>
      <c r="L76" s="127">
        <v>2090</v>
      </c>
      <c r="M76" s="127">
        <v>2100</v>
      </c>
      <c r="N76" s="127">
        <v>2110</v>
      </c>
      <c r="O76" s="127">
        <v>2120</v>
      </c>
      <c r="P76" s="127">
        <v>2130</v>
      </c>
      <c r="Q76" s="127">
        <v>2140</v>
      </c>
      <c r="R76" s="127">
        <v>2150</v>
      </c>
      <c r="S76" s="127">
        <v>2160</v>
      </c>
      <c r="T76" s="127">
        <v>2170</v>
      </c>
      <c r="U76" s="127">
        <v>2180</v>
      </c>
      <c r="V76" s="127">
        <v>2190</v>
      </c>
      <c r="W76" s="127">
        <v>2200</v>
      </c>
      <c r="X76" s="127">
        <v>2210</v>
      </c>
      <c r="Y76" s="127">
        <v>2220</v>
      </c>
      <c r="Z76" s="127">
        <v>2230</v>
      </c>
      <c r="AA76" s="127">
        <v>2240</v>
      </c>
      <c r="AB76" s="127">
        <v>2250</v>
      </c>
      <c r="AC76" s="127">
        <v>2260</v>
      </c>
      <c r="AD76" s="127">
        <v>2270</v>
      </c>
      <c r="AE76" s="127">
        <v>2280</v>
      </c>
      <c r="AF76" s="127">
        <v>2290</v>
      </c>
      <c r="AG76" s="127">
        <v>2300</v>
      </c>
    </row>
    <row r="77" spans="1:33">
      <c r="B77" s="123" t="s">
        <v>15</v>
      </c>
      <c r="C77" s="123">
        <f t="shared" ref="C77:AG84" si="19">C66/C12</f>
        <v>2.3494745958144381</v>
      </c>
      <c r="D77" s="123">
        <f t="shared" si="19"/>
        <v>1.6226572786832478</v>
      </c>
      <c r="E77" s="123">
        <f t="shared" si="19"/>
        <v>0.94270990354771744</v>
      </c>
      <c r="F77" s="123">
        <f t="shared" si="19"/>
        <v>0.58731576820892051</v>
      </c>
      <c r="G77" s="123">
        <f t="shared" si="19"/>
        <v>0.38050036293511585</v>
      </c>
      <c r="H77" s="123">
        <f t="shared" si="19"/>
        <v>0.25532236671124259</v>
      </c>
      <c r="I77" s="123">
        <f t="shared" si="19"/>
        <v>0.18724396121900827</v>
      </c>
      <c r="J77" s="123">
        <f t="shared" si="19"/>
        <v>0.15021444408472306</v>
      </c>
      <c r="K77" s="123">
        <f t="shared" si="19"/>
        <v>0.12398447793486891</v>
      </c>
      <c r="L77" s="123">
        <f t="shared" si="19"/>
        <v>0.10077768861283537</v>
      </c>
      <c r="M77" s="123">
        <f t="shared" si="19"/>
        <v>8.2921393535945728E-2</v>
      </c>
      <c r="N77" s="123">
        <f t="shared" si="19"/>
        <v>7.3946260377680095E-2</v>
      </c>
      <c r="O77" s="123">
        <f t="shared" si="19"/>
        <v>6.5942565490934579E-2</v>
      </c>
      <c r="P77" s="123">
        <f t="shared" si="19"/>
        <v>5.8805163659617916E-2</v>
      </c>
      <c r="Q77" s="123">
        <f t="shared" si="19"/>
        <v>5.244029023271532E-2</v>
      </c>
      <c r="R77" s="123">
        <f t="shared" si="19"/>
        <v>4.6764329330144509E-2</v>
      </c>
      <c r="S77" s="123">
        <f t="shared" si="19"/>
        <v>4.1702715373872892E-2</v>
      </c>
      <c r="T77" s="123">
        <f t="shared" si="19"/>
        <v>3.7188953513617742E-2</v>
      </c>
      <c r="U77" s="123">
        <f t="shared" si="19"/>
        <v>3.3163746078378714E-2</v>
      </c>
      <c r="V77" s="123">
        <f t="shared" si="19"/>
        <v>2.9574213577922972E-2</v>
      </c>
      <c r="W77" s="123">
        <f t="shared" si="19"/>
        <v>2.6373200020453225E-2</v>
      </c>
      <c r="X77" s="123">
        <f t="shared" si="19"/>
        <v>2.351865342035862E-2</v>
      </c>
      <c r="Y77" s="123">
        <f t="shared" si="19"/>
        <v>2.0973073357725983E-2</v>
      </c>
      <c r="Z77" s="123">
        <f t="shared" si="19"/>
        <v>1.8703018332154507E-2</v>
      </c>
      <c r="AA77" s="123">
        <f t="shared" si="19"/>
        <v>1.667866643893888E-2</v>
      </c>
      <c r="AB77" s="123">
        <f t="shared" si="19"/>
        <v>1.4873423596187067E-2</v>
      </c>
      <c r="AC77" s="123">
        <f t="shared" si="19"/>
        <v>1.3263574176119113E-2</v>
      </c>
      <c r="AD77" s="123">
        <f t="shared" si="19"/>
        <v>1.1827969450860867E-2</v>
      </c>
      <c r="AE77" s="123">
        <f t="shared" si="19"/>
        <v>1.0547749759818703E-2</v>
      </c>
      <c r="AF77" s="123">
        <f t="shared" si="19"/>
        <v>9.4060967487245312E-3</v>
      </c>
      <c r="AG77" s="123">
        <f t="shared" si="19"/>
        <v>8.3880124254945287E-3</v>
      </c>
    </row>
    <row r="78" spans="1:33">
      <c r="B78" s="123" t="s">
        <v>16</v>
      </c>
      <c r="C78" s="123">
        <f t="shared" si="19"/>
        <v>0.37335114309741263</v>
      </c>
      <c r="D78" s="123">
        <f t="shared" si="19"/>
        <v>0.31224793643298665</v>
      </c>
      <c r="E78" s="123">
        <f t="shared" si="19"/>
        <v>0.25598865897404721</v>
      </c>
      <c r="F78" s="123">
        <f t="shared" si="19"/>
        <v>0.21087157155387562</v>
      </c>
      <c r="G78" s="123">
        <f t="shared" si="19"/>
        <v>0.183785517818389</v>
      </c>
      <c r="H78" s="123">
        <f t="shared" si="19"/>
        <v>0.16628886169658066</v>
      </c>
      <c r="I78" s="123">
        <f t="shared" si="19"/>
        <v>0.14662390684753418</v>
      </c>
      <c r="J78" s="123">
        <f t="shared" si="19"/>
        <v>0.13453733588201885</v>
      </c>
      <c r="K78" s="123">
        <f t="shared" si="19"/>
        <v>0.12786914091650584</v>
      </c>
      <c r="L78" s="123">
        <f t="shared" si="19"/>
        <v>0.12007932622660925</v>
      </c>
      <c r="M78" s="123">
        <f t="shared" si="19"/>
        <v>0.11221082879059828</v>
      </c>
      <c r="N78" s="123">
        <f t="shared" si="19"/>
        <v>0.10006550552419184</v>
      </c>
      <c r="O78" s="123">
        <f t="shared" si="19"/>
        <v>8.9234751260040837E-2</v>
      </c>
      <c r="P78" s="123">
        <f t="shared" si="19"/>
        <v>7.9576281464108195E-2</v>
      </c>
      <c r="Q78" s="123">
        <f t="shared" si="19"/>
        <v>7.0963212002481332E-2</v>
      </c>
      <c r="R78" s="123">
        <f t="shared" si="19"/>
        <v>6.3282392253782724E-2</v>
      </c>
      <c r="S78" s="123">
        <f t="shared" si="19"/>
        <v>5.6432918639894546E-2</v>
      </c>
      <c r="T78" s="123">
        <f t="shared" si="19"/>
        <v>5.0324809047126266E-2</v>
      </c>
      <c r="U78" s="123">
        <f t="shared" si="19"/>
        <v>4.4877820723582797E-2</v>
      </c>
      <c r="V78" s="123">
        <f t="shared" si="19"/>
        <v>4.0020396123351933E-2</v>
      </c>
      <c r="W78" s="123">
        <f t="shared" si="19"/>
        <v>3.5688722848976527E-2</v>
      </c>
      <c r="X78" s="123">
        <f t="shared" si="19"/>
        <v>3.1825895342596659E-2</v>
      </c>
      <c r="Y78" s="123">
        <f t="shared" si="19"/>
        <v>2.8381167312827024E-2</v>
      </c>
      <c r="Z78" s="123">
        <f t="shared" si="19"/>
        <v>2.530928507643869E-2</v>
      </c>
      <c r="AA78" s="123">
        <f t="shared" si="19"/>
        <v>2.2569893056898244E-2</v>
      </c>
      <c r="AB78" s="123">
        <f t="shared" si="19"/>
        <v>2.0127003629748598E-2</v>
      </c>
      <c r="AC78" s="123">
        <f t="shared" si="19"/>
        <v>1.7948524350145295E-2</v>
      </c>
      <c r="AD78" s="123">
        <f t="shared" si="19"/>
        <v>1.6005836351696549E-2</v>
      </c>
      <c r="AE78" s="123">
        <f t="shared" si="19"/>
        <v>1.4273418377997017E-2</v>
      </c>
      <c r="AF78" s="123">
        <f t="shared" si="19"/>
        <v>1.2728511507725639E-2</v>
      </c>
      <c r="AG78" s="123">
        <f t="shared" si="19"/>
        <v>1.1350820168773023E-2</v>
      </c>
    </row>
    <row r="79" spans="1:33">
      <c r="B79" s="123" t="s">
        <v>17</v>
      </c>
      <c r="C79" s="123">
        <f t="shared" si="19"/>
        <v>1.7453118476905987</v>
      </c>
      <c r="D79" s="123">
        <f t="shared" si="19"/>
        <v>1.4410546854183746</v>
      </c>
      <c r="E79" s="123">
        <f t="shared" si="19"/>
        <v>1.2175491713520106</v>
      </c>
      <c r="F79" s="123">
        <f t="shared" si="19"/>
        <v>1.0079338375205658</v>
      </c>
      <c r="G79" s="123">
        <f t="shared" si="19"/>
        <v>0.83238714414230575</v>
      </c>
      <c r="H79" s="123">
        <f t="shared" si="19"/>
        <v>0.65924961876052568</v>
      </c>
      <c r="I79" s="123">
        <f t="shared" si="19"/>
        <v>0.51456408468518522</v>
      </c>
      <c r="J79" s="123">
        <f t="shared" si="19"/>
        <v>0.42155228274461759</v>
      </c>
      <c r="K79" s="123">
        <f t="shared" si="19"/>
        <v>0.35662883290902525</v>
      </c>
      <c r="L79" s="123">
        <f t="shared" si="19"/>
        <v>0.3076687810549007</v>
      </c>
      <c r="M79" s="123">
        <f t="shared" si="19"/>
        <v>0.26808429123910898</v>
      </c>
      <c r="N79" s="123">
        <f t="shared" si="19"/>
        <v>0.23906774787304447</v>
      </c>
      <c r="O79" s="123">
        <f t="shared" si="19"/>
        <v>0.21319185771356325</v>
      </c>
      <c r="P79" s="123">
        <f t="shared" si="19"/>
        <v>0.19011668700495965</v>
      </c>
      <c r="Q79" s="123">
        <f t="shared" si="19"/>
        <v>0.16953909527963312</v>
      </c>
      <c r="R79" s="123">
        <f t="shared" si="19"/>
        <v>0.15118875297614817</v>
      </c>
      <c r="S79" s="123">
        <f t="shared" si="19"/>
        <v>0.13482459009694092</v>
      </c>
      <c r="T79" s="123">
        <f t="shared" si="19"/>
        <v>0.12023162925138939</v>
      </c>
      <c r="U79" s="123">
        <f t="shared" si="19"/>
        <v>0.10721816147966573</v>
      </c>
      <c r="V79" s="123">
        <f t="shared" si="19"/>
        <v>9.5613227755930397E-2</v>
      </c>
      <c r="W79" s="123">
        <f t="shared" si="19"/>
        <v>8.5264373085162506E-2</v>
      </c>
      <c r="X79" s="123">
        <f t="shared" si="19"/>
        <v>7.6035643689006865E-2</v>
      </c>
      <c r="Y79" s="123">
        <f t="shared" si="19"/>
        <v>6.7805800969498675E-2</v>
      </c>
      <c r="Z79" s="123">
        <f t="shared" si="19"/>
        <v>6.0466728787356698E-2</v>
      </c>
      <c r="AA79" s="123">
        <f t="shared" si="19"/>
        <v>5.3922013131124928E-2</v>
      </c>
      <c r="AB79" s="123">
        <f t="shared" si="19"/>
        <v>4.808567551815654E-2</v>
      </c>
      <c r="AC79" s="123">
        <f t="shared" si="19"/>
        <v>4.2881043488021596E-2</v>
      </c>
      <c r="AD79" s="123">
        <f t="shared" si="19"/>
        <v>3.8239743349915041E-2</v>
      </c>
      <c r="AE79" s="123">
        <f t="shared" si="19"/>
        <v>3.410080195170262E-2</v>
      </c>
      <c r="AF79" s="123">
        <f t="shared" si="19"/>
        <v>3.0409845670468613E-2</v>
      </c>
      <c r="AG79" s="123">
        <f t="shared" si="19"/>
        <v>2.7118386101636728E-2</v>
      </c>
    </row>
    <row r="80" spans="1:33">
      <c r="B80" s="123" t="s">
        <v>18</v>
      </c>
      <c r="C80" s="123">
        <f t="shared" si="19"/>
        <v>0.56706925993028245</v>
      </c>
      <c r="D80" s="123">
        <f t="shared" si="19"/>
        <v>0.44355128466572052</v>
      </c>
      <c r="E80" s="123">
        <f t="shared" si="19"/>
        <v>0.37693702083249708</v>
      </c>
      <c r="F80" s="123">
        <f t="shared" si="19"/>
        <v>0.31472953653424118</v>
      </c>
      <c r="G80" s="123">
        <f t="shared" si="19"/>
        <v>0.26355550440493475</v>
      </c>
      <c r="H80" s="123">
        <f t="shared" si="19"/>
        <v>0.22163610117726074</v>
      </c>
      <c r="I80" s="123">
        <f t="shared" si="19"/>
        <v>0.18794962759630443</v>
      </c>
      <c r="J80" s="123">
        <f t="shared" si="19"/>
        <v>0.17213623014640633</v>
      </c>
      <c r="K80" s="123">
        <f t="shared" si="19"/>
        <v>0.1614937593037902</v>
      </c>
      <c r="L80" s="123">
        <f t="shared" si="19"/>
        <v>0.1487382044387161</v>
      </c>
      <c r="M80" s="123">
        <f t="shared" si="19"/>
        <v>0.13491816732861037</v>
      </c>
      <c r="N80" s="123">
        <f t="shared" si="19"/>
        <v>0.1203150779977669</v>
      </c>
      <c r="O80" s="123">
        <f t="shared" si="19"/>
        <v>0.10729257801398444</v>
      </c>
      <c r="P80" s="123">
        <f t="shared" si="19"/>
        <v>9.5679589694490336E-2</v>
      </c>
      <c r="Q80" s="123">
        <f t="shared" si="19"/>
        <v>8.5323552230358507E-2</v>
      </c>
      <c r="R80" s="123">
        <f t="shared" si="19"/>
        <v>7.6088417482270437E-2</v>
      </c>
      <c r="S80" s="123">
        <f t="shared" si="19"/>
        <v>6.7852862704611633E-2</v>
      </c>
      <c r="T80" s="123">
        <f t="shared" si="19"/>
        <v>6.0508696718310245E-2</v>
      </c>
      <c r="U80" s="123">
        <f t="shared" si="19"/>
        <v>5.3959438594174548E-2</v>
      </c>
      <c r="V80" s="123">
        <f t="shared" si="19"/>
        <v>4.811905017477304E-2</v>
      </c>
      <c r="W80" s="123">
        <f t="shared" si="19"/>
        <v>4.291080578388929E-2</v>
      </c>
      <c r="X80" s="123">
        <f t="shared" si="19"/>
        <v>3.8266284274829865E-2</v>
      </c>
      <c r="Y80" s="123">
        <f t="shared" si="19"/>
        <v>3.4124470176038056E-2</v>
      </c>
      <c r="Z80" s="123">
        <f t="shared" si="19"/>
        <v>3.0430952125687884E-2</v>
      </c>
      <c r="AA80" s="123">
        <f t="shared" si="19"/>
        <v>2.7137208065025675E-2</v>
      </c>
      <c r="AB80" s="123">
        <f t="shared" si="19"/>
        <v>2.4199967799983766E-2</v>
      </c>
      <c r="AC80" s="123">
        <f t="shared" si="19"/>
        <v>2.1580644556984468E-2</v>
      </c>
      <c r="AD80" s="123">
        <f t="shared" si="19"/>
        <v>1.9244828065234684E-2</v>
      </c>
      <c r="AE80" s="123">
        <f t="shared" si="19"/>
        <v>1.7161832506090664E-2</v>
      </c>
      <c r="AF80" s="123">
        <f t="shared" si="19"/>
        <v>1.5304293390865297E-2</v>
      </c>
      <c r="AG80" s="123">
        <f t="shared" si="19"/>
        <v>1.3647808071227768E-2</v>
      </c>
    </row>
    <row r="81" spans="1:33">
      <c r="B81" s="123" t="s">
        <v>19</v>
      </c>
      <c r="C81" s="123">
        <f t="shared" si="19"/>
        <v>0.45935750880789233</v>
      </c>
      <c r="D81" s="123">
        <f t="shared" si="19"/>
        <v>0.37720828031124692</v>
      </c>
      <c r="E81" s="123">
        <f t="shared" si="19"/>
        <v>0.31330640377886915</v>
      </c>
      <c r="F81" s="123">
        <f t="shared" si="19"/>
        <v>0.25978399261571644</v>
      </c>
      <c r="G81" s="123">
        <f t="shared" si="19"/>
        <v>0.22177678393251088</v>
      </c>
      <c r="H81" s="123">
        <f t="shared" si="19"/>
        <v>0.19295327176148455</v>
      </c>
      <c r="I81" s="123">
        <f t="shared" si="19"/>
        <v>0.16708800742069238</v>
      </c>
      <c r="J81" s="123">
        <f t="shared" si="19"/>
        <v>0.15205940811686205</v>
      </c>
      <c r="K81" s="123">
        <f t="shared" si="19"/>
        <v>0.14196687522591028</v>
      </c>
      <c r="L81" s="123">
        <f t="shared" si="19"/>
        <v>0.13216217589408685</v>
      </c>
      <c r="M81" s="123">
        <f t="shared" si="19"/>
        <v>0.12251029801738489</v>
      </c>
      <c r="N81" s="123">
        <f t="shared" si="19"/>
        <v>0.10925019479096976</v>
      </c>
      <c r="O81" s="123">
        <f t="shared" si="19"/>
        <v>9.7425320605873472E-2</v>
      </c>
      <c r="P81" s="123">
        <f t="shared" si="19"/>
        <v>8.6880331090648022E-2</v>
      </c>
      <c r="Q81" s="123">
        <f t="shared" si="19"/>
        <v>7.7476695826911746E-2</v>
      </c>
      <c r="R81" s="123">
        <f t="shared" si="19"/>
        <v>6.909087846353687E-2</v>
      </c>
      <c r="S81" s="123">
        <f t="shared" si="19"/>
        <v>6.1612713809164749E-2</v>
      </c>
      <c r="T81" s="123">
        <f t="shared" si="19"/>
        <v>5.4943960582777493E-2</v>
      </c>
      <c r="U81" s="123">
        <f t="shared" si="19"/>
        <v>4.8997010809687179E-2</v>
      </c>
      <c r="V81" s="123">
        <f t="shared" si="19"/>
        <v>4.3693738908168876E-2</v>
      </c>
      <c r="W81" s="123">
        <f t="shared" si="19"/>
        <v>3.8964475347091465E-2</v>
      </c>
      <c r="X81" s="123">
        <f t="shared" si="19"/>
        <v>3.4747091391399657E-2</v>
      </c>
      <c r="Y81" s="123">
        <f t="shared" si="19"/>
        <v>3.0986182911671215E-2</v>
      </c>
      <c r="Z81" s="123">
        <f t="shared" si="19"/>
        <v>2.7632342535386812E-2</v>
      </c>
      <c r="AA81" s="123">
        <f t="shared" si="19"/>
        <v>2.4641510578101912E-2</v>
      </c>
      <c r="AB81" s="123">
        <f t="shared" si="19"/>
        <v>2.1974396227648983E-2</v>
      </c>
      <c r="AC81" s="123">
        <f t="shared" si="19"/>
        <v>1.9595961377417662E-2</v>
      </c>
      <c r="AD81" s="123">
        <f t="shared" si="19"/>
        <v>1.7474960327787295E-2</v>
      </c>
      <c r="AE81" s="123">
        <f t="shared" si="19"/>
        <v>1.5583529308730538E-2</v>
      </c>
      <c r="AF81" s="123">
        <f t="shared" si="19"/>
        <v>1.3896820431111862E-2</v>
      </c>
      <c r="AG81" s="123">
        <f t="shared" si="19"/>
        <v>1.2392675257868149E-2</v>
      </c>
    </row>
    <row r="82" spans="1:33">
      <c r="B82" s="123" t="s">
        <v>20</v>
      </c>
      <c r="C82" s="123">
        <f t="shared" si="19"/>
        <v>1.7351166922874002</v>
      </c>
      <c r="D82" s="123">
        <f t="shared" si="19"/>
        <v>1.2758034664821289</v>
      </c>
      <c r="E82" s="123">
        <f t="shared" si="19"/>
        <v>0.8565188914838362</v>
      </c>
      <c r="F82" s="123">
        <f t="shared" si="19"/>
        <v>0.59025474002728584</v>
      </c>
      <c r="G82" s="123">
        <f t="shared" si="19"/>
        <v>0.42082938287339622</v>
      </c>
      <c r="H82" s="123">
        <f t="shared" si="19"/>
        <v>0.31204316219447098</v>
      </c>
      <c r="I82" s="123">
        <f t="shared" si="19"/>
        <v>0.2447223043445379</v>
      </c>
      <c r="J82" s="123">
        <f t="shared" si="19"/>
        <v>0.20388881212230311</v>
      </c>
      <c r="K82" s="123">
        <f t="shared" si="19"/>
        <v>0.17358742400922345</v>
      </c>
      <c r="L82" s="123">
        <f t="shared" si="19"/>
        <v>0.14798398883042899</v>
      </c>
      <c r="M82" s="123">
        <f t="shared" si="19"/>
        <v>0.12864438657032873</v>
      </c>
      <c r="N82" s="123">
        <f t="shared" si="19"/>
        <v>0.11472035019928548</v>
      </c>
      <c r="O82" s="123">
        <f t="shared" si="19"/>
        <v>0.10230340476342377</v>
      </c>
      <c r="P82" s="123">
        <f t="shared" si="19"/>
        <v>9.1230427801240341E-2</v>
      </c>
      <c r="Q82" s="123">
        <f t="shared" si="19"/>
        <v>8.1355952678644552E-2</v>
      </c>
      <c r="R82" s="123">
        <f t="shared" si="19"/>
        <v>7.2550257581493735E-2</v>
      </c>
      <c r="S82" s="123">
        <f t="shared" si="19"/>
        <v>6.4697661349158234E-2</v>
      </c>
      <c r="T82" s="123">
        <f t="shared" si="19"/>
        <v>5.7695003761338591E-2</v>
      </c>
      <c r="U82" s="123">
        <f t="shared" si="19"/>
        <v>5.1450290313533591E-2</v>
      </c>
      <c r="V82" s="123">
        <f t="shared" si="19"/>
        <v>4.5881483677460679E-2</v>
      </c>
      <c r="W82" s="123">
        <f t="shared" si="19"/>
        <v>4.0915425969741473E-2</v>
      </c>
      <c r="X82" s="123">
        <f t="shared" si="19"/>
        <v>3.64868776706056E-2</v>
      </c>
      <c r="Y82" s="123">
        <f t="shared" si="19"/>
        <v>3.2537660566806251E-2</v>
      </c>
      <c r="Z82" s="123">
        <f t="shared" si="19"/>
        <v>2.9015893459516353E-2</v>
      </c>
      <c r="AA82" s="123">
        <f t="shared" si="19"/>
        <v>2.5875310596635288E-2</v>
      </c>
      <c r="AB82" s="123">
        <f t="shared" si="19"/>
        <v>2.3074653875693768E-2</v>
      </c>
      <c r="AC82" s="123">
        <f t="shared" si="19"/>
        <v>2.0577130832675122E-2</v>
      </c>
      <c r="AD82" s="123">
        <f t="shared" si="19"/>
        <v>1.8349931296306334E-2</v>
      </c>
      <c r="AE82" s="123">
        <f t="shared" si="19"/>
        <v>1.6363796358065313E-2</v>
      </c>
      <c r="AF82" s="123">
        <f t="shared" si="19"/>
        <v>1.4592633995427104E-2</v>
      </c>
      <c r="AG82" s="123">
        <f t="shared" si="19"/>
        <v>1.3013176298759027E-2</v>
      </c>
    </row>
    <row r="83" spans="1:33">
      <c r="B83" s="123" t="s">
        <v>21</v>
      </c>
      <c r="C83" s="123">
        <f t="shared" si="19"/>
        <v>1.1548088647463131</v>
      </c>
      <c r="D83" s="123">
        <f t="shared" si="19"/>
        <v>0.96468464275141219</v>
      </c>
      <c r="E83" s="123">
        <f t="shared" si="19"/>
        <v>0.85052719376135477</v>
      </c>
      <c r="F83" s="123">
        <f t="shared" si="19"/>
        <v>0.72188825096019549</v>
      </c>
      <c r="G83" s="123">
        <f t="shared" si="19"/>
        <v>0.62093818440032333</v>
      </c>
      <c r="H83" s="123">
        <f t="shared" si="19"/>
        <v>0.51445161695550712</v>
      </c>
      <c r="I83" s="123">
        <f t="shared" si="19"/>
        <v>0.41982811781707396</v>
      </c>
      <c r="J83" s="123">
        <f t="shared" si="19"/>
        <v>0.35069731956741607</v>
      </c>
      <c r="K83" s="123">
        <f t="shared" si="19"/>
        <v>0.29391803274814549</v>
      </c>
      <c r="L83" s="123">
        <f t="shared" si="19"/>
        <v>0.24384288008178925</v>
      </c>
      <c r="M83" s="123">
        <f t="shared" si="19"/>
        <v>0.20996577771693817</v>
      </c>
      <c r="N83" s="123">
        <f t="shared" si="19"/>
        <v>0.18723978707290229</v>
      </c>
      <c r="O83" s="123">
        <f t="shared" si="19"/>
        <v>0.16697358133461931</v>
      </c>
      <c r="P83" s="123">
        <f t="shared" si="19"/>
        <v>0.14890092164467975</v>
      </c>
      <c r="Q83" s="123">
        <f t="shared" si="19"/>
        <v>0.13278438594547978</v>
      </c>
      <c r="R83" s="123">
        <f t="shared" si="19"/>
        <v>0.11841224994558734</v>
      </c>
      <c r="S83" s="123">
        <f t="shared" si="19"/>
        <v>0.10559570567983305</v>
      </c>
      <c r="T83" s="123">
        <f t="shared" si="19"/>
        <v>9.4166381123116691E-2</v>
      </c>
      <c r="U83" s="123">
        <f t="shared" si="19"/>
        <v>8.3974128272884557E-2</v>
      </c>
      <c r="V83" s="123">
        <f t="shared" si="19"/>
        <v>7.4885050642131731E-2</v>
      </c>
      <c r="W83" s="123">
        <f t="shared" si="19"/>
        <v>6.6779744249936976E-2</v>
      </c>
      <c r="X83" s="123">
        <f t="shared" si="19"/>
        <v>5.955172900127511E-2</v>
      </c>
      <c r="Y83" s="123">
        <f t="shared" si="19"/>
        <v>5.3106049849010274E-2</v>
      </c>
      <c r="Z83" s="123">
        <f t="shared" si="19"/>
        <v>4.735802936141751E-2</v>
      </c>
      <c r="AA83" s="123">
        <f t="shared" si="19"/>
        <v>4.223215530760626E-2</v>
      </c>
      <c r="AB83" s="123">
        <f t="shared" si="19"/>
        <v>3.7661088646962042E-2</v>
      </c>
      <c r="AC83" s="123">
        <f t="shared" si="19"/>
        <v>3.3584778890479186E-2</v>
      </c>
      <c r="AD83" s="123">
        <f t="shared" si="19"/>
        <v>2.9949675212412166E-2</v>
      </c>
      <c r="AE83" s="123">
        <f t="shared" si="19"/>
        <v>2.6708022948552387E-2</v>
      </c>
      <c r="AF83" s="123">
        <f t="shared" si="19"/>
        <v>2.3817236239168867E-2</v>
      </c>
      <c r="AG83" s="123">
        <f t="shared" si="19"/>
        <v>2.1239338574970238E-2</v>
      </c>
    </row>
    <row r="84" spans="1:33" s="125" customFormat="1">
      <c r="B84" s="125" t="s">
        <v>22</v>
      </c>
      <c r="C84" s="125">
        <f t="shared" si="19"/>
        <v>0.69074972561272918</v>
      </c>
      <c r="D84" s="125">
        <f t="shared" si="19"/>
        <v>0.60218799942818624</v>
      </c>
      <c r="E84" s="125">
        <f t="shared" si="19"/>
        <v>0.50239756985635264</v>
      </c>
      <c r="F84" s="125">
        <f t="shared" si="19"/>
        <v>0.41194755049255299</v>
      </c>
      <c r="G84" s="125">
        <f t="shared" si="19"/>
        <v>0.34529673839275021</v>
      </c>
      <c r="H84" s="125">
        <f t="shared" si="19"/>
        <v>0.2899859144839021</v>
      </c>
      <c r="I84" s="125">
        <f t="shared" si="19"/>
        <v>0.24660726492630172</v>
      </c>
      <c r="J84" s="125">
        <f t="shared" si="19"/>
        <v>0.21750845672736341</v>
      </c>
      <c r="K84" s="125">
        <f t="shared" si="19"/>
        <v>0.19334694536571786</v>
      </c>
      <c r="L84" s="125">
        <f t="shared" si="19"/>
        <v>0.16986336370462732</v>
      </c>
      <c r="M84" s="125">
        <f t="shared" si="19"/>
        <v>0.15147792367582394</v>
      </c>
      <c r="N84" s="125">
        <f t="shared" ref="N84:AG84" si="20">M84*EXP(N94*10)</f>
        <v>0.13508246193121673</v>
      </c>
      <c r="O84" s="125">
        <f t="shared" si="20"/>
        <v>0.12046158990434395</v>
      </c>
      <c r="P84" s="125">
        <f t="shared" si="20"/>
        <v>0.10742323196383009</v>
      </c>
      <c r="Q84" s="125">
        <f t="shared" si="20"/>
        <v>9.5796102099584793E-2</v>
      </c>
      <c r="R84" s="125">
        <f t="shared" si="20"/>
        <v>8.5427453724013613E-2</v>
      </c>
      <c r="S84" s="125">
        <f t="shared" si="20"/>
        <v>7.6181073027188628E-2</v>
      </c>
      <c r="T84" s="125">
        <f t="shared" si="20"/>
        <v>6.7935489524516515E-2</v>
      </c>
      <c r="U84" s="125">
        <f t="shared" si="20"/>
        <v>6.0582380288717402E-2</v>
      </c>
      <c r="V84" s="125">
        <f t="shared" si="20"/>
        <v>5.4025146902375185E-2</v>
      </c>
      <c r="W84" s="125">
        <f t="shared" si="20"/>
        <v>4.8177646436364727E-2</v>
      </c>
      <c r="X84" s="125">
        <f t="shared" si="20"/>
        <v>4.2963059782912351E-2</v>
      </c>
      <c r="Y84" s="125">
        <f t="shared" si="20"/>
        <v>3.831288247648526E-2</v>
      </c>
      <c r="Z84" s="125">
        <f t="shared" si="20"/>
        <v>3.4166024744838784E-2</v>
      </c>
      <c r="AA84" s="125">
        <f t="shared" si="20"/>
        <v>3.0468008967515909E-2</v>
      </c>
      <c r="AB84" s="125">
        <f t="shared" si="20"/>
        <v>2.7170253998743631E-2</v>
      </c>
      <c r="AC84" s="125">
        <f t="shared" si="20"/>
        <v>2.4229436952815511E-2</v>
      </c>
      <c r="AD84" s="125">
        <f t="shared" si="20"/>
        <v>2.1606924067681076E-2</v>
      </c>
      <c r="AE84" s="125">
        <f t="shared" si="20"/>
        <v>1.9268263169948972E-2</v>
      </c>
      <c r="AF84" s="125">
        <f t="shared" si="20"/>
        <v>1.7182731073773678E-2</v>
      </c>
      <c r="AG84" s="125">
        <f t="shared" si="20"/>
        <v>1.5322929967766755E-2</v>
      </c>
    </row>
    <row r="86" spans="1:33">
      <c r="B86" s="127" t="s">
        <v>33</v>
      </c>
      <c r="C86" s="127">
        <v>2000</v>
      </c>
      <c r="D86" s="127">
        <v>2010</v>
      </c>
      <c r="E86" s="127">
        <v>2020</v>
      </c>
      <c r="F86" s="127">
        <v>2030</v>
      </c>
      <c r="G86" s="127">
        <v>2040</v>
      </c>
      <c r="H86" s="127">
        <v>2050</v>
      </c>
      <c r="I86" s="127">
        <v>2060</v>
      </c>
      <c r="J86" s="127">
        <v>2070</v>
      </c>
      <c r="K86" s="127">
        <v>2080</v>
      </c>
      <c r="L86" s="127">
        <v>2090</v>
      </c>
      <c r="M86" s="127">
        <v>2100</v>
      </c>
      <c r="N86" s="127">
        <v>2110</v>
      </c>
      <c r="O86" s="127">
        <v>2120</v>
      </c>
      <c r="P86" s="127">
        <v>2130</v>
      </c>
      <c r="Q86" s="127">
        <v>2140</v>
      </c>
      <c r="R86" s="127">
        <v>2150</v>
      </c>
      <c r="S86" s="127">
        <v>2160</v>
      </c>
      <c r="T86" s="127">
        <v>2170</v>
      </c>
      <c r="U86" s="127">
        <v>2180</v>
      </c>
      <c r="V86" s="127">
        <v>2190</v>
      </c>
      <c r="W86" s="127">
        <v>2200</v>
      </c>
      <c r="X86" s="127">
        <v>2210</v>
      </c>
      <c r="Y86" s="127">
        <v>2220</v>
      </c>
      <c r="Z86" s="127">
        <v>2230</v>
      </c>
      <c r="AA86" s="127">
        <v>2240</v>
      </c>
      <c r="AB86" s="127">
        <v>2250</v>
      </c>
      <c r="AC86" s="127">
        <v>2260</v>
      </c>
      <c r="AD86" s="127">
        <v>2270</v>
      </c>
      <c r="AE86" s="127">
        <v>2280</v>
      </c>
      <c r="AF86" s="127">
        <v>2290</v>
      </c>
      <c r="AG86" s="127">
        <v>2300</v>
      </c>
    </row>
    <row r="87" spans="1:33">
      <c r="B87" s="123" t="s">
        <v>15</v>
      </c>
      <c r="D87" s="123">
        <f t="shared" ref="D87:AG94" si="21">(1/10)*LN(D77/C77)</f>
        <v>-3.7012662599755226E-2</v>
      </c>
      <c r="E87" s="123">
        <f t="shared" si="21"/>
        <v>-5.4306177603401E-2</v>
      </c>
      <c r="F87" s="123">
        <f t="shared" si="21"/>
        <v>-4.7319599304800668E-2</v>
      </c>
      <c r="G87" s="123">
        <f t="shared" si="21"/>
        <v>-4.3407547967391838E-2</v>
      </c>
      <c r="H87" s="123">
        <f t="shared" si="21"/>
        <v>-3.9896020120561752E-2</v>
      </c>
      <c r="I87" s="123">
        <f t="shared" si="21"/>
        <v>-3.1011455788746874E-2</v>
      </c>
      <c r="J87" s="123">
        <f t="shared" si="21"/>
        <v>-2.2034847166189753E-2</v>
      </c>
      <c r="K87" s="123">
        <f t="shared" si="21"/>
        <v>-1.919075205586443E-2</v>
      </c>
      <c r="L87" s="123">
        <f t="shared" si="21"/>
        <v>-2.0723939181438871E-2</v>
      </c>
      <c r="M87" s="123">
        <f t="shared" si="21"/>
        <v>-1.9502389479620918E-2</v>
      </c>
      <c r="N87" s="123">
        <f t="shared" si="21"/>
        <v>-1.1455447494170526E-2</v>
      </c>
      <c r="O87" s="123">
        <f t="shared" si="21"/>
        <v>-1.1455447494170538E-2</v>
      </c>
      <c r="P87" s="123">
        <f t="shared" si="21"/>
        <v>-1.1455447494170502E-2</v>
      </c>
      <c r="Q87" s="123">
        <f t="shared" si="21"/>
        <v>-1.1455447494170514E-2</v>
      </c>
      <c r="R87" s="123">
        <f t="shared" si="21"/>
        <v>-1.1455447494170502E-2</v>
      </c>
      <c r="S87" s="123">
        <f t="shared" si="21"/>
        <v>-1.1455447494170526E-2</v>
      </c>
      <c r="T87" s="123">
        <f t="shared" si="21"/>
        <v>-1.1455447494170502E-2</v>
      </c>
      <c r="U87" s="123">
        <f t="shared" si="21"/>
        <v>-1.1455447494170538E-2</v>
      </c>
      <c r="V87" s="123">
        <f t="shared" si="21"/>
        <v>-1.145544749417049E-2</v>
      </c>
      <c r="W87" s="123">
        <f t="shared" si="21"/>
        <v>-1.1455447494170538E-2</v>
      </c>
      <c r="X87" s="123">
        <f t="shared" si="21"/>
        <v>-1.1455447494170476E-2</v>
      </c>
      <c r="Y87" s="123">
        <f t="shared" si="21"/>
        <v>-1.1455447494170538E-2</v>
      </c>
      <c r="Z87" s="123">
        <f t="shared" si="21"/>
        <v>-1.1455447494170502E-2</v>
      </c>
      <c r="AA87" s="123">
        <f t="shared" si="21"/>
        <v>-1.1455447494170514E-2</v>
      </c>
      <c r="AB87" s="123">
        <f t="shared" si="21"/>
        <v>-1.1455447494170526E-2</v>
      </c>
      <c r="AC87" s="123">
        <f t="shared" si="21"/>
        <v>-1.1455447494170514E-2</v>
      </c>
      <c r="AD87" s="123">
        <f t="shared" si="21"/>
        <v>-1.1455447494170502E-2</v>
      </c>
      <c r="AE87" s="123">
        <f t="shared" si="21"/>
        <v>-1.1455447494170502E-2</v>
      </c>
      <c r="AF87" s="123">
        <f t="shared" si="21"/>
        <v>-1.1455447494170526E-2</v>
      </c>
      <c r="AG87" s="123">
        <f t="shared" si="21"/>
        <v>-1.1455447494170514E-2</v>
      </c>
    </row>
    <row r="88" spans="1:33">
      <c r="B88" s="123" t="s">
        <v>16</v>
      </c>
      <c r="D88" s="123">
        <f t="shared" si="21"/>
        <v>-1.7872183892596313E-2</v>
      </c>
      <c r="E88" s="123">
        <f t="shared" si="21"/>
        <v>-1.9866439766682439E-2</v>
      </c>
      <c r="F88" s="123">
        <f t="shared" si="21"/>
        <v>-1.93883860073116E-2</v>
      </c>
      <c r="G88" s="123">
        <f t="shared" si="21"/>
        <v>-1.3747986887874966E-2</v>
      </c>
      <c r="H88" s="123">
        <f t="shared" si="21"/>
        <v>-1.0004300687823509E-2</v>
      </c>
      <c r="I88" s="123">
        <f t="shared" si="21"/>
        <v>-1.2585555526995971E-2</v>
      </c>
      <c r="J88" s="123">
        <f t="shared" si="21"/>
        <v>-8.6029100793814494E-3</v>
      </c>
      <c r="K88" s="123">
        <f t="shared" si="21"/>
        <v>-5.0834346334424543E-3</v>
      </c>
      <c r="L88" s="123">
        <f t="shared" si="21"/>
        <v>-6.2854828115421722E-3</v>
      </c>
      <c r="M88" s="123">
        <f t="shared" si="21"/>
        <v>-6.7773074555221849E-3</v>
      </c>
      <c r="N88" s="123">
        <f t="shared" si="21"/>
        <v>-1.1455447494170514E-2</v>
      </c>
      <c r="O88" s="123">
        <f t="shared" si="21"/>
        <v>-1.1455447494170538E-2</v>
      </c>
      <c r="P88" s="123">
        <f t="shared" si="21"/>
        <v>-1.145544749417049E-2</v>
      </c>
      <c r="Q88" s="123">
        <f t="shared" si="21"/>
        <v>-1.1455447494170538E-2</v>
      </c>
      <c r="R88" s="123">
        <f t="shared" si="21"/>
        <v>-1.1455447494170464E-2</v>
      </c>
      <c r="S88" s="123">
        <f t="shared" si="21"/>
        <v>-1.1455447494170538E-2</v>
      </c>
      <c r="T88" s="123">
        <f t="shared" si="21"/>
        <v>-1.1455447494170514E-2</v>
      </c>
      <c r="U88" s="123">
        <f t="shared" si="21"/>
        <v>-1.1455447494170526E-2</v>
      </c>
      <c r="V88" s="123">
        <f t="shared" si="21"/>
        <v>-1.145544749417049E-2</v>
      </c>
      <c r="W88" s="123">
        <f t="shared" si="21"/>
        <v>-1.1455447494170538E-2</v>
      </c>
      <c r="X88" s="123">
        <f t="shared" si="21"/>
        <v>-1.1455447494170502E-2</v>
      </c>
      <c r="Y88" s="123">
        <f t="shared" si="21"/>
        <v>-1.1455447494170514E-2</v>
      </c>
      <c r="Z88" s="123">
        <f t="shared" si="21"/>
        <v>-1.1455447494170502E-2</v>
      </c>
      <c r="AA88" s="123">
        <f t="shared" si="21"/>
        <v>-1.1455447494170526E-2</v>
      </c>
      <c r="AB88" s="123">
        <f t="shared" si="21"/>
        <v>-1.1455447494170526E-2</v>
      </c>
      <c r="AC88" s="123">
        <f t="shared" si="21"/>
        <v>-1.1455447494170502E-2</v>
      </c>
      <c r="AD88" s="123">
        <f t="shared" si="21"/>
        <v>-1.1455447494170526E-2</v>
      </c>
      <c r="AE88" s="123">
        <f t="shared" si="21"/>
        <v>-1.1455447494170476E-2</v>
      </c>
      <c r="AF88" s="123">
        <f t="shared" si="21"/>
        <v>-1.1455447494170538E-2</v>
      </c>
      <c r="AG88" s="123">
        <f t="shared" si="21"/>
        <v>-1.1455447494170502E-2</v>
      </c>
    </row>
    <row r="89" spans="1:33">
      <c r="B89" s="123" t="s">
        <v>17</v>
      </c>
      <c r="D89" s="123">
        <f t="shared" si="21"/>
        <v>-1.9155798303768179E-2</v>
      </c>
      <c r="E89" s="123">
        <f t="shared" si="21"/>
        <v>-1.6853530362187705E-2</v>
      </c>
      <c r="F89" s="123">
        <f t="shared" si="21"/>
        <v>-1.8893743219195229E-2</v>
      </c>
      <c r="G89" s="123">
        <f t="shared" si="21"/>
        <v>-1.9136015902336042E-2</v>
      </c>
      <c r="H89" s="123">
        <f t="shared" si="21"/>
        <v>-2.3319540313282445E-2</v>
      </c>
      <c r="I89" s="123">
        <f t="shared" si="21"/>
        <v>-2.4778214221176761E-2</v>
      </c>
      <c r="J89" s="123">
        <f t="shared" si="21"/>
        <v>-1.9937629525286629E-2</v>
      </c>
      <c r="K89" s="123">
        <f t="shared" si="21"/>
        <v>-1.672482522704909E-2</v>
      </c>
      <c r="L89" s="123">
        <f t="shared" si="21"/>
        <v>-1.4767173905980285E-2</v>
      </c>
      <c r="M89" s="123">
        <f t="shared" si="21"/>
        <v>-1.3772236753671722E-2</v>
      </c>
      <c r="N89" s="123">
        <f t="shared" si="21"/>
        <v>-1.1455447494170538E-2</v>
      </c>
      <c r="O89" s="123">
        <f t="shared" si="21"/>
        <v>-1.1455447494170514E-2</v>
      </c>
      <c r="P89" s="123">
        <f t="shared" si="21"/>
        <v>-1.1455447494170502E-2</v>
      </c>
      <c r="Q89" s="123">
        <f t="shared" si="21"/>
        <v>-1.1455447494170514E-2</v>
      </c>
      <c r="R89" s="123">
        <f t="shared" si="21"/>
        <v>-1.1455447494170502E-2</v>
      </c>
      <c r="S89" s="123">
        <f t="shared" si="21"/>
        <v>-1.1455447494170526E-2</v>
      </c>
      <c r="T89" s="123">
        <f t="shared" si="21"/>
        <v>-1.1455447494170514E-2</v>
      </c>
      <c r="U89" s="123">
        <f t="shared" si="21"/>
        <v>-1.1455447494170514E-2</v>
      </c>
      <c r="V89" s="123">
        <f t="shared" si="21"/>
        <v>-1.1455447494170514E-2</v>
      </c>
      <c r="W89" s="123">
        <f t="shared" si="21"/>
        <v>-1.1455447494170514E-2</v>
      </c>
      <c r="X89" s="123">
        <f t="shared" si="21"/>
        <v>-1.1455447494170502E-2</v>
      </c>
      <c r="Y89" s="123">
        <f t="shared" si="21"/>
        <v>-1.1455447494170526E-2</v>
      </c>
      <c r="Z89" s="123">
        <f t="shared" si="21"/>
        <v>-1.1455447494170514E-2</v>
      </c>
      <c r="AA89" s="123">
        <f t="shared" si="21"/>
        <v>-1.1455447494170514E-2</v>
      </c>
      <c r="AB89" s="123">
        <f t="shared" si="21"/>
        <v>-1.1455447494170514E-2</v>
      </c>
      <c r="AC89" s="123">
        <f t="shared" si="21"/>
        <v>-1.1455447494170502E-2</v>
      </c>
      <c r="AD89" s="123">
        <f t="shared" si="21"/>
        <v>-1.1455447494170514E-2</v>
      </c>
      <c r="AE89" s="123">
        <f t="shared" si="21"/>
        <v>-1.1455447494170502E-2</v>
      </c>
      <c r="AF89" s="123">
        <f t="shared" si="21"/>
        <v>-1.1455447494170538E-2</v>
      </c>
      <c r="AG89" s="123">
        <f t="shared" si="21"/>
        <v>-1.1455447494170502E-2</v>
      </c>
    </row>
    <row r="90" spans="1:33">
      <c r="B90" s="123" t="s">
        <v>18</v>
      </c>
      <c r="D90" s="123">
        <f t="shared" si="21"/>
        <v>-2.456680165312547E-2</v>
      </c>
      <c r="E90" s="123">
        <f t="shared" si="21"/>
        <v>-1.6273531129081142E-2</v>
      </c>
      <c r="F90" s="123">
        <f t="shared" si="21"/>
        <v>-1.8036446416998173E-2</v>
      </c>
      <c r="G90" s="123">
        <f t="shared" si="21"/>
        <v>-1.7744966712604324E-2</v>
      </c>
      <c r="H90" s="123">
        <f t="shared" si="21"/>
        <v>-1.7322713564806171E-2</v>
      </c>
      <c r="I90" s="123">
        <f t="shared" si="21"/>
        <v>-1.6486286444369665E-2</v>
      </c>
      <c r="J90" s="123">
        <f t="shared" si="21"/>
        <v>-8.7887789556942725E-3</v>
      </c>
      <c r="K90" s="123">
        <f t="shared" si="21"/>
        <v>-6.3819699219300283E-3</v>
      </c>
      <c r="L90" s="123">
        <f t="shared" si="21"/>
        <v>-8.227875644378135E-3</v>
      </c>
      <c r="M90" s="123">
        <f t="shared" si="21"/>
        <v>-9.7519316682361679E-3</v>
      </c>
      <c r="N90" s="123">
        <f t="shared" si="21"/>
        <v>-1.1455447494170514E-2</v>
      </c>
      <c r="O90" s="123">
        <f t="shared" si="21"/>
        <v>-1.1455447494170514E-2</v>
      </c>
      <c r="P90" s="123">
        <f t="shared" si="21"/>
        <v>-1.145544749417049E-2</v>
      </c>
      <c r="Q90" s="123">
        <f t="shared" si="21"/>
        <v>-1.1455447494170552E-2</v>
      </c>
      <c r="R90" s="123">
        <f t="shared" si="21"/>
        <v>-1.145544749417049E-2</v>
      </c>
      <c r="S90" s="123">
        <f t="shared" si="21"/>
        <v>-1.1455447494170526E-2</v>
      </c>
      <c r="T90" s="123">
        <f t="shared" si="21"/>
        <v>-1.1455447494170502E-2</v>
      </c>
      <c r="U90" s="123">
        <f t="shared" si="21"/>
        <v>-1.1455447494170538E-2</v>
      </c>
      <c r="V90" s="123">
        <f t="shared" si="21"/>
        <v>-1.1455447494170476E-2</v>
      </c>
      <c r="W90" s="123">
        <f t="shared" si="21"/>
        <v>-1.1455447494170526E-2</v>
      </c>
      <c r="X90" s="123">
        <f t="shared" si="21"/>
        <v>-1.1455447494170514E-2</v>
      </c>
      <c r="Y90" s="123">
        <f t="shared" si="21"/>
        <v>-1.1455447494170514E-2</v>
      </c>
      <c r="Z90" s="123">
        <f t="shared" si="21"/>
        <v>-1.1455447494170514E-2</v>
      </c>
      <c r="AA90" s="123">
        <f t="shared" si="21"/>
        <v>-1.1455447494170502E-2</v>
      </c>
      <c r="AB90" s="123">
        <f t="shared" si="21"/>
        <v>-1.1455447494170538E-2</v>
      </c>
      <c r="AC90" s="123">
        <f t="shared" si="21"/>
        <v>-1.145544749417049E-2</v>
      </c>
      <c r="AD90" s="123">
        <f t="shared" si="21"/>
        <v>-1.1455447494170526E-2</v>
      </c>
      <c r="AE90" s="123">
        <f t="shared" si="21"/>
        <v>-1.1455447494170502E-2</v>
      </c>
      <c r="AF90" s="123">
        <f t="shared" si="21"/>
        <v>-1.1455447494170514E-2</v>
      </c>
      <c r="AG90" s="123">
        <f t="shared" si="21"/>
        <v>-1.1455447494170502E-2</v>
      </c>
    </row>
    <row r="91" spans="1:33">
      <c r="B91" s="123" t="s">
        <v>19</v>
      </c>
      <c r="D91" s="123">
        <f t="shared" si="21"/>
        <v>-1.9703129061471439E-2</v>
      </c>
      <c r="E91" s="123">
        <f t="shared" si="21"/>
        <v>-1.8561586504718723E-2</v>
      </c>
      <c r="F91" s="123">
        <f t="shared" si="21"/>
        <v>-1.8733114943578516E-2</v>
      </c>
      <c r="G91" s="123">
        <f t="shared" si="21"/>
        <v>-1.5817908982113493E-2</v>
      </c>
      <c r="H91" s="123">
        <f t="shared" si="21"/>
        <v>-1.3922335389412161E-2</v>
      </c>
      <c r="I91" s="123">
        <f t="shared" si="21"/>
        <v>-1.4392738021572111E-2</v>
      </c>
      <c r="J91" s="123">
        <f t="shared" si="21"/>
        <v>-9.4249376787884434E-3</v>
      </c>
      <c r="K91" s="123">
        <f t="shared" si="21"/>
        <v>-6.8677530029289105E-3</v>
      </c>
      <c r="L91" s="123">
        <f t="shared" si="21"/>
        <v>-7.1563983605122828E-3</v>
      </c>
      <c r="M91" s="123">
        <f t="shared" si="21"/>
        <v>-7.5834681827256657E-3</v>
      </c>
      <c r="N91" s="123">
        <f t="shared" si="21"/>
        <v>-1.145544749417049E-2</v>
      </c>
      <c r="O91" s="123">
        <f t="shared" si="21"/>
        <v>-1.1455447494170552E-2</v>
      </c>
      <c r="P91" s="123">
        <f t="shared" si="21"/>
        <v>-1.1455447494170476E-2</v>
      </c>
      <c r="Q91" s="123">
        <f t="shared" si="21"/>
        <v>-1.1455447494170538E-2</v>
      </c>
      <c r="R91" s="123">
        <f t="shared" si="21"/>
        <v>-1.1455447494170502E-2</v>
      </c>
      <c r="S91" s="123">
        <f t="shared" si="21"/>
        <v>-1.1455447494170514E-2</v>
      </c>
      <c r="T91" s="123">
        <f t="shared" si="21"/>
        <v>-1.1455447494170526E-2</v>
      </c>
      <c r="U91" s="123">
        <f t="shared" si="21"/>
        <v>-1.1455447494170502E-2</v>
      </c>
      <c r="V91" s="123">
        <f t="shared" si="21"/>
        <v>-1.1455447494170502E-2</v>
      </c>
      <c r="W91" s="123">
        <f t="shared" si="21"/>
        <v>-1.1455447494170538E-2</v>
      </c>
      <c r="X91" s="123">
        <f t="shared" si="21"/>
        <v>-1.1455447494170514E-2</v>
      </c>
      <c r="Y91" s="123">
        <f t="shared" si="21"/>
        <v>-1.1455447494170526E-2</v>
      </c>
      <c r="Z91" s="123">
        <f t="shared" si="21"/>
        <v>-1.145544749417049E-2</v>
      </c>
      <c r="AA91" s="123">
        <f t="shared" si="21"/>
        <v>-1.1455447494170526E-2</v>
      </c>
      <c r="AB91" s="123">
        <f t="shared" si="21"/>
        <v>-1.1455447494170514E-2</v>
      </c>
      <c r="AC91" s="123">
        <f t="shared" si="21"/>
        <v>-1.1455447494170514E-2</v>
      </c>
      <c r="AD91" s="123">
        <f t="shared" si="21"/>
        <v>-1.1455447494170502E-2</v>
      </c>
      <c r="AE91" s="123">
        <f t="shared" si="21"/>
        <v>-1.1455447494170526E-2</v>
      </c>
      <c r="AF91" s="123">
        <f t="shared" si="21"/>
        <v>-1.1455447494170502E-2</v>
      </c>
      <c r="AG91" s="123">
        <f t="shared" si="21"/>
        <v>-1.1455447494170502E-2</v>
      </c>
    </row>
    <row r="92" spans="1:33">
      <c r="B92" s="123" t="s">
        <v>20</v>
      </c>
      <c r="D92" s="123">
        <f t="shared" si="21"/>
        <v>-3.0749851901296456E-2</v>
      </c>
      <c r="E92" s="123">
        <f t="shared" si="21"/>
        <v>-3.9845505478096455E-2</v>
      </c>
      <c r="F92" s="123">
        <f t="shared" si="21"/>
        <v>-3.7232216765270401E-2</v>
      </c>
      <c r="G92" s="123">
        <f t="shared" si="21"/>
        <v>-3.3832672126934686E-2</v>
      </c>
      <c r="H92" s="123">
        <f t="shared" si="21"/>
        <v>-2.9908596659758081E-2</v>
      </c>
      <c r="I92" s="123">
        <f t="shared" si="21"/>
        <v>-2.430174025605774E-2</v>
      </c>
      <c r="J92" s="123">
        <f t="shared" si="21"/>
        <v>-1.8254930940713752E-2</v>
      </c>
      <c r="K92" s="123">
        <f t="shared" si="21"/>
        <v>-1.60893449381522E-2</v>
      </c>
      <c r="L92" s="123">
        <f t="shared" si="21"/>
        <v>-1.5957727292532642E-2</v>
      </c>
      <c r="M92" s="123">
        <f t="shared" si="21"/>
        <v>-1.4005217990160924E-2</v>
      </c>
      <c r="N92" s="123">
        <f t="shared" si="21"/>
        <v>-1.1455447494170526E-2</v>
      </c>
      <c r="O92" s="123">
        <f t="shared" si="21"/>
        <v>-1.1455447494170538E-2</v>
      </c>
      <c r="P92" s="123">
        <f t="shared" si="21"/>
        <v>-1.1455447494170502E-2</v>
      </c>
      <c r="Q92" s="123">
        <f t="shared" si="21"/>
        <v>-1.1455447494170526E-2</v>
      </c>
      <c r="R92" s="123">
        <f t="shared" si="21"/>
        <v>-1.1455447494170502E-2</v>
      </c>
      <c r="S92" s="123">
        <f t="shared" si="21"/>
        <v>-1.1455447494170526E-2</v>
      </c>
      <c r="T92" s="123">
        <f t="shared" si="21"/>
        <v>-1.145544749417049E-2</v>
      </c>
      <c r="U92" s="123">
        <f t="shared" si="21"/>
        <v>-1.1455447494170538E-2</v>
      </c>
      <c r="V92" s="123">
        <f t="shared" si="21"/>
        <v>-1.1455447494170514E-2</v>
      </c>
      <c r="W92" s="123">
        <f t="shared" si="21"/>
        <v>-1.1455447494170526E-2</v>
      </c>
      <c r="X92" s="123">
        <f t="shared" si="21"/>
        <v>-1.1455447494170502E-2</v>
      </c>
      <c r="Y92" s="123">
        <f t="shared" si="21"/>
        <v>-1.1455447494170502E-2</v>
      </c>
      <c r="Z92" s="123">
        <f t="shared" si="21"/>
        <v>-1.1455447494170514E-2</v>
      </c>
      <c r="AA92" s="123">
        <f t="shared" si="21"/>
        <v>-1.1455447494170514E-2</v>
      </c>
      <c r="AB92" s="123">
        <f t="shared" si="21"/>
        <v>-1.1455447494170502E-2</v>
      </c>
      <c r="AC92" s="123">
        <f t="shared" si="21"/>
        <v>-1.1455447494170526E-2</v>
      </c>
      <c r="AD92" s="123">
        <f t="shared" si="21"/>
        <v>-1.1455447494170502E-2</v>
      </c>
      <c r="AE92" s="123">
        <f t="shared" si="21"/>
        <v>-1.1455447494170502E-2</v>
      </c>
      <c r="AF92" s="123">
        <f t="shared" si="21"/>
        <v>-1.1455447494170526E-2</v>
      </c>
      <c r="AG92" s="123">
        <f t="shared" si="21"/>
        <v>-1.1455447494170514E-2</v>
      </c>
    </row>
    <row r="93" spans="1:33">
      <c r="B93" s="123" t="s">
        <v>21</v>
      </c>
      <c r="D93" s="123">
        <f t="shared" si="21"/>
        <v>-1.7988887134002006E-2</v>
      </c>
      <c r="E93" s="123">
        <f t="shared" si="21"/>
        <v>-1.2594486767654928E-2</v>
      </c>
      <c r="F93" s="123">
        <f t="shared" si="21"/>
        <v>-1.6398603532685338E-2</v>
      </c>
      <c r="G93" s="123">
        <f t="shared" si="21"/>
        <v>-1.5063881489980186E-2</v>
      </c>
      <c r="H93" s="123">
        <f t="shared" si="21"/>
        <v>-1.8813002305738315E-2</v>
      </c>
      <c r="I93" s="123">
        <f t="shared" si="21"/>
        <v>-2.0325612767115146E-2</v>
      </c>
      <c r="J93" s="123">
        <f t="shared" si="21"/>
        <v>-1.7992187019754517E-2</v>
      </c>
      <c r="K93" s="123">
        <f t="shared" si="21"/>
        <v>-1.7662258573398648E-2</v>
      </c>
      <c r="L93" s="123">
        <f t="shared" si="21"/>
        <v>-1.8677684450273957E-2</v>
      </c>
      <c r="M93" s="123">
        <f t="shared" si="21"/>
        <v>-1.4957952960273217E-2</v>
      </c>
      <c r="N93" s="123">
        <f t="shared" si="21"/>
        <v>-1.1455447494170502E-2</v>
      </c>
      <c r="O93" s="123">
        <f t="shared" si="21"/>
        <v>-1.1455447494170538E-2</v>
      </c>
      <c r="P93" s="123">
        <f t="shared" si="21"/>
        <v>-1.1455447494170502E-2</v>
      </c>
      <c r="Q93" s="123">
        <f t="shared" si="21"/>
        <v>-1.1455447494170526E-2</v>
      </c>
      <c r="R93" s="123">
        <f t="shared" si="21"/>
        <v>-1.1455447494170502E-2</v>
      </c>
      <c r="S93" s="123">
        <f t="shared" si="21"/>
        <v>-1.1455447494170538E-2</v>
      </c>
      <c r="T93" s="123">
        <f t="shared" si="21"/>
        <v>-1.145544749417049E-2</v>
      </c>
      <c r="U93" s="123">
        <f t="shared" si="21"/>
        <v>-1.1455447494170514E-2</v>
      </c>
      <c r="V93" s="123">
        <f t="shared" si="21"/>
        <v>-1.1455447494170502E-2</v>
      </c>
      <c r="W93" s="123">
        <f t="shared" si="21"/>
        <v>-1.1455447494170526E-2</v>
      </c>
      <c r="X93" s="123">
        <f t="shared" si="21"/>
        <v>-1.1455447494170502E-2</v>
      </c>
      <c r="Y93" s="123">
        <f t="shared" si="21"/>
        <v>-1.1455447494170526E-2</v>
      </c>
      <c r="Z93" s="123">
        <f t="shared" si="21"/>
        <v>-1.145544749417049E-2</v>
      </c>
      <c r="AA93" s="123">
        <f t="shared" si="21"/>
        <v>-1.1455447494170538E-2</v>
      </c>
      <c r="AB93" s="123">
        <f t="shared" si="21"/>
        <v>-1.1455447494170514E-2</v>
      </c>
      <c r="AC93" s="123">
        <f t="shared" si="21"/>
        <v>-1.1455447494170514E-2</v>
      </c>
      <c r="AD93" s="123">
        <f t="shared" si="21"/>
        <v>-1.1455447494170514E-2</v>
      </c>
      <c r="AE93" s="123">
        <f t="shared" si="21"/>
        <v>-1.1455447494170502E-2</v>
      </c>
      <c r="AF93" s="123">
        <f t="shared" si="21"/>
        <v>-1.1455447494170552E-2</v>
      </c>
      <c r="AG93" s="123">
        <f t="shared" si="21"/>
        <v>-1.145544749417049E-2</v>
      </c>
    </row>
    <row r="94" spans="1:33">
      <c r="A94" s="126" t="s">
        <v>34</v>
      </c>
      <c r="B94" s="125" t="s">
        <v>22</v>
      </c>
      <c r="C94" s="125"/>
      <c r="D94" s="125">
        <f t="shared" si="21"/>
        <v>-1.3720787860755238E-2</v>
      </c>
      <c r="E94" s="125">
        <f t="shared" si="21"/>
        <v>-1.8117790989202753E-2</v>
      </c>
      <c r="F94" s="125">
        <f t="shared" si="21"/>
        <v>-1.9849574145704998E-2</v>
      </c>
      <c r="G94" s="125">
        <f t="shared" si="21"/>
        <v>-1.7649187798493043E-2</v>
      </c>
      <c r="H94" s="125">
        <f t="shared" si="21"/>
        <v>-1.7457180757519036E-2</v>
      </c>
      <c r="I94" s="125">
        <f t="shared" si="21"/>
        <v>-1.6203530039327476E-2</v>
      </c>
      <c r="J94" s="125">
        <f t="shared" si="21"/>
        <v>-1.2555931938449109E-2</v>
      </c>
      <c r="K94" s="125">
        <f t="shared" si="21"/>
        <v>-1.1775151182003953E-2</v>
      </c>
      <c r="L94" s="125">
        <f t="shared" si="21"/>
        <v>-1.2949184849616102E-2</v>
      </c>
      <c r="M94" s="125">
        <f t="shared" si="21"/>
        <v>-1.1455447494170514E-2</v>
      </c>
      <c r="N94" s="125">
        <f t="shared" ref="N94:AG94" si="22">M94</f>
        <v>-1.1455447494170514E-2</v>
      </c>
      <c r="O94" s="125">
        <f t="shared" si="22"/>
        <v>-1.1455447494170514E-2</v>
      </c>
      <c r="P94" s="125">
        <f t="shared" si="22"/>
        <v>-1.1455447494170514E-2</v>
      </c>
      <c r="Q94" s="125">
        <f t="shared" si="22"/>
        <v>-1.1455447494170514E-2</v>
      </c>
      <c r="R94" s="125">
        <f t="shared" si="22"/>
        <v>-1.1455447494170514E-2</v>
      </c>
      <c r="S94" s="125">
        <f t="shared" si="22"/>
        <v>-1.1455447494170514E-2</v>
      </c>
      <c r="T94" s="125">
        <f t="shared" si="22"/>
        <v>-1.1455447494170514E-2</v>
      </c>
      <c r="U94" s="125">
        <f t="shared" si="22"/>
        <v>-1.1455447494170514E-2</v>
      </c>
      <c r="V94" s="125">
        <f t="shared" si="22"/>
        <v>-1.1455447494170514E-2</v>
      </c>
      <c r="W94" s="125">
        <f t="shared" si="22"/>
        <v>-1.1455447494170514E-2</v>
      </c>
      <c r="X94" s="125">
        <f t="shared" si="22"/>
        <v>-1.1455447494170514E-2</v>
      </c>
      <c r="Y94" s="125">
        <f t="shared" si="22"/>
        <v>-1.1455447494170514E-2</v>
      </c>
      <c r="Z94" s="125">
        <f t="shared" si="22"/>
        <v>-1.1455447494170514E-2</v>
      </c>
      <c r="AA94" s="125">
        <f t="shared" si="22"/>
        <v>-1.1455447494170514E-2</v>
      </c>
      <c r="AB94" s="125">
        <f t="shared" si="22"/>
        <v>-1.1455447494170514E-2</v>
      </c>
      <c r="AC94" s="125">
        <f t="shared" si="22"/>
        <v>-1.1455447494170514E-2</v>
      </c>
      <c r="AD94" s="125">
        <f t="shared" si="22"/>
        <v>-1.1455447494170514E-2</v>
      </c>
      <c r="AE94" s="125">
        <f t="shared" si="22"/>
        <v>-1.1455447494170514E-2</v>
      </c>
      <c r="AF94" s="125">
        <f t="shared" si="22"/>
        <v>-1.1455447494170514E-2</v>
      </c>
      <c r="AG94" s="125">
        <f t="shared" si="22"/>
        <v>-1.1455447494170514E-2</v>
      </c>
    </row>
    <row r="96" spans="1:33">
      <c r="A96" s="163" t="s">
        <v>12</v>
      </c>
      <c r="B96" s="166" t="s">
        <v>35</v>
      </c>
      <c r="C96" s="166">
        <v>2000</v>
      </c>
      <c r="D96" s="166">
        <v>2010</v>
      </c>
      <c r="E96" s="166">
        <v>2020</v>
      </c>
      <c r="F96" s="166">
        <v>2030</v>
      </c>
      <c r="G96" s="166">
        <v>2040</v>
      </c>
      <c r="H96" s="166">
        <v>2050</v>
      </c>
      <c r="I96" s="166">
        <v>2060</v>
      </c>
      <c r="J96" s="166">
        <v>2070</v>
      </c>
      <c r="K96" s="166">
        <v>2080</v>
      </c>
      <c r="L96" s="166">
        <v>2090</v>
      </c>
      <c r="M96" s="166">
        <v>2100</v>
      </c>
      <c r="N96" s="127">
        <v>2110</v>
      </c>
      <c r="O96" s="127">
        <v>2120</v>
      </c>
      <c r="P96" s="127">
        <v>2130</v>
      </c>
      <c r="Q96" s="127">
        <v>2140</v>
      </c>
      <c r="R96" s="127">
        <v>2150</v>
      </c>
      <c r="S96" s="127">
        <v>2160</v>
      </c>
      <c r="T96" s="127">
        <v>2170</v>
      </c>
      <c r="U96" s="127">
        <v>2180</v>
      </c>
      <c r="V96" s="127">
        <v>2190</v>
      </c>
      <c r="W96" s="127">
        <v>2200</v>
      </c>
      <c r="X96" s="127">
        <v>2210</v>
      </c>
      <c r="Y96" s="127">
        <v>2220</v>
      </c>
      <c r="Z96" s="127">
        <v>2230</v>
      </c>
      <c r="AA96" s="127">
        <v>2240</v>
      </c>
      <c r="AB96" s="127">
        <v>2250</v>
      </c>
      <c r="AC96" s="127">
        <v>2260</v>
      </c>
      <c r="AD96" s="127">
        <v>2270</v>
      </c>
      <c r="AE96" s="127">
        <v>2280</v>
      </c>
      <c r="AF96" s="127">
        <v>2290</v>
      </c>
      <c r="AG96" s="127">
        <v>2300</v>
      </c>
    </row>
    <row r="97" spans="1:33">
      <c r="B97" s="164" t="s">
        <v>15</v>
      </c>
      <c r="C97" s="164">
        <v>1.462507</v>
      </c>
      <c r="D97" s="164">
        <v>0.169964</v>
      </c>
      <c r="E97" s="164">
        <v>0.2771304</v>
      </c>
      <c r="F97" s="164">
        <v>7.8373460000000006E-2</v>
      </c>
      <c r="G97" s="164">
        <v>-3.7868229999999999E-3</v>
      </c>
      <c r="H97" s="164">
        <v>3.2115560000000001E-2</v>
      </c>
      <c r="I97" s="164">
        <v>-4.6110529999999997E-2</v>
      </c>
      <c r="J97" s="164">
        <v>-2.2611050000000001E-2</v>
      </c>
      <c r="K97" s="164">
        <v>-0.13505439999999999</v>
      </c>
      <c r="L97" s="164">
        <v>-0.23344909999999999</v>
      </c>
      <c r="M97" s="164">
        <v>-0.2290016</v>
      </c>
      <c r="N97" s="123">
        <f>IF(N$1&lt;=$E$6,$M97-$M97/($E$6-2100)*(N$1-$M$1),0)</f>
        <v>-0.20610144</v>
      </c>
      <c r="O97" s="123">
        <f t="shared" ref="O97:AG101" si="23">IF(O$1&lt;=$E$6,$M97-$M97/($E$6-2100)*(O$1-$M$1),0)</f>
        <v>-0.18320127999999999</v>
      </c>
      <c r="P97" s="123">
        <f t="shared" si="23"/>
        <v>-0.16030111999999999</v>
      </c>
      <c r="Q97" s="123">
        <f t="shared" si="23"/>
        <v>-0.13740095999999999</v>
      </c>
      <c r="R97" s="123">
        <f t="shared" si="23"/>
        <v>-0.11450079999999999</v>
      </c>
      <c r="S97" s="123">
        <f t="shared" si="23"/>
        <v>-9.1600639999999983E-2</v>
      </c>
      <c r="T97" s="123">
        <f t="shared" si="23"/>
        <v>-6.870047999999998E-2</v>
      </c>
      <c r="U97" s="123">
        <f t="shared" si="23"/>
        <v>-4.5800319999999978E-2</v>
      </c>
      <c r="V97" s="123">
        <f t="shared" si="23"/>
        <v>-2.2900159999999975E-2</v>
      </c>
      <c r="W97" s="123">
        <f t="shared" si="23"/>
        <v>2.7755575615628914E-17</v>
      </c>
      <c r="X97" s="123">
        <f t="shared" si="23"/>
        <v>0</v>
      </c>
      <c r="Y97" s="123">
        <f t="shared" si="23"/>
        <v>0</v>
      </c>
      <c r="Z97" s="123">
        <f t="shared" si="23"/>
        <v>0</v>
      </c>
      <c r="AA97" s="123">
        <f t="shared" si="23"/>
        <v>0</v>
      </c>
      <c r="AB97" s="123">
        <f t="shared" si="23"/>
        <v>0</v>
      </c>
      <c r="AC97" s="123">
        <f t="shared" si="23"/>
        <v>0</v>
      </c>
      <c r="AD97" s="123">
        <f t="shared" si="23"/>
        <v>0</v>
      </c>
      <c r="AE97" s="123">
        <f t="shared" si="23"/>
        <v>0</v>
      </c>
      <c r="AF97" s="123">
        <f t="shared" si="23"/>
        <v>0</v>
      </c>
      <c r="AG97" s="123">
        <f t="shared" si="23"/>
        <v>0</v>
      </c>
    </row>
    <row r="98" spans="1:33">
      <c r="B98" s="164" t="s">
        <v>16</v>
      </c>
      <c r="C98" s="164">
        <v>-9.9022589999999994E-2</v>
      </c>
      <c r="D98" s="164">
        <v>-0.16137009999999999</v>
      </c>
      <c r="E98" s="164">
        <v>-9.4862020000000005E-2</v>
      </c>
      <c r="F98" s="164">
        <v>-2.5808609999999999E-2</v>
      </c>
      <c r="G98" s="164">
        <v>5.8775939999999999E-3</v>
      </c>
      <c r="H98" s="164">
        <v>7.6760129999999996E-2</v>
      </c>
      <c r="I98" s="164">
        <v>0.1087731</v>
      </c>
      <c r="J98" s="164">
        <v>0.14828359999999999</v>
      </c>
      <c r="K98" s="164">
        <v>-2.2660139999999999E-2</v>
      </c>
      <c r="L98" s="164">
        <v>0.15647730000000001</v>
      </c>
      <c r="M98" s="164">
        <v>7.4113010000000007E-2</v>
      </c>
      <c r="N98" s="123">
        <f>IF(N$1&lt;=$E$6,$M98-$M98/($E$6-2100)*(N$1-$M$1),0)</f>
        <v>6.6701709000000012E-2</v>
      </c>
      <c r="O98" s="123">
        <f t="shared" si="23"/>
        <v>5.9290408000000003E-2</v>
      </c>
      <c r="P98" s="123">
        <f t="shared" si="23"/>
        <v>5.1879107000000008E-2</v>
      </c>
      <c r="Q98" s="123">
        <f t="shared" si="23"/>
        <v>4.4467806000000006E-2</v>
      </c>
      <c r="R98" s="123">
        <f t="shared" si="23"/>
        <v>3.7056505000000003E-2</v>
      </c>
      <c r="S98" s="123">
        <f t="shared" si="23"/>
        <v>2.9645204000000008E-2</v>
      </c>
      <c r="T98" s="123">
        <f t="shared" si="23"/>
        <v>2.2233903000000006E-2</v>
      </c>
      <c r="U98" s="123">
        <f t="shared" si="23"/>
        <v>1.4822602000000004E-2</v>
      </c>
      <c r="V98" s="123">
        <f t="shared" si="23"/>
        <v>7.411301000000009E-3</v>
      </c>
      <c r="W98" s="123">
        <f t="shared" si="23"/>
        <v>0</v>
      </c>
      <c r="X98" s="123">
        <f t="shared" si="23"/>
        <v>0</v>
      </c>
      <c r="Y98" s="123">
        <f t="shared" si="23"/>
        <v>0</v>
      </c>
      <c r="Z98" s="123">
        <f t="shared" si="23"/>
        <v>0</v>
      </c>
      <c r="AA98" s="123">
        <f t="shared" si="23"/>
        <v>0</v>
      </c>
      <c r="AB98" s="123">
        <f t="shared" si="23"/>
        <v>0</v>
      </c>
      <c r="AC98" s="123">
        <f t="shared" si="23"/>
        <v>0</v>
      </c>
      <c r="AD98" s="123">
        <f t="shared" si="23"/>
        <v>0</v>
      </c>
      <c r="AE98" s="123">
        <f t="shared" si="23"/>
        <v>0</v>
      </c>
      <c r="AF98" s="123">
        <f t="shared" si="23"/>
        <v>0</v>
      </c>
      <c r="AG98" s="123">
        <f t="shared" si="23"/>
        <v>0</v>
      </c>
    </row>
    <row r="99" spans="1:33">
      <c r="B99" s="164" t="s">
        <v>17</v>
      </c>
      <c r="C99" s="164">
        <v>0.1860367</v>
      </c>
      <c r="D99" s="164">
        <v>0.25664789999999998</v>
      </c>
      <c r="E99" s="164">
        <v>0.20352229999999999</v>
      </c>
      <c r="F99" s="164">
        <v>0.1972217</v>
      </c>
      <c r="G99" s="164">
        <v>0.1721203</v>
      </c>
      <c r="H99" s="164">
        <v>8.678168E-2</v>
      </c>
      <c r="I99" s="164">
        <v>3.766473E-2</v>
      </c>
      <c r="J99" s="164">
        <v>8.1518619999999993E-3</v>
      </c>
      <c r="K99" s="164">
        <v>-6.7797140000000001E-3</v>
      </c>
      <c r="L99" s="164">
        <v>6.4302329999999996E-3</v>
      </c>
      <c r="M99" s="164">
        <v>-3.56666E-2</v>
      </c>
      <c r="N99" s="123">
        <f>IF(N$1&lt;=$E$6,$M99-$M99/($E$6-2100)*(N$1-$M$1),0)</f>
        <v>-3.209994E-2</v>
      </c>
      <c r="O99" s="123">
        <f t="shared" si="23"/>
        <v>-2.8533280000000001E-2</v>
      </c>
      <c r="P99" s="123">
        <f t="shared" si="23"/>
        <v>-2.4966620000000002E-2</v>
      </c>
      <c r="Q99" s="123">
        <f t="shared" si="23"/>
        <v>-2.1399959999999999E-2</v>
      </c>
      <c r="R99" s="123">
        <f t="shared" si="23"/>
        <v>-1.78333E-2</v>
      </c>
      <c r="S99" s="123">
        <f t="shared" si="23"/>
        <v>-1.4266640000000001E-2</v>
      </c>
      <c r="T99" s="123">
        <f t="shared" si="23"/>
        <v>-1.0699979999999998E-2</v>
      </c>
      <c r="U99" s="123">
        <f t="shared" si="23"/>
        <v>-7.1333199999999986E-3</v>
      </c>
      <c r="V99" s="123">
        <f t="shared" si="23"/>
        <v>-3.5666599999999993E-3</v>
      </c>
      <c r="W99" s="123">
        <f t="shared" si="23"/>
        <v>0</v>
      </c>
      <c r="X99" s="123">
        <f t="shared" si="23"/>
        <v>0</v>
      </c>
      <c r="Y99" s="123">
        <f t="shared" si="23"/>
        <v>0</v>
      </c>
      <c r="Z99" s="123">
        <f t="shared" si="23"/>
        <v>0</v>
      </c>
      <c r="AA99" s="123">
        <f t="shared" si="23"/>
        <v>0</v>
      </c>
      <c r="AB99" s="123">
        <f t="shared" si="23"/>
        <v>0</v>
      </c>
      <c r="AC99" s="123">
        <f t="shared" si="23"/>
        <v>0</v>
      </c>
      <c r="AD99" s="123">
        <f t="shared" si="23"/>
        <v>0</v>
      </c>
      <c r="AE99" s="123">
        <f t="shared" si="23"/>
        <v>0</v>
      </c>
      <c r="AF99" s="123">
        <f t="shared" si="23"/>
        <v>0</v>
      </c>
      <c r="AG99" s="123">
        <f t="shared" si="23"/>
        <v>0</v>
      </c>
    </row>
    <row r="100" spans="1:33">
      <c r="B100" s="164" t="s">
        <v>18</v>
      </c>
      <c r="C100" s="164">
        <v>6.3012759999999998E-3</v>
      </c>
      <c r="D100" s="164">
        <v>-6.5806139999999999E-2</v>
      </c>
      <c r="E100" s="164">
        <v>2.4722979999999999E-2</v>
      </c>
      <c r="F100" s="164">
        <v>0.1167916</v>
      </c>
      <c r="G100" s="164">
        <v>5.2794019999999997E-2</v>
      </c>
      <c r="H100" s="164">
        <v>2.6916820000000001E-2</v>
      </c>
      <c r="I100" s="164">
        <v>7.8613619999999995E-2</v>
      </c>
      <c r="J100" s="164">
        <v>0.1069813</v>
      </c>
      <c r="K100" s="164">
        <v>-0.1441713</v>
      </c>
      <c r="L100" s="164">
        <v>-0.1254371</v>
      </c>
      <c r="M100" s="164">
        <v>-0.15161189999999999</v>
      </c>
      <c r="N100" s="123">
        <f>IF(N$1&lt;=$E$6,$M100-$M100/($E$6-2100)*(N$1-$M$1),0)</f>
        <v>-0.13645071</v>
      </c>
      <c r="O100" s="123">
        <f t="shared" si="23"/>
        <v>-0.12128952</v>
      </c>
      <c r="P100" s="123">
        <f t="shared" si="23"/>
        <v>-0.10612832999999999</v>
      </c>
      <c r="Q100" s="123">
        <f t="shared" si="23"/>
        <v>-9.0967140000000002E-2</v>
      </c>
      <c r="R100" s="123">
        <f t="shared" si="23"/>
        <v>-7.5805949999999997E-2</v>
      </c>
      <c r="S100" s="123">
        <f t="shared" si="23"/>
        <v>-6.0644759999999992E-2</v>
      </c>
      <c r="T100" s="123">
        <f t="shared" si="23"/>
        <v>-4.5483569999999987E-2</v>
      </c>
      <c r="U100" s="123">
        <f t="shared" si="23"/>
        <v>-3.0322379999999996E-2</v>
      </c>
      <c r="V100" s="123">
        <f t="shared" si="23"/>
        <v>-1.5161189999999991E-2</v>
      </c>
      <c r="W100" s="123">
        <f t="shared" si="23"/>
        <v>0</v>
      </c>
      <c r="X100" s="123">
        <f t="shared" si="23"/>
        <v>0</v>
      </c>
      <c r="Y100" s="123">
        <f t="shared" si="23"/>
        <v>0</v>
      </c>
      <c r="Z100" s="123">
        <f t="shared" si="23"/>
        <v>0</v>
      </c>
      <c r="AA100" s="123">
        <f t="shared" si="23"/>
        <v>0</v>
      </c>
      <c r="AB100" s="123">
        <f t="shared" si="23"/>
        <v>0</v>
      </c>
      <c r="AC100" s="123">
        <f t="shared" si="23"/>
        <v>0</v>
      </c>
      <c r="AD100" s="123">
        <f t="shared" si="23"/>
        <v>0</v>
      </c>
      <c r="AE100" s="123">
        <f t="shared" si="23"/>
        <v>0</v>
      </c>
      <c r="AF100" s="123">
        <f t="shared" si="23"/>
        <v>0</v>
      </c>
      <c r="AG100" s="123">
        <f t="shared" si="23"/>
        <v>0</v>
      </c>
    </row>
    <row r="101" spans="1:33">
      <c r="A101" s="126" t="s">
        <v>36</v>
      </c>
      <c r="B101" s="165" t="s">
        <v>22</v>
      </c>
      <c r="C101" s="165">
        <v>4.0893620000000004</v>
      </c>
      <c r="D101" s="165">
        <v>2.8102510000000001</v>
      </c>
      <c r="E101" s="165">
        <v>3.0748980000000001</v>
      </c>
      <c r="F101" s="165">
        <v>0.59217390000000003</v>
      </c>
      <c r="G101" s="165">
        <v>1.440212</v>
      </c>
      <c r="H101" s="165">
        <v>1.3565959999999999</v>
      </c>
      <c r="I101" s="165">
        <v>1.2942260000000001</v>
      </c>
      <c r="J101" s="165">
        <v>1.082686</v>
      </c>
      <c r="K101" s="165">
        <v>-0.31306650000000003</v>
      </c>
      <c r="L101" s="165">
        <v>-0.11596960000000001</v>
      </c>
      <c r="M101" s="165">
        <v>-0.69845460000000004</v>
      </c>
      <c r="N101" s="125">
        <f>IF(N$1&lt;=$E$6,$M101-$M101/($E$6-2100)*(N$1-$M$1),0)</f>
        <v>-0.62860914000000001</v>
      </c>
      <c r="O101" s="125">
        <f t="shared" si="23"/>
        <v>-0.55876367999999998</v>
      </c>
      <c r="P101" s="125">
        <f t="shared" si="23"/>
        <v>-0.48891822000000001</v>
      </c>
      <c r="Q101" s="125">
        <f t="shared" si="23"/>
        <v>-0.41907276000000004</v>
      </c>
      <c r="R101" s="125">
        <f t="shared" si="23"/>
        <v>-0.34922730000000002</v>
      </c>
      <c r="S101" s="125">
        <f t="shared" si="23"/>
        <v>-0.27938183999999999</v>
      </c>
      <c r="T101" s="125">
        <f t="shared" si="23"/>
        <v>-0.20953638000000002</v>
      </c>
      <c r="U101" s="125">
        <f t="shared" si="23"/>
        <v>-0.13969092000000005</v>
      </c>
      <c r="V101" s="125">
        <f t="shared" si="23"/>
        <v>-6.9845460000000026E-2</v>
      </c>
      <c r="W101" s="125">
        <f t="shared" si="23"/>
        <v>0</v>
      </c>
      <c r="X101" s="125">
        <f t="shared" si="23"/>
        <v>0</v>
      </c>
      <c r="Y101" s="125">
        <f t="shared" si="23"/>
        <v>0</v>
      </c>
      <c r="Z101" s="125">
        <f t="shared" si="23"/>
        <v>0</v>
      </c>
      <c r="AA101" s="125">
        <f t="shared" si="23"/>
        <v>0</v>
      </c>
      <c r="AB101" s="125">
        <f t="shared" si="23"/>
        <v>0</v>
      </c>
      <c r="AC101" s="125">
        <f t="shared" si="23"/>
        <v>0</v>
      </c>
      <c r="AD101" s="125">
        <f t="shared" si="23"/>
        <v>0</v>
      </c>
      <c r="AE101" s="125">
        <f t="shared" si="23"/>
        <v>0</v>
      </c>
      <c r="AF101" s="125">
        <f t="shared" si="23"/>
        <v>0</v>
      </c>
      <c r="AG101" s="125">
        <f t="shared" si="23"/>
        <v>0</v>
      </c>
    </row>
    <row r="102" spans="1:33" s="129" customFormat="1">
      <c r="A102" s="132"/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  <c r="AC102" s="202"/>
      <c r="AD102" s="202"/>
      <c r="AE102" s="202"/>
      <c r="AF102" s="202"/>
      <c r="AG102" s="202"/>
    </row>
    <row r="104" spans="1:33">
      <c r="A104" s="163" t="s">
        <v>37</v>
      </c>
      <c r="B104" s="166" t="s">
        <v>38</v>
      </c>
      <c r="C104" s="166">
        <v>2000</v>
      </c>
      <c r="D104" s="166">
        <v>2010</v>
      </c>
      <c r="E104" s="166">
        <v>2020</v>
      </c>
      <c r="F104" s="166">
        <v>2030</v>
      </c>
      <c r="G104" s="166">
        <v>2040</v>
      </c>
      <c r="H104" s="166">
        <v>2050</v>
      </c>
      <c r="I104" s="166">
        <v>2060</v>
      </c>
      <c r="J104" s="166">
        <v>2070</v>
      </c>
      <c r="K104" s="166">
        <v>2080</v>
      </c>
      <c r="L104" s="166">
        <v>2090</v>
      </c>
      <c r="M104" s="166">
        <v>2100</v>
      </c>
      <c r="N104" s="201">
        <v>2110</v>
      </c>
      <c r="O104" s="201">
        <v>2120</v>
      </c>
      <c r="P104" s="201">
        <v>2130</v>
      </c>
      <c r="Q104" s="201">
        <v>2140</v>
      </c>
      <c r="R104" s="201">
        <v>2150</v>
      </c>
      <c r="S104" s="201">
        <v>2160</v>
      </c>
      <c r="T104" s="201">
        <v>2170</v>
      </c>
      <c r="U104" s="201">
        <v>2180</v>
      </c>
      <c r="V104" s="201">
        <v>2190</v>
      </c>
      <c r="W104" s="201">
        <v>2200</v>
      </c>
      <c r="X104" s="201">
        <v>2210</v>
      </c>
      <c r="Y104" s="201">
        <v>2220</v>
      </c>
      <c r="Z104" s="201">
        <v>2230</v>
      </c>
      <c r="AA104" s="201">
        <v>2240</v>
      </c>
      <c r="AB104" s="201">
        <v>2250</v>
      </c>
      <c r="AC104" s="201">
        <v>2260</v>
      </c>
      <c r="AD104" s="201">
        <v>2270</v>
      </c>
      <c r="AE104" s="201">
        <v>2280</v>
      </c>
      <c r="AF104" s="201">
        <v>2290</v>
      </c>
      <c r="AG104" s="201">
        <v>2300</v>
      </c>
    </row>
    <row r="105" spans="1:33">
      <c r="A105" s="126" t="s">
        <v>39</v>
      </c>
      <c r="B105" s="165" t="s">
        <v>40</v>
      </c>
      <c r="C105" s="165">
        <v>0.60089999999999999</v>
      </c>
      <c r="D105" s="165">
        <v>0.64869999999999994</v>
      </c>
      <c r="E105" s="165">
        <v>0.7107</v>
      </c>
      <c r="F105" s="165">
        <v>0.80049999999999999</v>
      </c>
      <c r="G105" s="165">
        <v>0.78039999999999998</v>
      </c>
      <c r="H105" s="165">
        <v>0.7268</v>
      </c>
      <c r="I105" s="165">
        <v>0.68809999999999993</v>
      </c>
      <c r="J105" s="165">
        <v>0.63449999999999995</v>
      </c>
      <c r="K105" s="165">
        <v>0.58589999999999998</v>
      </c>
      <c r="L105" s="165">
        <v>0.54370000000000007</v>
      </c>
      <c r="M105" s="165">
        <v>0.49990000000000001</v>
      </c>
      <c r="N105" s="202">
        <f>M105</f>
        <v>0.49990000000000001</v>
      </c>
      <c r="O105" s="202">
        <f t="shared" ref="O105:AG105" si="24">N105</f>
        <v>0.49990000000000001</v>
      </c>
      <c r="P105" s="202">
        <f t="shared" si="24"/>
        <v>0.49990000000000001</v>
      </c>
      <c r="Q105" s="202">
        <f t="shared" si="24"/>
        <v>0.49990000000000001</v>
      </c>
      <c r="R105" s="202">
        <f t="shared" si="24"/>
        <v>0.49990000000000001</v>
      </c>
      <c r="S105" s="202">
        <f t="shared" si="24"/>
        <v>0.49990000000000001</v>
      </c>
      <c r="T105" s="202">
        <f t="shared" si="24"/>
        <v>0.49990000000000001</v>
      </c>
      <c r="U105" s="202">
        <f t="shared" si="24"/>
        <v>0.49990000000000001</v>
      </c>
      <c r="V105" s="202">
        <f t="shared" si="24"/>
        <v>0.49990000000000001</v>
      </c>
      <c r="W105" s="202">
        <f t="shared" si="24"/>
        <v>0.49990000000000001</v>
      </c>
      <c r="X105" s="202">
        <f t="shared" si="24"/>
        <v>0.49990000000000001</v>
      </c>
      <c r="Y105" s="202">
        <f t="shared" si="24"/>
        <v>0.49990000000000001</v>
      </c>
      <c r="Z105" s="202">
        <f t="shared" si="24"/>
        <v>0.49990000000000001</v>
      </c>
      <c r="AA105" s="202">
        <f t="shared" si="24"/>
        <v>0.49990000000000001</v>
      </c>
      <c r="AB105" s="202">
        <f t="shared" si="24"/>
        <v>0.49990000000000001</v>
      </c>
      <c r="AC105" s="202">
        <f t="shared" si="24"/>
        <v>0.49990000000000001</v>
      </c>
      <c r="AD105" s="202">
        <f t="shared" si="24"/>
        <v>0.49990000000000001</v>
      </c>
      <c r="AE105" s="202">
        <f t="shared" si="24"/>
        <v>0.49990000000000001</v>
      </c>
      <c r="AF105" s="202">
        <f t="shared" si="24"/>
        <v>0.49990000000000001</v>
      </c>
      <c r="AG105" s="202">
        <f t="shared" si="24"/>
        <v>0.49990000000000001</v>
      </c>
    </row>
    <row r="107" spans="1:33">
      <c r="A107" s="163" t="s">
        <v>12</v>
      </c>
      <c r="B107" s="166" t="s">
        <v>41</v>
      </c>
      <c r="C107" s="166">
        <v>2000</v>
      </c>
      <c r="D107" s="166">
        <v>2010</v>
      </c>
      <c r="E107" s="166">
        <v>2020</v>
      </c>
      <c r="F107" s="166">
        <v>2030</v>
      </c>
      <c r="G107" s="166">
        <v>2040</v>
      </c>
      <c r="H107" s="166">
        <v>2050</v>
      </c>
      <c r="I107" s="166">
        <v>2060</v>
      </c>
      <c r="J107" s="166">
        <v>2070</v>
      </c>
      <c r="K107" s="166">
        <v>2080</v>
      </c>
      <c r="L107" s="166">
        <v>2090</v>
      </c>
      <c r="M107" s="166">
        <v>2100</v>
      </c>
      <c r="N107" s="166">
        <v>2110</v>
      </c>
      <c r="O107" s="166">
        <v>2120</v>
      </c>
      <c r="P107" s="166">
        <v>2130</v>
      </c>
      <c r="Q107" s="166">
        <v>2140</v>
      </c>
      <c r="R107" s="166">
        <v>2150</v>
      </c>
      <c r="S107" s="166">
        <v>2160</v>
      </c>
      <c r="T107" s="166">
        <v>2170</v>
      </c>
      <c r="U107" s="166">
        <v>2180</v>
      </c>
      <c r="V107" s="166">
        <v>2190</v>
      </c>
      <c r="W107" s="166">
        <v>2200</v>
      </c>
      <c r="X107" s="166">
        <v>2210</v>
      </c>
      <c r="Y107" s="166">
        <v>2220</v>
      </c>
      <c r="Z107" s="166">
        <v>2230</v>
      </c>
      <c r="AA107" s="166">
        <v>2240</v>
      </c>
      <c r="AB107" s="166">
        <v>2250</v>
      </c>
      <c r="AC107" s="166">
        <v>2260</v>
      </c>
      <c r="AD107" s="166">
        <v>2270</v>
      </c>
      <c r="AE107" s="166">
        <v>2280</v>
      </c>
      <c r="AF107" s="166">
        <v>2290</v>
      </c>
      <c r="AG107" s="166">
        <v>2300</v>
      </c>
    </row>
    <row r="108" spans="1:33">
      <c r="A108" s="163" t="s">
        <v>42</v>
      </c>
      <c r="B108" s="165" t="s">
        <v>43</v>
      </c>
      <c r="C108" s="165">
        <v>0.81212290547030364</v>
      </c>
      <c r="D108" s="165">
        <v>0.93325180910725059</v>
      </c>
      <c r="E108" s="165">
        <v>1.0628735658886295</v>
      </c>
      <c r="F108" s="165">
        <v>1.2144367404201666</v>
      </c>
      <c r="G108" s="165">
        <v>1.3564385924049875</v>
      </c>
      <c r="H108" s="165">
        <v>1.5375229443810818</v>
      </c>
      <c r="I108" s="165">
        <v>1.7137009667018859</v>
      </c>
      <c r="J108" s="165">
        <v>1.8663937636867236</v>
      </c>
      <c r="K108" s="165">
        <v>2.0350385161672433</v>
      </c>
      <c r="L108" s="165">
        <v>2.2091361746449909</v>
      </c>
      <c r="M108" s="165">
        <v>2.3783071921745425</v>
      </c>
      <c r="N108" s="165">
        <v>2.3783071921745425</v>
      </c>
      <c r="O108" s="165">
        <v>2.3783071921745425</v>
      </c>
      <c r="P108" s="165">
        <v>2.3783071921745425</v>
      </c>
      <c r="Q108" s="165">
        <v>2.3783071921745425</v>
      </c>
      <c r="R108" s="165">
        <v>2.3783071921745425</v>
      </c>
      <c r="S108" s="165">
        <v>2.3783071921745425</v>
      </c>
      <c r="T108" s="165">
        <v>2.3783071921745425</v>
      </c>
      <c r="U108" s="165">
        <v>2.3783071921745425</v>
      </c>
      <c r="V108" s="165">
        <v>2.3783071921745425</v>
      </c>
      <c r="W108" s="165">
        <v>2.3783071921745425</v>
      </c>
      <c r="X108" s="165">
        <v>2.3783071921745425</v>
      </c>
      <c r="Y108" s="165">
        <v>2.3783071921745425</v>
      </c>
      <c r="Z108" s="165">
        <v>2.3783071921745425</v>
      </c>
      <c r="AA108" s="165">
        <v>2.3783071921745425</v>
      </c>
      <c r="AB108" s="165">
        <v>2.3783071921745425</v>
      </c>
      <c r="AC108" s="165">
        <v>2.3783071921745425</v>
      </c>
      <c r="AD108" s="165">
        <v>2.3783071921745425</v>
      </c>
      <c r="AE108" s="165">
        <v>2.3783071921745425</v>
      </c>
      <c r="AF108" s="165">
        <v>2.3783071921745425</v>
      </c>
      <c r="AG108" s="165">
        <v>2.3783071921745425</v>
      </c>
    </row>
    <row r="109" spans="1:33">
      <c r="A109" s="163" t="s">
        <v>44</v>
      </c>
      <c r="B109" s="165" t="s">
        <v>45</v>
      </c>
      <c r="C109" s="178">
        <v>1.5196770945296962</v>
      </c>
      <c r="D109" s="178">
        <v>1.8022481908927499</v>
      </c>
      <c r="E109" s="178">
        <v>2.1214644341113709</v>
      </c>
      <c r="F109" s="178">
        <v>2.4386322595798342</v>
      </c>
      <c r="G109" s="178">
        <v>2.7507614075950122</v>
      </c>
      <c r="H109" s="178">
        <v>3.0674770556189186</v>
      </c>
      <c r="I109" s="178">
        <v>3.377799033298114</v>
      </c>
      <c r="J109" s="178">
        <v>3.6934062363132774</v>
      </c>
      <c r="K109" s="178">
        <v>4.0142614838327555</v>
      </c>
      <c r="L109" s="178">
        <v>4.3401638253550088</v>
      </c>
      <c r="M109" s="178">
        <v>4.6723928078254584</v>
      </c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</row>
    <row r="111" spans="1:33" s="204" customFormat="1">
      <c r="A111" s="203"/>
    </row>
    <row r="112" spans="1:33">
      <c r="A112" s="125" t="s">
        <v>46</v>
      </c>
    </row>
    <row r="114" spans="1:33">
      <c r="B114" s="127" t="s">
        <v>47</v>
      </c>
      <c r="C114" s="127">
        <v>2000</v>
      </c>
      <c r="D114" s="127">
        <v>2010</v>
      </c>
      <c r="E114" s="127">
        <v>2020</v>
      </c>
      <c r="F114" s="127">
        <v>2030</v>
      </c>
      <c r="G114" s="127">
        <v>2040</v>
      </c>
      <c r="H114" s="127">
        <v>2050</v>
      </c>
      <c r="I114" s="127">
        <v>2060</v>
      </c>
      <c r="J114" s="127">
        <v>2070</v>
      </c>
      <c r="K114" s="127">
        <v>2080</v>
      </c>
      <c r="L114" s="127">
        <v>2090</v>
      </c>
      <c r="M114" s="127">
        <v>2100</v>
      </c>
      <c r="N114" s="127">
        <v>2110</v>
      </c>
      <c r="O114" s="127">
        <v>2120</v>
      </c>
      <c r="P114" s="127">
        <v>2130</v>
      </c>
      <c r="Q114" s="127">
        <v>2140</v>
      </c>
      <c r="R114" s="127">
        <v>2150</v>
      </c>
      <c r="S114" s="127">
        <v>2160</v>
      </c>
      <c r="T114" s="127">
        <v>2170</v>
      </c>
      <c r="U114" s="127">
        <v>2180</v>
      </c>
      <c r="V114" s="127">
        <v>2190</v>
      </c>
      <c r="W114" s="127">
        <v>2200</v>
      </c>
      <c r="X114" s="127">
        <v>2210</v>
      </c>
      <c r="Y114" s="127">
        <v>2220</v>
      </c>
      <c r="Z114" s="127">
        <v>2230</v>
      </c>
      <c r="AA114" s="127">
        <v>2240</v>
      </c>
      <c r="AB114" s="127">
        <v>2250</v>
      </c>
      <c r="AC114" s="127">
        <v>2260</v>
      </c>
      <c r="AD114" s="127">
        <v>2270</v>
      </c>
      <c r="AE114" s="127">
        <v>2280</v>
      </c>
      <c r="AF114" s="127">
        <v>2290</v>
      </c>
      <c r="AG114" s="127">
        <v>2300</v>
      </c>
    </row>
    <row r="115" spans="1:33">
      <c r="A115" s="137"/>
      <c r="B115" s="123" t="s">
        <v>15</v>
      </c>
      <c r="C115" s="123">
        <f>C12/$H$8</f>
        <v>1.5911328030385754</v>
      </c>
      <c r="D115" s="123">
        <f t="shared" ref="D115:AG122" si="25">D12/$H$8</f>
        <v>3.7112079061683936</v>
      </c>
      <c r="E115" s="123">
        <f t="shared" si="25"/>
        <v>8.0521866195555223</v>
      </c>
      <c r="F115" s="123">
        <f t="shared" si="25"/>
        <v>14.26458000909728</v>
      </c>
      <c r="G115" s="123">
        <f t="shared" si="25"/>
        <v>22.568519167104434</v>
      </c>
      <c r="H115" s="123">
        <f t="shared" si="25"/>
        <v>30.475094493608243</v>
      </c>
      <c r="I115" s="123">
        <f t="shared" si="25"/>
        <v>38.034796213281872</v>
      </c>
      <c r="J115" s="123">
        <f t="shared" si="25"/>
        <v>46.635371990477431</v>
      </c>
      <c r="K115" s="123">
        <f t="shared" si="25"/>
        <v>56.374422870018854</v>
      </c>
      <c r="L115" s="123">
        <f t="shared" si="25"/>
        <v>67.792339212278691</v>
      </c>
      <c r="M115" s="123">
        <f t="shared" si="25"/>
        <v>81.146051816384997</v>
      </c>
      <c r="N115" s="123">
        <f t="shared" si="25"/>
        <v>95.84201735072385</v>
      </c>
      <c r="O115" s="123">
        <f t="shared" si="25"/>
        <v>112.27557179338548</v>
      </c>
      <c r="P115" s="123">
        <f t="shared" si="25"/>
        <v>130.453393525411</v>
      </c>
      <c r="Q115" s="123">
        <f t="shared" si="25"/>
        <v>150.33713274257144</v>
      </c>
      <c r="R115" s="123">
        <f t="shared" si="25"/>
        <v>171.83749046065182</v>
      </c>
      <c r="S115" s="123">
        <f t="shared" si="25"/>
        <v>194.80960088411771</v>
      </c>
      <c r="T115" s="123">
        <f t="shared" si="25"/>
        <v>219.05015665941485</v>
      </c>
      <c r="U115" s="123">
        <f t="shared" si="25"/>
        <v>244.29667504795589</v>
      </c>
      <c r="V115" s="123">
        <f t="shared" si="25"/>
        <v>270.22922807949016</v>
      </c>
      <c r="W115" s="123">
        <f t="shared" si="25"/>
        <v>296.47485250758865</v>
      </c>
      <c r="X115" s="123">
        <f t="shared" si="25"/>
        <v>322.26849328088588</v>
      </c>
      <c r="Y115" s="123">
        <f t="shared" si="25"/>
        <v>347.07416014217858</v>
      </c>
      <c r="Z115" s="123">
        <f t="shared" si="25"/>
        <v>370.34045868864263</v>
      </c>
      <c r="AA115" s="123">
        <f t="shared" si="25"/>
        <v>391.52048026884029</v>
      </c>
      <c r="AB115" s="123">
        <f t="shared" si="25"/>
        <v>410.09290463742076</v>
      </c>
      <c r="AC115" s="123">
        <f t="shared" si="25"/>
        <v>425.58319600350717</v>
      </c>
      <c r="AD115" s="123">
        <f t="shared" si="25"/>
        <v>437.58369780730754</v>
      </c>
      <c r="AE115" s="123">
        <f t="shared" si="25"/>
        <v>445.77144187735382</v>
      </c>
      <c r="AF115" s="123">
        <f t="shared" si="25"/>
        <v>449.92258713414793</v>
      </c>
      <c r="AG115" s="123">
        <f t="shared" si="25"/>
        <v>449.92258713414793</v>
      </c>
    </row>
    <row r="116" spans="1:33">
      <c r="A116" s="137"/>
      <c r="B116" s="123" t="s">
        <v>16</v>
      </c>
      <c r="C116" s="123">
        <f t="shared" ref="C116:R122" si="26">C13/$H$8</f>
        <v>11.162732005417242</v>
      </c>
      <c r="D116" s="123">
        <f t="shared" si="26"/>
        <v>13.648157413126452</v>
      </c>
      <c r="E116" s="123">
        <f t="shared" si="26"/>
        <v>17.164292467856114</v>
      </c>
      <c r="F116" s="123">
        <f t="shared" si="26"/>
        <v>20.598046896579788</v>
      </c>
      <c r="G116" s="123">
        <f t="shared" si="26"/>
        <v>23.232890885123055</v>
      </c>
      <c r="H116" s="123">
        <f t="shared" si="26"/>
        <v>25.740487631546404</v>
      </c>
      <c r="I116" s="123">
        <f t="shared" si="26"/>
        <v>27.969654628107456</v>
      </c>
      <c r="J116" s="123">
        <f t="shared" si="26"/>
        <v>30.456651851873595</v>
      </c>
      <c r="K116" s="123">
        <f t="shared" si="26"/>
        <v>33.349308602999095</v>
      </c>
      <c r="L116" s="123">
        <f t="shared" si="26"/>
        <v>36.70981640346983</v>
      </c>
      <c r="M116" s="123">
        <f t="shared" si="26"/>
        <v>40.599703119603177</v>
      </c>
      <c r="N116" s="123">
        <f t="shared" si="26"/>
        <v>47.952517266373555</v>
      </c>
      <c r="O116" s="123">
        <f t="shared" si="26"/>
        <v>56.174697109227942</v>
      </c>
      <c r="P116" s="123">
        <f t="shared" si="26"/>
        <v>65.269584034241433</v>
      </c>
      <c r="Q116" s="123">
        <f t="shared" si="26"/>
        <v>75.217990531590189</v>
      </c>
      <c r="R116" s="123">
        <f t="shared" si="26"/>
        <v>85.975237751633927</v>
      </c>
      <c r="S116" s="123">
        <f t="shared" si="25"/>
        <v>97.46884517117735</v>
      </c>
      <c r="T116" s="123">
        <f t="shared" si="25"/>
        <v>109.59709227503119</v>
      </c>
      <c r="U116" s="123">
        <f t="shared" si="25"/>
        <v>122.228651401256</v>
      </c>
      <c r="V116" s="123">
        <f t="shared" si="25"/>
        <v>135.20345338664433</v>
      </c>
      <c r="W116" s="123">
        <f t="shared" si="25"/>
        <v>148.33489399426051</v>
      </c>
      <c r="X116" s="123">
        <f t="shared" si="25"/>
        <v>161.24019418236043</v>
      </c>
      <c r="Y116" s="123">
        <f t="shared" si="25"/>
        <v>173.65118261259369</v>
      </c>
      <c r="Z116" s="123">
        <f t="shared" si="25"/>
        <v>185.29198080960168</v>
      </c>
      <c r="AA116" s="123">
        <f t="shared" si="25"/>
        <v>195.88895464843466</v>
      </c>
      <c r="AB116" s="123">
        <f t="shared" si="25"/>
        <v>205.18127261951548</v>
      </c>
      <c r="AC116" s="123">
        <f t="shared" si="25"/>
        <v>212.93151082115122</v>
      </c>
      <c r="AD116" s="123">
        <f t="shared" si="25"/>
        <v>218.93570695410688</v>
      </c>
      <c r="AE116" s="123">
        <f t="shared" si="25"/>
        <v>223.0322707550834</v>
      </c>
      <c r="AF116" s="123">
        <f t="shared" si="25"/>
        <v>225.10920809534423</v>
      </c>
      <c r="AG116" s="123">
        <f t="shared" si="25"/>
        <v>225.10920809534423</v>
      </c>
    </row>
    <row r="117" spans="1:33">
      <c r="A117" s="137"/>
      <c r="B117" s="123" t="s">
        <v>17</v>
      </c>
      <c r="C117" s="123">
        <f t="shared" si="26"/>
        <v>0.49970276653843054</v>
      </c>
      <c r="D117" s="123">
        <f t="shared" si="25"/>
        <v>0.93403160751439795</v>
      </c>
      <c r="E117" s="123">
        <f t="shared" si="25"/>
        <v>1.5430299923096593</v>
      </c>
      <c r="F117" s="123">
        <f t="shared" si="25"/>
        <v>2.4006093400461226</v>
      </c>
      <c r="G117" s="123">
        <f t="shared" si="25"/>
        <v>3.7060296454919524</v>
      </c>
      <c r="H117" s="123">
        <f t="shared" si="25"/>
        <v>5.6186101841775775</v>
      </c>
      <c r="I117" s="123">
        <f t="shared" si="25"/>
        <v>8.305540663922935</v>
      </c>
      <c r="J117" s="123">
        <f t="shared" si="25"/>
        <v>11.71075440597733</v>
      </c>
      <c r="K117" s="123">
        <f t="shared" si="25"/>
        <v>15.829541201556827</v>
      </c>
      <c r="L117" s="123">
        <f t="shared" si="25"/>
        <v>20.611189025278005</v>
      </c>
      <c r="M117" s="123">
        <f t="shared" si="25"/>
        <v>26.052135094078498</v>
      </c>
      <c r="N117" s="123">
        <f t="shared" si="25"/>
        <v>30.770310173068719</v>
      </c>
      <c r="O117" s="123">
        <f t="shared" si="25"/>
        <v>36.046342350023842</v>
      </c>
      <c r="P117" s="123">
        <f t="shared" si="25"/>
        <v>41.882375735238796</v>
      </c>
      <c r="Q117" s="123">
        <f t="shared" si="25"/>
        <v>48.266098031833536</v>
      </c>
      <c r="R117" s="123">
        <f t="shared" si="25"/>
        <v>55.168839586159443</v>
      </c>
      <c r="S117" s="123">
        <f t="shared" si="25"/>
        <v>62.544090886154038</v>
      </c>
      <c r="T117" s="123">
        <f t="shared" si="25"/>
        <v>70.326579616999098</v>
      </c>
      <c r="U117" s="123">
        <f t="shared" si="25"/>
        <v>78.432035064193144</v>
      </c>
      <c r="V117" s="123">
        <f t="shared" si="25"/>
        <v>86.75774358345187</v>
      </c>
      <c r="W117" s="123">
        <f t="shared" si="25"/>
        <v>95.183964427522625</v>
      </c>
      <c r="X117" s="123">
        <f t="shared" si="25"/>
        <v>103.46507483218662</v>
      </c>
      <c r="Y117" s="123">
        <f t="shared" si="25"/>
        <v>111.42899383629786</v>
      </c>
      <c r="Z117" s="123">
        <f t="shared" si="25"/>
        <v>118.89869494071131</v>
      </c>
      <c r="AA117" s="123">
        <f t="shared" si="25"/>
        <v>125.69859180755299</v>
      </c>
      <c r="AB117" s="123">
        <f t="shared" si="25"/>
        <v>131.66131331826381</v>
      </c>
      <c r="AC117" s="123">
        <f t="shared" si="25"/>
        <v>136.6345086159115</v>
      </c>
      <c r="AD117" s="123">
        <f t="shared" si="25"/>
        <v>140.48729858154985</v>
      </c>
      <c r="AE117" s="123">
        <f t="shared" si="25"/>
        <v>143.11599350698202</v>
      </c>
      <c r="AF117" s="123">
        <f t="shared" si="25"/>
        <v>144.44872867529128</v>
      </c>
      <c r="AG117" s="123">
        <f t="shared" si="25"/>
        <v>144.44872867529128</v>
      </c>
    </row>
    <row r="118" spans="1:33">
      <c r="A118" s="137"/>
      <c r="B118" s="123" t="s">
        <v>18</v>
      </c>
      <c r="C118" s="123">
        <f t="shared" si="26"/>
        <v>9.3889463174831089</v>
      </c>
      <c r="D118" s="123">
        <f t="shared" si="25"/>
        <v>12.58935592024409</v>
      </c>
      <c r="E118" s="123">
        <f t="shared" si="25"/>
        <v>16.316105594290953</v>
      </c>
      <c r="F118" s="123">
        <f t="shared" si="25"/>
        <v>19.863284016144981</v>
      </c>
      <c r="G118" s="123">
        <f t="shared" si="25"/>
        <v>23.521092091472607</v>
      </c>
      <c r="H118" s="123">
        <f t="shared" si="25"/>
        <v>27.433560564957176</v>
      </c>
      <c r="I118" s="123">
        <f t="shared" si="25"/>
        <v>31.061067519631763</v>
      </c>
      <c r="J118" s="123">
        <f t="shared" si="25"/>
        <v>35.119199680036608</v>
      </c>
      <c r="K118" s="123">
        <f t="shared" si="25"/>
        <v>39.349786258820977</v>
      </c>
      <c r="L118" s="123">
        <f t="shared" si="25"/>
        <v>43.794585169230622</v>
      </c>
      <c r="M118" s="123">
        <f t="shared" si="25"/>
        <v>48.475924931585382</v>
      </c>
      <c r="N118" s="123">
        <f t="shared" si="25"/>
        <v>57.255163182779363</v>
      </c>
      <c r="O118" s="123">
        <f t="shared" si="25"/>
        <v>67.072421492822372</v>
      </c>
      <c r="P118" s="123">
        <f t="shared" si="25"/>
        <v>77.931689466763189</v>
      </c>
      <c r="Q118" s="123">
        <f t="shared" si="25"/>
        <v>89.810057274864747</v>
      </c>
      <c r="R118" s="123">
        <f t="shared" si="25"/>
        <v>102.65417850336604</v>
      </c>
      <c r="S118" s="123">
        <f t="shared" si="25"/>
        <v>116.37751162286067</v>
      </c>
      <c r="T118" s="123">
        <f t="shared" si="25"/>
        <v>130.8586026403529</v>
      </c>
      <c r="U118" s="123">
        <f t="shared" si="25"/>
        <v>145.94064671756931</v>
      </c>
      <c r="V118" s="123">
        <f t="shared" si="25"/>
        <v>161.43252174909338</v>
      </c>
      <c r="W118" s="123">
        <f t="shared" si="25"/>
        <v>177.11142283029406</v>
      </c>
      <c r="X118" s="123">
        <f t="shared" si="25"/>
        <v>192.5203129222968</v>
      </c>
      <c r="Y118" s="123">
        <f t="shared" si="25"/>
        <v>207.33899624366003</v>
      </c>
      <c r="Z118" s="123">
        <f t="shared" si="25"/>
        <v>221.23807471424692</v>
      </c>
      <c r="AA118" s="123">
        <f t="shared" si="25"/>
        <v>233.89083000164223</v>
      </c>
      <c r="AB118" s="123">
        <f t="shared" si="25"/>
        <v>244.9858300581584</v>
      </c>
      <c r="AC118" s="123">
        <f t="shared" si="25"/>
        <v>254.2395914503937</v>
      </c>
      <c r="AD118" s="123">
        <f t="shared" si="25"/>
        <v>261.40858379889039</v>
      </c>
      <c r="AE118" s="123">
        <f t="shared" si="25"/>
        <v>266.29986880924076</v>
      </c>
      <c r="AF118" s="123">
        <f t="shared" si="25"/>
        <v>268.77972582438912</v>
      </c>
      <c r="AG118" s="123">
        <f t="shared" si="25"/>
        <v>268.77972582438912</v>
      </c>
    </row>
    <row r="119" spans="1:33">
      <c r="A119" s="137"/>
      <c r="B119" s="123" t="s">
        <v>19</v>
      </c>
      <c r="C119" s="123">
        <f t="shared" si="26"/>
        <v>26.019790612551446</v>
      </c>
      <c r="D119" s="123">
        <f t="shared" si="25"/>
        <v>32.89721937578031</v>
      </c>
      <c r="E119" s="123">
        <f t="shared" si="25"/>
        <v>41.737226400003451</v>
      </c>
      <c r="F119" s="123">
        <f t="shared" si="25"/>
        <v>50.074051442846148</v>
      </c>
      <c r="G119" s="123">
        <f t="shared" si="25"/>
        <v>57.498131633740996</v>
      </c>
      <c r="H119" s="123">
        <f t="shared" si="25"/>
        <v>64.981460557670673</v>
      </c>
      <c r="I119" s="123">
        <f t="shared" si="25"/>
        <v>71.753603842019515</v>
      </c>
      <c r="J119" s="123">
        <f t="shared" si="25"/>
        <v>79.217407317597548</v>
      </c>
      <c r="K119" s="123">
        <f t="shared" si="25"/>
        <v>87.309474403441968</v>
      </c>
      <c r="L119" s="123">
        <f t="shared" si="25"/>
        <v>96.246314029083422</v>
      </c>
      <c r="M119" s="123">
        <f t="shared" si="25"/>
        <v>106.16464799454059</v>
      </c>
      <c r="N119" s="123">
        <f t="shared" si="25"/>
        <v>125.3916094174246</v>
      </c>
      <c r="O119" s="123">
        <f t="shared" si="25"/>
        <v>146.8918855695172</v>
      </c>
      <c r="P119" s="123">
        <f t="shared" si="25"/>
        <v>170.6742138811249</v>
      </c>
      <c r="Q119" s="123">
        <f t="shared" si="25"/>
        <v>196.68842070392483</v>
      </c>
      <c r="R119" s="123">
        <f t="shared" si="25"/>
        <v>224.81767478102594</v>
      </c>
      <c r="S119" s="123">
        <f t="shared" si="25"/>
        <v>254.87244592771688</v>
      </c>
      <c r="T119" s="123">
        <f t="shared" si="25"/>
        <v>286.58674395542215</v>
      </c>
      <c r="U119" s="123">
        <f t="shared" si="25"/>
        <v>319.61715859435037</v>
      </c>
      <c r="V119" s="123">
        <f t="shared" si="25"/>
        <v>353.54512308019224</v>
      </c>
      <c r="W119" s="123">
        <f t="shared" si="25"/>
        <v>387.88268376781366</v>
      </c>
      <c r="X119" s="123">
        <f t="shared" si="25"/>
        <v>421.62890717485067</v>
      </c>
      <c r="Y119" s="123">
        <f t="shared" si="25"/>
        <v>454.08254886967961</v>
      </c>
      <c r="Z119" s="123">
        <f t="shared" si="25"/>
        <v>484.52221093617692</v>
      </c>
      <c r="AA119" s="123">
        <f t="shared" si="25"/>
        <v>512.23236423687547</v>
      </c>
      <c r="AB119" s="123">
        <f t="shared" si="25"/>
        <v>536.53095734596673</v>
      </c>
      <c r="AC119" s="123">
        <f t="shared" si="25"/>
        <v>556.79714767072358</v>
      </c>
      <c r="AD119" s="123">
        <f t="shared" si="25"/>
        <v>572.49759176184398</v>
      </c>
      <c r="AE119" s="123">
        <f t="shared" si="25"/>
        <v>583.20974531224431</v>
      </c>
      <c r="AF119" s="123">
        <f t="shared" si="25"/>
        <v>588.64075353873147</v>
      </c>
      <c r="AG119" s="123">
        <f t="shared" si="25"/>
        <v>588.64075353873147</v>
      </c>
    </row>
    <row r="120" spans="1:33">
      <c r="A120" s="137"/>
      <c r="B120" s="123" t="s">
        <v>20</v>
      </c>
      <c r="C120" s="123">
        <f t="shared" si="26"/>
        <v>4.2569651451442185</v>
      </c>
      <c r="D120" s="123">
        <f t="shared" si="25"/>
        <v>8.2412385422650694</v>
      </c>
      <c r="E120" s="123">
        <f t="shared" si="25"/>
        <v>14.892529256152262</v>
      </c>
      <c r="F120" s="123">
        <f t="shared" si="25"/>
        <v>23.963977462446927</v>
      </c>
      <c r="G120" s="123">
        <f t="shared" si="25"/>
        <v>35.956724401348936</v>
      </c>
      <c r="H120" s="123">
        <f t="shared" si="25"/>
        <v>48.174983282863266</v>
      </c>
      <c r="I120" s="123">
        <f t="shared" si="25"/>
        <v>60.964248008614575</v>
      </c>
      <c r="J120" s="123">
        <f t="shared" si="25"/>
        <v>75.771113289664157</v>
      </c>
      <c r="K120" s="123">
        <f t="shared" si="25"/>
        <v>92.705885683962762</v>
      </c>
      <c r="L120" s="123">
        <f t="shared" si="25"/>
        <v>112.32826269244893</v>
      </c>
      <c r="M120" s="123">
        <f t="shared" si="25"/>
        <v>134.92434103441821</v>
      </c>
      <c r="N120" s="123">
        <f t="shared" si="25"/>
        <v>159.35983014572963</v>
      </c>
      <c r="O120" s="123">
        <f t="shared" si="25"/>
        <v>186.68446830614897</v>
      </c>
      <c r="P120" s="123">
        <f t="shared" si="25"/>
        <v>216.90935989033122</v>
      </c>
      <c r="Q120" s="123">
        <f t="shared" si="25"/>
        <v>249.97073935517753</v>
      </c>
      <c r="R120" s="123">
        <f t="shared" si="25"/>
        <v>285.72012619756373</v>
      </c>
      <c r="S120" s="123">
        <f t="shared" si="25"/>
        <v>323.91664705934863</v>
      </c>
      <c r="T120" s="123">
        <f t="shared" si="25"/>
        <v>364.22225578681616</v>
      </c>
      <c r="U120" s="123">
        <f t="shared" si="25"/>
        <v>406.20051327117363</v>
      </c>
      <c r="V120" s="123">
        <f t="shared" si="25"/>
        <v>449.3194642342736</v>
      </c>
      <c r="W120" s="123">
        <f t="shared" si="25"/>
        <v>492.95896981380423</v>
      </c>
      <c r="X120" s="123">
        <f t="shared" si="25"/>
        <v>535.84694657070804</v>
      </c>
      <c r="Y120" s="123">
        <f t="shared" si="25"/>
        <v>577.09218500513566</v>
      </c>
      <c r="Z120" s="123">
        <f t="shared" si="25"/>
        <v>615.77786261265464</v>
      </c>
      <c r="AA120" s="123">
        <f t="shared" si="25"/>
        <v>650.99461550248407</v>
      </c>
      <c r="AB120" s="123">
        <f t="shared" si="25"/>
        <v>681.8756265098034</v>
      </c>
      <c r="AC120" s="123">
        <f t="shared" si="25"/>
        <v>707.63186859696725</v>
      </c>
      <c r="AD120" s="123">
        <f t="shared" si="25"/>
        <v>727.58551713212819</v>
      </c>
      <c r="AE120" s="123">
        <f t="shared" si="25"/>
        <v>741.19956178964537</v>
      </c>
      <c r="AF120" s="123">
        <f t="shared" si="25"/>
        <v>748.10181428097349</v>
      </c>
      <c r="AG120" s="123">
        <f t="shared" si="25"/>
        <v>748.10181428097349</v>
      </c>
    </row>
    <row r="121" spans="1:33">
      <c r="A121" s="137"/>
      <c r="B121" s="123" t="s">
        <v>21</v>
      </c>
      <c r="C121" s="123">
        <f t="shared" si="26"/>
        <v>3.3938486387316469</v>
      </c>
      <c r="D121" s="123">
        <f t="shared" si="25"/>
        <v>5.1028920965119724</v>
      </c>
      <c r="E121" s="123">
        <f t="shared" si="25"/>
        <v>7.5212725635439748</v>
      </c>
      <c r="F121" s="123">
        <f t="shared" si="25"/>
        <v>10.797214913689587</v>
      </c>
      <c r="G121" s="123">
        <f t="shared" si="25"/>
        <v>15.912952240311247</v>
      </c>
      <c r="H121" s="123">
        <f t="shared" si="25"/>
        <v>23.356470556443465</v>
      </c>
      <c r="I121" s="123">
        <f t="shared" si="25"/>
        <v>33.602816336047631</v>
      </c>
      <c r="J121" s="123">
        <f t="shared" si="25"/>
        <v>46.675793860074812</v>
      </c>
      <c r="K121" s="123">
        <f t="shared" si="25"/>
        <v>62.819139405086304</v>
      </c>
      <c r="L121" s="123">
        <f t="shared" si="25"/>
        <v>82.269620863124317</v>
      </c>
      <c r="M121" s="123">
        <f t="shared" si="25"/>
        <v>105.25535240560654</v>
      </c>
      <c r="N121" s="123">
        <f t="shared" si="25"/>
        <v>124.31763574081555</v>
      </c>
      <c r="O121" s="123">
        <f t="shared" si="25"/>
        <v>145.63376296353036</v>
      </c>
      <c r="P121" s="123">
        <f t="shared" si="25"/>
        <v>169.21239666834734</v>
      </c>
      <c r="Q121" s="123">
        <f t="shared" si="25"/>
        <v>195.00379294205743</v>
      </c>
      <c r="R121" s="123">
        <f t="shared" si="25"/>
        <v>222.89212118239953</v>
      </c>
      <c r="S121" s="123">
        <f t="shared" si="25"/>
        <v>252.68947452244439</v>
      </c>
      <c r="T121" s="123">
        <f t="shared" si="25"/>
        <v>284.13214096800357</v>
      </c>
      <c r="U121" s="123">
        <f t="shared" si="25"/>
        <v>316.87965154329868</v>
      </c>
      <c r="V121" s="123">
        <f t="shared" si="25"/>
        <v>350.5170244901372</v>
      </c>
      <c r="W121" s="123">
        <f t="shared" si="25"/>
        <v>384.5604854651159</v>
      </c>
      <c r="X121" s="123">
        <f t="shared" si="25"/>
        <v>418.01767393757859</v>
      </c>
      <c r="Y121" s="123">
        <f t="shared" si="25"/>
        <v>450.19335160393484</v>
      </c>
      <c r="Z121" s="123">
        <f t="shared" si="25"/>
        <v>480.37229928981145</v>
      </c>
      <c r="AA121" s="123">
        <f t="shared" si="25"/>
        <v>507.84511633365827</v>
      </c>
      <c r="AB121" s="123">
        <f t="shared" si="25"/>
        <v>531.93559305044027</v>
      </c>
      <c r="AC121" s="123">
        <f t="shared" si="25"/>
        <v>552.0282043372132</v>
      </c>
      <c r="AD121" s="123">
        <f t="shared" si="25"/>
        <v>567.59417480810271</v>
      </c>
      <c r="AE121" s="123">
        <f t="shared" si="25"/>
        <v>578.21457922962281</v>
      </c>
      <c r="AF121" s="123">
        <f t="shared" si="25"/>
        <v>583.59907110705149</v>
      </c>
      <c r="AG121" s="123">
        <f t="shared" si="25"/>
        <v>583.59907110705149</v>
      </c>
    </row>
    <row r="122" spans="1:33" s="125" customFormat="1">
      <c r="B122" s="125" t="s">
        <v>22</v>
      </c>
      <c r="C122" s="125">
        <f t="shared" si="26"/>
        <v>33.670605269658452</v>
      </c>
      <c r="D122" s="125">
        <f t="shared" si="25"/>
        <v>46.241352634250781</v>
      </c>
      <c r="E122" s="125">
        <f t="shared" si="25"/>
        <v>64.151026473237408</v>
      </c>
      <c r="F122" s="125">
        <f t="shared" si="25"/>
        <v>84.835243818982661</v>
      </c>
      <c r="G122" s="125">
        <f t="shared" si="25"/>
        <v>109.36783447233547</v>
      </c>
      <c r="H122" s="125">
        <f t="shared" si="25"/>
        <v>136.51292312928885</v>
      </c>
      <c r="I122" s="125">
        <f t="shared" si="25"/>
        <v>166.32066818668173</v>
      </c>
      <c r="J122" s="125">
        <f t="shared" si="25"/>
        <v>201.66434939658225</v>
      </c>
      <c r="K122" s="125">
        <f t="shared" si="25"/>
        <v>242.83449076017962</v>
      </c>
      <c r="L122" s="125">
        <f t="shared" si="25"/>
        <v>290.84421504927957</v>
      </c>
      <c r="M122" s="125">
        <f t="shared" si="25"/>
        <v>346.34442875767962</v>
      </c>
      <c r="N122" s="125">
        <f t="shared" si="25"/>
        <v>409.06917844174728</v>
      </c>
      <c r="O122" s="125">
        <f t="shared" si="25"/>
        <v>479.21023766149619</v>
      </c>
      <c r="P122" s="125">
        <f t="shared" si="25"/>
        <v>556.79611082367114</v>
      </c>
      <c r="Q122" s="125">
        <f t="shared" si="25"/>
        <v>641.66311478237196</v>
      </c>
      <c r="R122" s="125">
        <f t="shared" si="25"/>
        <v>733.43010707922599</v>
      </c>
      <c r="S122" s="125">
        <f t="shared" si="25"/>
        <v>831.47877714855781</v>
      </c>
      <c r="T122" s="125">
        <f t="shared" si="25"/>
        <v>934.94137643510396</v>
      </c>
      <c r="U122" s="125">
        <f t="shared" si="25"/>
        <v>1042.6975863020382</v>
      </c>
      <c r="V122" s="125">
        <f t="shared" si="25"/>
        <v>1153.3819026044293</v>
      </c>
      <c r="W122" s="125">
        <f t="shared" si="25"/>
        <v>1265.4024580900743</v>
      </c>
      <c r="X122" s="125">
        <f t="shared" si="25"/>
        <v>1375.493874483602</v>
      </c>
      <c r="Y122" s="125">
        <f t="shared" si="25"/>
        <v>1481.3684589731579</v>
      </c>
      <c r="Z122" s="125">
        <f t="shared" si="25"/>
        <v>1580.6727713704445</v>
      </c>
      <c r="AA122" s="125">
        <f t="shared" si="25"/>
        <v>1671.072517397123</v>
      </c>
      <c r="AB122" s="125">
        <f t="shared" si="25"/>
        <v>1750.3426182165244</v>
      </c>
      <c r="AC122" s="125">
        <f t="shared" si="25"/>
        <v>1816.4576785846732</v>
      </c>
      <c r="AD122" s="125">
        <f t="shared" si="25"/>
        <v>1867.6777545958576</v>
      </c>
      <c r="AE122" s="125">
        <f t="shared" si="25"/>
        <v>1902.6243660363127</v>
      </c>
      <c r="AF122" s="125">
        <f t="shared" si="25"/>
        <v>1920.3421230986987</v>
      </c>
      <c r="AG122" s="125">
        <f t="shared" si="25"/>
        <v>1920.3421230986987</v>
      </c>
    </row>
    <row r="123" spans="1:33" s="128" customFormat="1" ht="11.25">
      <c r="B123" s="128" t="s">
        <v>23</v>
      </c>
      <c r="C123" s="128">
        <f t="shared" ref="C123" si="27">SUM(C119:C121)</f>
        <v>33.670604396427308</v>
      </c>
      <c r="D123" s="128">
        <f t="shared" ref="D123:AG123" si="28">SUM(D119:D121)</f>
        <v>46.241350014557348</v>
      </c>
      <c r="E123" s="128">
        <f t="shared" si="28"/>
        <v>64.151028219699683</v>
      </c>
      <c r="F123" s="128">
        <f t="shared" si="28"/>
        <v>84.835243818982661</v>
      </c>
      <c r="G123" s="128">
        <f t="shared" si="28"/>
        <v>109.36780827540117</v>
      </c>
      <c r="H123" s="128">
        <f t="shared" si="28"/>
        <v>136.51291439697741</v>
      </c>
      <c r="I123" s="128">
        <f t="shared" si="28"/>
        <v>166.3206681866817</v>
      </c>
      <c r="J123" s="128">
        <f t="shared" si="28"/>
        <v>201.66431446733651</v>
      </c>
      <c r="K123" s="128">
        <f t="shared" si="28"/>
        <v>242.83449949249103</v>
      </c>
      <c r="L123" s="128">
        <f t="shared" si="28"/>
        <v>290.84419758465668</v>
      </c>
      <c r="M123" s="128">
        <f t="shared" si="28"/>
        <v>346.34434143456531</v>
      </c>
      <c r="N123" s="128">
        <f t="shared" si="28"/>
        <v>409.06907530396978</v>
      </c>
      <c r="O123" s="128">
        <f t="shared" si="28"/>
        <v>479.21011683919653</v>
      </c>
      <c r="P123" s="128">
        <f t="shared" si="28"/>
        <v>556.79597043980345</v>
      </c>
      <c r="Q123" s="128">
        <f t="shared" si="28"/>
        <v>641.66295300115985</v>
      </c>
      <c r="R123" s="128">
        <f t="shared" si="28"/>
        <v>733.42992216098924</v>
      </c>
      <c r="S123" s="128">
        <f t="shared" si="28"/>
        <v>831.47856750950984</v>
      </c>
      <c r="T123" s="128">
        <f t="shared" si="28"/>
        <v>934.94114071024183</v>
      </c>
      <c r="U123" s="128">
        <f t="shared" si="28"/>
        <v>1042.6973234088227</v>
      </c>
      <c r="V123" s="128">
        <f t="shared" si="28"/>
        <v>1153.3816118046029</v>
      </c>
      <c r="W123" s="128">
        <f t="shared" si="28"/>
        <v>1265.4021390467337</v>
      </c>
      <c r="X123" s="128">
        <f t="shared" si="28"/>
        <v>1375.4935276831372</v>
      </c>
      <c r="Y123" s="128">
        <f t="shared" si="28"/>
        <v>1481.3680854787501</v>
      </c>
      <c r="Z123" s="128">
        <f t="shared" si="28"/>
        <v>1580.672372838643</v>
      </c>
      <c r="AA123" s="128">
        <f t="shared" si="28"/>
        <v>1671.072096073018</v>
      </c>
      <c r="AB123" s="128">
        <f t="shared" si="28"/>
        <v>1750.3421769062104</v>
      </c>
      <c r="AC123" s="128">
        <f t="shared" si="28"/>
        <v>1816.4572206049038</v>
      </c>
      <c r="AD123" s="128">
        <f t="shared" si="28"/>
        <v>1867.6772837020749</v>
      </c>
      <c r="AE123" s="128">
        <f t="shared" si="28"/>
        <v>1902.6238863315125</v>
      </c>
      <c r="AF123" s="128">
        <f t="shared" si="28"/>
        <v>1920.3416389267566</v>
      </c>
      <c r="AG123" s="128">
        <f t="shared" si="28"/>
        <v>1920.3416389267566</v>
      </c>
    </row>
    <row r="125" spans="1:33" ht="38.25">
      <c r="A125" s="142" t="s">
        <v>48</v>
      </c>
      <c r="B125" s="127" t="s">
        <v>49</v>
      </c>
      <c r="C125" s="127">
        <v>2000</v>
      </c>
      <c r="D125" s="127">
        <v>2010</v>
      </c>
      <c r="E125" s="127">
        <v>2020</v>
      </c>
      <c r="F125" s="127">
        <v>2030</v>
      </c>
      <c r="G125" s="127">
        <v>2040</v>
      </c>
      <c r="H125" s="127">
        <v>2050</v>
      </c>
      <c r="I125" s="127">
        <v>2060</v>
      </c>
      <c r="J125" s="127">
        <v>2070</v>
      </c>
      <c r="K125" s="127">
        <v>2080</v>
      </c>
      <c r="L125" s="127">
        <v>2090</v>
      </c>
      <c r="M125" s="127">
        <v>2100</v>
      </c>
      <c r="N125" s="127">
        <v>2110</v>
      </c>
      <c r="O125" s="127">
        <v>2120</v>
      </c>
      <c r="P125" s="127">
        <v>2130</v>
      </c>
      <c r="Q125" s="127">
        <v>2140</v>
      </c>
      <c r="R125" s="127">
        <v>2150</v>
      </c>
      <c r="S125" s="127">
        <v>2160</v>
      </c>
      <c r="T125" s="127">
        <v>2170</v>
      </c>
      <c r="U125" s="127">
        <v>2180</v>
      </c>
      <c r="V125" s="127">
        <v>2190</v>
      </c>
      <c r="W125" s="127">
        <v>2200</v>
      </c>
      <c r="X125" s="127">
        <v>2210</v>
      </c>
      <c r="Y125" s="127">
        <v>2220</v>
      </c>
      <c r="Z125" s="127">
        <v>2230</v>
      </c>
      <c r="AA125" s="127">
        <v>2240</v>
      </c>
      <c r="AB125" s="127">
        <v>2250</v>
      </c>
      <c r="AC125" s="127">
        <v>2260</v>
      </c>
      <c r="AD125" s="127">
        <v>2270</v>
      </c>
      <c r="AE125" s="127">
        <v>2280</v>
      </c>
      <c r="AF125" s="127">
        <v>2290</v>
      </c>
      <c r="AG125" s="127">
        <v>2300</v>
      </c>
    </row>
    <row r="126" spans="1:33">
      <c r="A126" s="209">
        <v>8.76</v>
      </c>
      <c r="B126" s="138" t="s">
        <v>50</v>
      </c>
      <c r="C126" s="74">
        <f>C116</f>
        <v>11.162732005417242</v>
      </c>
      <c r="D126" s="74">
        <f>D116</f>
        <v>13.648157413126452</v>
      </c>
      <c r="E126" s="74">
        <f t="shared" ref="E126:AG126" si="29">E116</f>
        <v>17.164292467856114</v>
      </c>
      <c r="F126" s="74">
        <f t="shared" si="29"/>
        <v>20.598046896579788</v>
      </c>
      <c r="G126" s="74">
        <f t="shared" si="29"/>
        <v>23.232890885123055</v>
      </c>
      <c r="H126" s="74">
        <f t="shared" si="29"/>
        <v>25.740487631546404</v>
      </c>
      <c r="I126" s="74">
        <f t="shared" si="29"/>
        <v>27.969654628107456</v>
      </c>
      <c r="J126" s="74">
        <f t="shared" si="29"/>
        <v>30.456651851873595</v>
      </c>
      <c r="K126" s="74">
        <f t="shared" si="29"/>
        <v>33.349308602999095</v>
      </c>
      <c r="L126" s="74">
        <f t="shared" si="29"/>
        <v>36.70981640346983</v>
      </c>
      <c r="M126" s="74">
        <f t="shared" si="29"/>
        <v>40.599703119603177</v>
      </c>
      <c r="N126" s="74">
        <f t="shared" si="29"/>
        <v>47.952517266373555</v>
      </c>
      <c r="O126" s="74">
        <f t="shared" si="29"/>
        <v>56.174697109227942</v>
      </c>
      <c r="P126" s="74">
        <f t="shared" si="29"/>
        <v>65.269584034241433</v>
      </c>
      <c r="Q126" s="74">
        <f t="shared" si="29"/>
        <v>75.217990531590189</v>
      </c>
      <c r="R126" s="74">
        <f t="shared" si="29"/>
        <v>85.975237751633927</v>
      </c>
      <c r="S126" s="74">
        <f t="shared" si="29"/>
        <v>97.46884517117735</v>
      </c>
      <c r="T126" s="74">
        <f t="shared" si="29"/>
        <v>109.59709227503119</v>
      </c>
      <c r="U126" s="74">
        <f t="shared" si="29"/>
        <v>122.228651401256</v>
      </c>
      <c r="V126" s="74">
        <f t="shared" si="29"/>
        <v>135.20345338664433</v>
      </c>
      <c r="W126" s="74">
        <f t="shared" si="29"/>
        <v>148.33489399426051</v>
      </c>
      <c r="X126" s="74">
        <f t="shared" si="29"/>
        <v>161.24019418236043</v>
      </c>
      <c r="Y126" s="74">
        <f t="shared" si="29"/>
        <v>173.65118261259369</v>
      </c>
      <c r="Z126" s="74">
        <f t="shared" si="29"/>
        <v>185.29198080960168</v>
      </c>
      <c r="AA126" s="74">
        <f t="shared" si="29"/>
        <v>195.88895464843466</v>
      </c>
      <c r="AB126" s="74">
        <f t="shared" si="29"/>
        <v>205.18127261951548</v>
      </c>
      <c r="AC126" s="74">
        <f t="shared" si="29"/>
        <v>212.93151082115122</v>
      </c>
      <c r="AD126" s="74">
        <f t="shared" si="29"/>
        <v>218.93570695410688</v>
      </c>
      <c r="AE126" s="74">
        <f t="shared" si="29"/>
        <v>223.0322707550834</v>
      </c>
      <c r="AF126" s="74">
        <f t="shared" si="29"/>
        <v>225.10920809534423</v>
      </c>
      <c r="AG126" s="74">
        <f t="shared" si="29"/>
        <v>225.10920809534423</v>
      </c>
    </row>
    <row r="127" spans="1:33">
      <c r="A127" s="209">
        <v>9.6359999999999992</v>
      </c>
      <c r="B127" s="138" t="s">
        <v>51</v>
      </c>
      <c r="C127" s="74">
        <f>C118</f>
        <v>9.3889463174831089</v>
      </c>
      <c r="D127" s="74">
        <f>D118</f>
        <v>12.58935592024409</v>
      </c>
      <c r="E127" s="74">
        <f t="shared" ref="E127:AG127" si="30">E118</f>
        <v>16.316105594290953</v>
      </c>
      <c r="F127" s="74">
        <f t="shared" si="30"/>
        <v>19.863284016144981</v>
      </c>
      <c r="G127" s="74">
        <f t="shared" si="30"/>
        <v>23.521092091472607</v>
      </c>
      <c r="H127" s="74">
        <f t="shared" si="30"/>
        <v>27.433560564957176</v>
      </c>
      <c r="I127" s="74">
        <f t="shared" si="30"/>
        <v>31.061067519631763</v>
      </c>
      <c r="J127" s="74">
        <f t="shared" si="30"/>
        <v>35.119199680036608</v>
      </c>
      <c r="K127" s="74">
        <f t="shared" si="30"/>
        <v>39.349786258820977</v>
      </c>
      <c r="L127" s="74">
        <f t="shared" si="30"/>
        <v>43.794585169230622</v>
      </c>
      <c r="M127" s="74">
        <f t="shared" si="30"/>
        <v>48.475924931585382</v>
      </c>
      <c r="N127" s="74">
        <f t="shared" si="30"/>
        <v>57.255163182779363</v>
      </c>
      <c r="O127" s="74">
        <f t="shared" si="30"/>
        <v>67.072421492822372</v>
      </c>
      <c r="P127" s="74">
        <f t="shared" si="30"/>
        <v>77.931689466763189</v>
      </c>
      <c r="Q127" s="74">
        <f t="shared" si="30"/>
        <v>89.810057274864747</v>
      </c>
      <c r="R127" s="74">
        <f t="shared" si="30"/>
        <v>102.65417850336604</v>
      </c>
      <c r="S127" s="74">
        <f t="shared" si="30"/>
        <v>116.37751162286067</v>
      </c>
      <c r="T127" s="74">
        <f t="shared" si="30"/>
        <v>130.8586026403529</v>
      </c>
      <c r="U127" s="74">
        <f t="shared" si="30"/>
        <v>145.94064671756931</v>
      </c>
      <c r="V127" s="74">
        <f t="shared" si="30"/>
        <v>161.43252174909338</v>
      </c>
      <c r="W127" s="74">
        <f t="shared" si="30"/>
        <v>177.11142283029406</v>
      </c>
      <c r="X127" s="74">
        <f t="shared" si="30"/>
        <v>192.5203129222968</v>
      </c>
      <c r="Y127" s="74">
        <f t="shared" si="30"/>
        <v>207.33899624366003</v>
      </c>
      <c r="Z127" s="74">
        <f t="shared" si="30"/>
        <v>221.23807471424692</v>
      </c>
      <c r="AA127" s="74">
        <f t="shared" si="30"/>
        <v>233.89083000164223</v>
      </c>
      <c r="AB127" s="74">
        <f t="shared" si="30"/>
        <v>244.9858300581584</v>
      </c>
      <c r="AC127" s="74">
        <f t="shared" si="30"/>
        <v>254.2395914503937</v>
      </c>
      <c r="AD127" s="74">
        <f t="shared" si="30"/>
        <v>261.40858379889039</v>
      </c>
      <c r="AE127" s="74">
        <f t="shared" si="30"/>
        <v>266.29986880924076</v>
      </c>
      <c r="AF127" s="74">
        <f t="shared" si="30"/>
        <v>268.77972582438912</v>
      </c>
      <c r="AG127" s="74">
        <f t="shared" si="30"/>
        <v>268.77972582438912</v>
      </c>
    </row>
    <row r="128" spans="1:33">
      <c r="A128" s="209">
        <v>6.57</v>
      </c>
      <c r="B128" s="138" t="s">
        <v>52</v>
      </c>
      <c r="C128" s="74">
        <f t="shared" ref="C128:AG128" si="31">(C122-C116-C118)*($A128/SUM($A128:$A133))</f>
        <v>3.3928259345064062</v>
      </c>
      <c r="D128" s="74">
        <f t="shared" si="31"/>
        <v>5.1734067157448909</v>
      </c>
      <c r="E128" s="74">
        <f t="shared" si="31"/>
        <v>7.9320590718337094</v>
      </c>
      <c r="F128" s="74">
        <f t="shared" si="31"/>
        <v>11.476011958514974</v>
      </c>
      <c r="G128" s="74">
        <f t="shared" si="31"/>
        <v>16.19323745579478</v>
      </c>
      <c r="H128" s="74">
        <f t="shared" si="31"/>
        <v>21.55315731020309</v>
      </c>
      <c r="I128" s="74">
        <f t="shared" si="31"/>
        <v>27.747399837657547</v>
      </c>
      <c r="J128" s="74">
        <f t="shared" si="31"/>
        <v>35.195301171897945</v>
      </c>
      <c r="K128" s="74">
        <f t="shared" si="31"/>
        <v>44.000533421989545</v>
      </c>
      <c r="L128" s="74">
        <f t="shared" si="31"/>
        <v>54.39822762325322</v>
      </c>
      <c r="M128" s="74">
        <f t="shared" si="31"/>
        <v>66.535034665471827</v>
      </c>
      <c r="N128" s="74">
        <f t="shared" si="31"/>
        <v>78.584870170498547</v>
      </c>
      <c r="O128" s="74">
        <f t="shared" si="31"/>
        <v>92.059427342960134</v>
      </c>
      <c r="P128" s="74">
        <f t="shared" si="31"/>
        <v>106.96418206620686</v>
      </c>
      <c r="Q128" s="74">
        <f t="shared" si="31"/>
        <v>123.26768973515097</v>
      </c>
      <c r="R128" s="74">
        <f t="shared" si="31"/>
        <v>140.89673038557569</v>
      </c>
      <c r="S128" s="74">
        <f t="shared" si="31"/>
        <v>159.73252250547927</v>
      </c>
      <c r="T128" s="74">
        <f t="shared" si="31"/>
        <v>179.60836591027243</v>
      </c>
      <c r="U128" s="74">
        <f t="shared" si="31"/>
        <v>200.30904004738267</v>
      </c>
      <c r="V128" s="74">
        <f t="shared" si="31"/>
        <v>221.57222262121337</v>
      </c>
      <c r="W128" s="74">
        <f t="shared" si="31"/>
        <v>243.09210549970342</v>
      </c>
      <c r="X128" s="74">
        <f t="shared" si="31"/>
        <v>264.24138811524432</v>
      </c>
      <c r="Y128" s="74">
        <f t="shared" si="31"/>
        <v>284.58058968540632</v>
      </c>
      <c r="Z128" s="74">
        <f t="shared" si="31"/>
        <v>303.65759892584379</v>
      </c>
      <c r="AA128" s="74">
        <f t="shared" si="31"/>
        <v>321.02398260699471</v>
      </c>
      <c r="AB128" s="74">
        <f t="shared" si="31"/>
        <v>336.2522885014269</v>
      </c>
      <c r="AC128" s="74">
        <f t="shared" si="31"/>
        <v>348.95342490856768</v>
      </c>
      <c r="AD128" s="74">
        <f t="shared" si="31"/>
        <v>358.79313720073969</v>
      </c>
      <c r="AE128" s="74">
        <f t="shared" si="31"/>
        <v>365.50661029447986</v>
      </c>
      <c r="AF128" s="74">
        <f t="shared" si="31"/>
        <v>368.91030754628417</v>
      </c>
      <c r="AG128" s="74">
        <f t="shared" si="31"/>
        <v>368.91030754628417</v>
      </c>
    </row>
    <row r="129" spans="1:33">
      <c r="A129" s="209">
        <v>2.6280000000000001</v>
      </c>
      <c r="B129" s="138" t="s">
        <v>53</v>
      </c>
      <c r="C129" s="74">
        <f t="shared" ref="C129:AG129" si="32">(C122-C116-C118)*($A129/SUM($A128:$A133))</f>
        <v>1.3571303738025624</v>
      </c>
      <c r="D129" s="74">
        <f t="shared" si="32"/>
        <v>2.0693626862979562</v>
      </c>
      <c r="E129" s="74">
        <f t="shared" si="32"/>
        <v>3.1728236287334837</v>
      </c>
      <c r="F129" s="74">
        <f t="shared" si="32"/>
        <v>4.5904047834059885</v>
      </c>
      <c r="G129" s="74">
        <f t="shared" si="32"/>
        <v>6.4772949823179111</v>
      </c>
      <c r="H129" s="74">
        <f t="shared" si="32"/>
        <v>8.6212629240812344</v>
      </c>
      <c r="I129" s="74">
        <f t="shared" si="32"/>
        <v>11.098959935063018</v>
      </c>
      <c r="J129" s="74">
        <f t="shared" si="32"/>
        <v>14.078120468759176</v>
      </c>
      <c r="K129" s="74">
        <f t="shared" si="32"/>
        <v>17.600213368795814</v>
      </c>
      <c r="L129" s="74">
        <f t="shared" si="32"/>
        <v>21.759291049301286</v>
      </c>
      <c r="M129" s="74">
        <f t="shared" si="32"/>
        <v>26.614013866188728</v>
      </c>
      <c r="N129" s="74">
        <f t="shared" si="32"/>
        <v>31.433948068199417</v>
      </c>
      <c r="O129" s="74">
        <f t="shared" si="32"/>
        <v>36.823770937184051</v>
      </c>
      <c r="P129" s="74">
        <f t="shared" si="32"/>
        <v>42.785672826482738</v>
      </c>
      <c r="Q129" s="74">
        <f t="shared" si="32"/>
        <v>49.307075894060382</v>
      </c>
      <c r="R129" s="74">
        <f t="shared" si="32"/>
        <v>56.358692154230269</v>
      </c>
      <c r="S129" s="74">
        <f t="shared" si="32"/>
        <v>63.893009002191704</v>
      </c>
      <c r="T129" s="74">
        <f t="shared" si="32"/>
        <v>71.843346364108953</v>
      </c>
      <c r="U129" s="74">
        <f t="shared" si="32"/>
        <v>80.123616018953058</v>
      </c>
      <c r="V129" s="74">
        <f t="shared" si="32"/>
        <v>88.628889048485348</v>
      </c>
      <c r="W129" s="74">
        <f t="shared" si="32"/>
        <v>97.236842199881366</v>
      </c>
      <c r="X129" s="74">
        <f t="shared" si="32"/>
        <v>105.69655524609772</v>
      </c>
      <c r="Y129" s="74">
        <f t="shared" si="32"/>
        <v>113.83223587416251</v>
      </c>
      <c r="Z129" s="74">
        <f t="shared" si="32"/>
        <v>121.4630395703375</v>
      </c>
      <c r="AA129" s="74">
        <f t="shared" si="32"/>
        <v>128.40959304279787</v>
      </c>
      <c r="AB129" s="74">
        <f t="shared" si="32"/>
        <v>134.50091540057073</v>
      </c>
      <c r="AC129" s="74">
        <f t="shared" si="32"/>
        <v>139.58136996342705</v>
      </c>
      <c r="AD129" s="74">
        <f t="shared" si="32"/>
        <v>143.51725488029587</v>
      </c>
      <c r="AE129" s="74">
        <f t="shared" si="32"/>
        <v>146.20264411779192</v>
      </c>
      <c r="AF129" s="74">
        <f t="shared" si="32"/>
        <v>147.56412301851367</v>
      </c>
      <c r="AG129" s="74">
        <f t="shared" si="32"/>
        <v>147.56412301851367</v>
      </c>
    </row>
    <row r="130" spans="1:33">
      <c r="A130" s="209">
        <v>5.2560000000000002</v>
      </c>
      <c r="B130" s="138" t="s">
        <v>54</v>
      </c>
      <c r="C130" s="74">
        <f t="shared" ref="C130:AG130" si="33">(C122-C116-C118)*($A130/SUM($A128:$A133))</f>
        <v>2.7142607476051248</v>
      </c>
      <c r="D130" s="74">
        <f t="shared" si="33"/>
        <v>4.1387253725959123</v>
      </c>
      <c r="E130" s="74">
        <f t="shared" si="33"/>
        <v>6.3456472574669673</v>
      </c>
      <c r="F130" s="74">
        <f t="shared" si="33"/>
        <v>9.1808095668119769</v>
      </c>
      <c r="G130" s="74">
        <f t="shared" si="33"/>
        <v>12.954589964635822</v>
      </c>
      <c r="H130" s="74">
        <f t="shared" si="33"/>
        <v>17.242525848162469</v>
      </c>
      <c r="I130" s="74">
        <f t="shared" si="33"/>
        <v>22.197919870126036</v>
      </c>
      <c r="J130" s="74">
        <f t="shared" si="33"/>
        <v>28.156240937518351</v>
      </c>
      <c r="K130" s="74">
        <f t="shared" si="33"/>
        <v>35.200426737591627</v>
      </c>
      <c r="L130" s="74">
        <f t="shared" si="33"/>
        <v>43.518582098602572</v>
      </c>
      <c r="M130" s="74">
        <f t="shared" si="33"/>
        <v>53.228027732377456</v>
      </c>
      <c r="N130" s="74">
        <f t="shared" si="33"/>
        <v>62.867896136398834</v>
      </c>
      <c r="O130" s="74">
        <f t="shared" si="33"/>
        <v>73.647541874368102</v>
      </c>
      <c r="P130" s="74">
        <f t="shared" si="33"/>
        <v>85.571345652965476</v>
      </c>
      <c r="Q130" s="74">
        <f t="shared" si="33"/>
        <v>98.614151788120765</v>
      </c>
      <c r="R130" s="74">
        <f t="shared" si="33"/>
        <v>112.71738430846054</v>
      </c>
      <c r="S130" s="74">
        <f t="shared" si="33"/>
        <v>127.78601800438341</v>
      </c>
      <c r="T130" s="74">
        <f t="shared" si="33"/>
        <v>143.68669272821791</v>
      </c>
      <c r="U130" s="74">
        <f t="shared" si="33"/>
        <v>160.24723203790612</v>
      </c>
      <c r="V130" s="74">
        <f t="shared" si="33"/>
        <v>177.2577780969707</v>
      </c>
      <c r="W130" s="74">
        <f t="shared" si="33"/>
        <v>194.47368439976273</v>
      </c>
      <c r="X130" s="74">
        <f t="shared" si="33"/>
        <v>211.39311049219543</v>
      </c>
      <c r="Y130" s="74">
        <f t="shared" si="33"/>
        <v>227.66447174832501</v>
      </c>
      <c r="Z130" s="74">
        <f t="shared" si="33"/>
        <v>242.926079140675</v>
      </c>
      <c r="AA130" s="74">
        <f t="shared" si="33"/>
        <v>256.81918608559573</v>
      </c>
      <c r="AB130" s="74">
        <f t="shared" si="33"/>
        <v>269.00183080114147</v>
      </c>
      <c r="AC130" s="74">
        <f t="shared" si="33"/>
        <v>279.1627399268541</v>
      </c>
      <c r="AD130" s="74">
        <f t="shared" si="33"/>
        <v>287.03450976059173</v>
      </c>
      <c r="AE130" s="74">
        <f t="shared" si="33"/>
        <v>292.40528823558384</v>
      </c>
      <c r="AF130" s="74">
        <f t="shared" si="33"/>
        <v>295.12824603702734</v>
      </c>
      <c r="AG130" s="74">
        <f t="shared" si="33"/>
        <v>295.12824603702734</v>
      </c>
    </row>
    <row r="131" spans="1:33">
      <c r="A131" s="209">
        <v>4.38</v>
      </c>
      <c r="B131" s="138" t="s">
        <v>55</v>
      </c>
      <c r="C131" s="74">
        <f t="shared" ref="C131:AG131" si="34">(C122-C116-C118)*($A131/SUM($A128:$A133))</f>
        <v>2.2618839563376039</v>
      </c>
      <c r="D131" s="74">
        <f t="shared" si="34"/>
        <v>3.4489378104965938</v>
      </c>
      <c r="E131" s="74">
        <f t="shared" si="34"/>
        <v>5.2880393812224717</v>
      </c>
      <c r="F131" s="74">
        <f t="shared" si="34"/>
        <v>7.6506746390099805</v>
      </c>
      <c r="G131" s="74">
        <f t="shared" si="34"/>
        <v>10.795491637196518</v>
      </c>
      <c r="H131" s="74">
        <f t="shared" si="34"/>
        <v>14.368771540135391</v>
      </c>
      <c r="I131" s="74">
        <f t="shared" si="34"/>
        <v>18.49826655843836</v>
      </c>
      <c r="J131" s="74">
        <f t="shared" si="34"/>
        <v>23.463534114598623</v>
      </c>
      <c r="K131" s="74">
        <f t="shared" si="34"/>
        <v>29.333688947993021</v>
      </c>
      <c r="L131" s="74">
        <f t="shared" si="34"/>
        <v>36.265485082168809</v>
      </c>
      <c r="M131" s="74">
        <f t="shared" si="34"/>
        <v>44.356689776981213</v>
      </c>
      <c r="N131" s="74">
        <f t="shared" si="34"/>
        <v>52.389913446999024</v>
      </c>
      <c r="O131" s="74">
        <f t="shared" si="34"/>
        <v>61.372951561973416</v>
      </c>
      <c r="P131" s="74">
        <f t="shared" si="34"/>
        <v>71.309454710804559</v>
      </c>
      <c r="Q131" s="74">
        <f t="shared" si="34"/>
        <v>82.178459823433968</v>
      </c>
      <c r="R131" s="74">
        <f t="shared" si="34"/>
        <v>93.931153590383772</v>
      </c>
      <c r="S131" s="74">
        <f t="shared" si="34"/>
        <v>106.48834833698616</v>
      </c>
      <c r="T131" s="74">
        <f t="shared" si="34"/>
        <v>119.73891060684825</v>
      </c>
      <c r="U131" s="74">
        <f t="shared" si="34"/>
        <v>133.53936003158842</v>
      </c>
      <c r="V131" s="74">
        <f t="shared" si="34"/>
        <v>147.7148150808089</v>
      </c>
      <c r="W131" s="74">
        <f t="shared" si="34"/>
        <v>162.06140366646892</v>
      </c>
      <c r="X131" s="74">
        <f t="shared" si="34"/>
        <v>176.16092541016286</v>
      </c>
      <c r="Y131" s="74">
        <f t="shared" si="34"/>
        <v>189.72039312360417</v>
      </c>
      <c r="Z131" s="74">
        <f t="shared" si="34"/>
        <v>202.43839928389582</v>
      </c>
      <c r="AA131" s="74">
        <f t="shared" si="34"/>
        <v>214.01598840466309</v>
      </c>
      <c r="AB131" s="74">
        <f t="shared" si="34"/>
        <v>224.16819233428456</v>
      </c>
      <c r="AC131" s="74">
        <f t="shared" si="34"/>
        <v>232.63561660571176</v>
      </c>
      <c r="AD131" s="74">
        <f t="shared" si="34"/>
        <v>239.1954248004931</v>
      </c>
      <c r="AE131" s="74">
        <f t="shared" si="34"/>
        <v>243.6710735296532</v>
      </c>
      <c r="AF131" s="74">
        <f t="shared" si="34"/>
        <v>245.94020503085608</v>
      </c>
      <c r="AG131" s="74">
        <f t="shared" si="34"/>
        <v>245.94020503085608</v>
      </c>
    </row>
    <row r="132" spans="1:33">
      <c r="A132" s="209">
        <v>3.0659999999999998</v>
      </c>
      <c r="B132" s="138" t="s">
        <v>56</v>
      </c>
      <c r="C132" s="74">
        <f t="shared" ref="C132:AG132" si="35">(C122-C116-C118)*($A132/SUM($A128:$A133))</f>
        <v>1.5833187694363227</v>
      </c>
      <c r="D132" s="74">
        <f t="shared" si="35"/>
        <v>2.4142564673476157</v>
      </c>
      <c r="E132" s="74">
        <f t="shared" si="35"/>
        <v>3.7016275668557306</v>
      </c>
      <c r="F132" s="74">
        <f t="shared" si="35"/>
        <v>5.3554722473069862</v>
      </c>
      <c r="G132" s="74">
        <f t="shared" si="35"/>
        <v>7.5568441460375624</v>
      </c>
      <c r="H132" s="74">
        <f t="shared" si="35"/>
        <v>10.058140078094773</v>
      </c>
      <c r="I132" s="74">
        <f t="shared" si="35"/>
        <v>12.948786590906852</v>
      </c>
      <c r="J132" s="74">
        <f t="shared" si="35"/>
        <v>16.424473880219036</v>
      </c>
      <c r="K132" s="74">
        <f t="shared" si="35"/>
        <v>20.533582263595115</v>
      </c>
      <c r="L132" s="74">
        <f t="shared" si="35"/>
        <v>25.385839557518167</v>
      </c>
      <c r="M132" s="74">
        <f t="shared" si="35"/>
        <v>31.049682843886849</v>
      </c>
      <c r="N132" s="74">
        <f t="shared" si="35"/>
        <v>36.672939412899318</v>
      </c>
      <c r="O132" s="74">
        <f t="shared" si="35"/>
        <v>42.96106609338139</v>
      </c>
      <c r="P132" s="74">
        <f t="shared" si="35"/>
        <v>49.91661829756319</v>
      </c>
      <c r="Q132" s="74">
        <f t="shared" si="35"/>
        <v>57.524921876403774</v>
      </c>
      <c r="R132" s="74">
        <f t="shared" si="35"/>
        <v>65.751807513268645</v>
      </c>
      <c r="S132" s="74">
        <f t="shared" si="35"/>
        <v>74.541843835890319</v>
      </c>
      <c r="T132" s="74">
        <f t="shared" si="35"/>
        <v>83.817237424793774</v>
      </c>
      <c r="U132" s="74">
        <f t="shared" si="35"/>
        <v>93.477552022111894</v>
      </c>
      <c r="V132" s="74">
        <f t="shared" si="35"/>
        <v>103.40037055656623</v>
      </c>
      <c r="W132" s="74">
        <f t="shared" si="35"/>
        <v>113.44298256652824</v>
      </c>
      <c r="X132" s="74">
        <f t="shared" si="35"/>
        <v>123.312647787114</v>
      </c>
      <c r="Y132" s="74">
        <f t="shared" si="35"/>
        <v>132.80427518652291</v>
      </c>
      <c r="Z132" s="74">
        <f t="shared" si="35"/>
        <v>141.70687949872706</v>
      </c>
      <c r="AA132" s="74">
        <f t="shared" si="35"/>
        <v>149.81119188326417</v>
      </c>
      <c r="AB132" s="74">
        <f t="shared" si="35"/>
        <v>156.91773463399917</v>
      </c>
      <c r="AC132" s="74">
        <f t="shared" si="35"/>
        <v>162.84493162399824</v>
      </c>
      <c r="AD132" s="74">
        <f t="shared" si="35"/>
        <v>167.43679736034517</v>
      </c>
      <c r="AE132" s="74">
        <f t="shared" si="35"/>
        <v>170.56975147075724</v>
      </c>
      <c r="AF132" s="74">
        <f t="shared" si="35"/>
        <v>172.15814352159927</v>
      </c>
      <c r="AG132" s="74">
        <f t="shared" si="35"/>
        <v>172.15814352159927</v>
      </c>
    </row>
    <row r="133" spans="1:33">
      <c r="A133" s="209">
        <v>3.504</v>
      </c>
      <c r="B133" s="138" t="s">
        <v>57</v>
      </c>
      <c r="C133" s="74">
        <f t="shared" ref="C133:AG133" si="36">(C122-C116-C118)*($A133/SUM($A128:$A133))</f>
        <v>1.8095071650700831</v>
      </c>
      <c r="D133" s="74">
        <f t="shared" si="36"/>
        <v>2.7591502483972752</v>
      </c>
      <c r="E133" s="74">
        <f t="shared" si="36"/>
        <v>4.2304315049779779</v>
      </c>
      <c r="F133" s="74">
        <f t="shared" si="36"/>
        <v>6.1205397112079849</v>
      </c>
      <c r="G133" s="74">
        <f t="shared" si="36"/>
        <v>8.6363933097572154</v>
      </c>
      <c r="H133" s="74">
        <f t="shared" si="36"/>
        <v>11.495017232108314</v>
      </c>
      <c r="I133" s="74">
        <f t="shared" si="36"/>
        <v>14.798613246750691</v>
      </c>
      <c r="J133" s="74">
        <f t="shared" si="36"/>
        <v>18.770827291678902</v>
      </c>
      <c r="K133" s="74">
        <f t="shared" si="36"/>
        <v>23.466951158394419</v>
      </c>
      <c r="L133" s="74">
        <f t="shared" si="36"/>
        <v>29.012388065735049</v>
      </c>
      <c r="M133" s="74">
        <f t="shared" si="36"/>
        <v>35.48535182158497</v>
      </c>
      <c r="N133" s="74">
        <f t="shared" si="36"/>
        <v>41.911930757599222</v>
      </c>
      <c r="O133" s="74">
        <f t="shared" si="36"/>
        <v>49.098361249578737</v>
      </c>
      <c r="P133" s="74">
        <f t="shared" si="36"/>
        <v>57.047563768643649</v>
      </c>
      <c r="Q133" s="74">
        <f t="shared" si="36"/>
        <v>65.742767858747172</v>
      </c>
      <c r="R133" s="74">
        <f t="shared" si="36"/>
        <v>75.144922872307035</v>
      </c>
      <c r="S133" s="74">
        <f t="shared" si="36"/>
        <v>85.190678669588934</v>
      </c>
      <c r="T133" s="74">
        <f t="shared" si="36"/>
        <v>95.791128485478609</v>
      </c>
      <c r="U133" s="74">
        <f t="shared" si="36"/>
        <v>106.83148802527074</v>
      </c>
      <c r="V133" s="74">
        <f t="shared" si="36"/>
        <v>118.17185206464713</v>
      </c>
      <c r="W133" s="74">
        <f t="shared" si="36"/>
        <v>129.64912293317514</v>
      </c>
      <c r="X133" s="74">
        <f t="shared" si="36"/>
        <v>140.92874032813029</v>
      </c>
      <c r="Y133" s="74">
        <f t="shared" si="36"/>
        <v>151.77631449888335</v>
      </c>
      <c r="Z133" s="74">
        <f t="shared" si="36"/>
        <v>161.95071942711667</v>
      </c>
      <c r="AA133" s="74">
        <f t="shared" si="36"/>
        <v>171.21279072373051</v>
      </c>
      <c r="AB133" s="74">
        <f t="shared" si="36"/>
        <v>179.33455386742764</v>
      </c>
      <c r="AC133" s="74">
        <f t="shared" si="36"/>
        <v>186.10849328456942</v>
      </c>
      <c r="AD133" s="74">
        <f t="shared" si="36"/>
        <v>191.3563398403945</v>
      </c>
      <c r="AE133" s="74">
        <f t="shared" si="36"/>
        <v>194.93685882372256</v>
      </c>
      <c r="AF133" s="74">
        <f t="shared" si="36"/>
        <v>196.75216402468487</v>
      </c>
      <c r="AG133" s="74">
        <f t="shared" si="36"/>
        <v>196.75216402468487</v>
      </c>
    </row>
    <row r="134" spans="1:33">
      <c r="A134" s="210">
        <f>SUM(A126:A133)</f>
        <v>43.800000000000004</v>
      </c>
      <c r="B134" s="1" t="s">
        <v>22</v>
      </c>
      <c r="C134" s="1">
        <f>SUM(C126:C133)</f>
        <v>33.670605269658452</v>
      </c>
      <c r="D134" s="1">
        <f t="shared" ref="D134:AG134" si="37">SUM(D126:D133)</f>
        <v>46.241352634250788</v>
      </c>
      <c r="E134" s="1">
        <f t="shared" si="37"/>
        <v>64.151026473237408</v>
      </c>
      <c r="F134" s="1">
        <f t="shared" si="37"/>
        <v>84.835243818982661</v>
      </c>
      <c r="G134" s="1">
        <f t="shared" si="37"/>
        <v>109.36783447233546</v>
      </c>
      <c r="H134" s="1">
        <f t="shared" si="37"/>
        <v>136.51292312928885</v>
      </c>
      <c r="I134" s="1">
        <f t="shared" si="37"/>
        <v>166.3206681866817</v>
      </c>
      <c r="J134" s="1">
        <f t="shared" si="37"/>
        <v>201.66434939658225</v>
      </c>
      <c r="K134" s="1">
        <f t="shared" si="37"/>
        <v>242.83449076017959</v>
      </c>
      <c r="L134" s="1">
        <f t="shared" si="37"/>
        <v>290.84421504927957</v>
      </c>
      <c r="M134" s="1">
        <f t="shared" si="37"/>
        <v>346.34442875767957</v>
      </c>
      <c r="N134" s="1">
        <f t="shared" si="37"/>
        <v>409.06917844174728</v>
      </c>
      <c r="O134" s="1">
        <f t="shared" si="37"/>
        <v>479.21023766149619</v>
      </c>
      <c r="P134" s="1">
        <f t="shared" si="37"/>
        <v>556.79611082367103</v>
      </c>
      <c r="Q134" s="1">
        <f t="shared" si="37"/>
        <v>641.66311478237196</v>
      </c>
      <c r="R134" s="1">
        <f t="shared" si="37"/>
        <v>733.43010707922599</v>
      </c>
      <c r="S134" s="1">
        <f t="shared" si="37"/>
        <v>831.47877714855781</v>
      </c>
      <c r="T134" s="1">
        <f t="shared" si="37"/>
        <v>934.94137643510396</v>
      </c>
      <c r="U134" s="1">
        <f t="shared" si="37"/>
        <v>1042.6975863020382</v>
      </c>
      <c r="V134" s="1">
        <f t="shared" si="37"/>
        <v>1153.3819026044291</v>
      </c>
      <c r="W134" s="1">
        <f t="shared" si="37"/>
        <v>1265.4024580900746</v>
      </c>
      <c r="X134" s="1">
        <f t="shared" si="37"/>
        <v>1375.4938744836018</v>
      </c>
      <c r="Y134" s="1">
        <f t="shared" si="37"/>
        <v>1481.3684589731581</v>
      </c>
      <c r="Z134" s="1">
        <f t="shared" si="37"/>
        <v>1580.6727713704447</v>
      </c>
      <c r="AA134" s="1">
        <f t="shared" si="37"/>
        <v>1671.072517397123</v>
      </c>
      <c r="AB134" s="1">
        <f t="shared" si="37"/>
        <v>1750.3426182165244</v>
      </c>
      <c r="AC134" s="1">
        <f t="shared" si="37"/>
        <v>1816.4576785846732</v>
      </c>
      <c r="AD134" s="1">
        <f t="shared" si="37"/>
        <v>1867.6777545958576</v>
      </c>
      <c r="AE134" s="1">
        <f t="shared" si="37"/>
        <v>1902.6243660363129</v>
      </c>
      <c r="AF134" s="1">
        <f t="shared" si="37"/>
        <v>1920.3421230986985</v>
      </c>
      <c r="AG134" s="1">
        <f t="shared" si="37"/>
        <v>1920.3421230986985</v>
      </c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33">
      <c r="A136" s="143" t="s">
        <v>58</v>
      </c>
      <c r="B136" s="167" t="s">
        <v>59</v>
      </c>
      <c r="C136" s="144">
        <v>2000</v>
      </c>
      <c r="D136" s="145">
        <v>2010</v>
      </c>
      <c r="E136" s="145">
        <v>2020</v>
      </c>
      <c r="F136" s="145">
        <v>2030</v>
      </c>
      <c r="G136" s="145">
        <v>2040</v>
      </c>
      <c r="H136" s="145">
        <v>2050</v>
      </c>
      <c r="I136" s="145">
        <v>2060</v>
      </c>
      <c r="J136" s="145">
        <v>2080</v>
      </c>
      <c r="K136" s="145">
        <v>2100</v>
      </c>
      <c r="L136" s="145">
        <v>2200</v>
      </c>
      <c r="M136" s="145">
        <v>2300</v>
      </c>
      <c r="N136" s="74"/>
      <c r="P136" s="2"/>
      <c r="Q136" s="2"/>
      <c r="R136" s="2"/>
      <c r="S136" s="2"/>
      <c r="T136" s="2"/>
      <c r="U136" s="2"/>
      <c r="V136" s="2"/>
      <c r="W136" s="2"/>
      <c r="X136" s="2"/>
    </row>
    <row r="137" spans="1:33">
      <c r="B137" s="143" t="s">
        <v>50</v>
      </c>
      <c r="C137" s="146">
        <f t="shared" ref="C137:C144" si="38">C126*1000000</f>
        <v>11162732.005417243</v>
      </c>
      <c r="D137" s="148">
        <f t="shared" ref="D137:I145" si="39">100*LN(D126/C126)/(D$1-C$1)</f>
        <v>2.0102379412340485</v>
      </c>
      <c r="E137" s="148">
        <f t="shared" si="39"/>
        <v>2.2922668212360966</v>
      </c>
      <c r="F137" s="148">
        <f t="shared" si="39"/>
        <v>1.8236505386153428</v>
      </c>
      <c r="G137" s="148">
        <f t="shared" si="39"/>
        <v>1.2037272478003909</v>
      </c>
      <c r="H137" s="148">
        <f t="shared" si="39"/>
        <v>1.0249616125795726</v>
      </c>
      <c r="I137" s="148">
        <f t="shared" si="39"/>
        <v>0.83055012704189723</v>
      </c>
      <c r="J137" s="148">
        <f t="shared" ref="J137:J145" si="40">100*LN(K126/I126)/(K$1-I$1)</f>
        <v>0.87958440702614271</v>
      </c>
      <c r="K137" s="148">
        <f t="shared" ref="K137:K145" si="41">100*LN(M126/K126)/(M$1-K$1)</f>
        <v>0.98361856826715288</v>
      </c>
      <c r="L137" s="148">
        <f t="shared" ref="L137:L145" si="42">100*LN(W126/M126)/(W$1-M$1)</f>
        <v>1.2957117604964963</v>
      </c>
      <c r="M137" s="148">
        <f t="shared" ref="M137:M145" si="43">100*LN(AG126/W126)/(AG$1-W$1)</f>
        <v>0.41711313901107411</v>
      </c>
      <c r="P137" s="74"/>
      <c r="Q137" s="74"/>
      <c r="R137" s="74"/>
      <c r="S137" s="74"/>
      <c r="T137" s="74"/>
      <c r="U137" s="74"/>
      <c r="V137" s="74"/>
      <c r="W137" s="74"/>
      <c r="X137" s="74"/>
    </row>
    <row r="138" spans="1:33">
      <c r="A138" s="1"/>
      <c r="B138" s="143" t="s">
        <v>51</v>
      </c>
      <c r="C138" s="146">
        <f t="shared" si="38"/>
        <v>9388946.3174831085</v>
      </c>
      <c r="D138" s="148">
        <f t="shared" si="39"/>
        <v>2.9331861504186443</v>
      </c>
      <c r="E138" s="148">
        <f t="shared" si="39"/>
        <v>2.5930100455394536</v>
      </c>
      <c r="F138" s="148">
        <f t="shared" si="39"/>
        <v>1.9672031000328687</v>
      </c>
      <c r="G138" s="148">
        <f t="shared" si="39"/>
        <v>1.6902455115073831</v>
      </c>
      <c r="H138" s="148">
        <f t="shared" si="39"/>
        <v>1.5386954761582401</v>
      </c>
      <c r="I138" s="148">
        <f t="shared" si="39"/>
        <v>1.2418808469640934</v>
      </c>
      <c r="J138" s="148">
        <f t="shared" si="40"/>
        <v>1.1826767816361028</v>
      </c>
      <c r="K138" s="148">
        <f t="shared" si="41"/>
        <v>1.0428836924193994</v>
      </c>
      <c r="L138" s="148">
        <f t="shared" si="42"/>
        <v>1.2957117604964963</v>
      </c>
      <c r="M138" s="148">
        <f t="shared" si="43"/>
        <v>0.41711313901107405</v>
      </c>
      <c r="P138" s="74"/>
      <c r="Q138" s="74"/>
      <c r="R138" s="74"/>
      <c r="S138" s="74"/>
      <c r="T138" s="74"/>
      <c r="U138" s="74"/>
      <c r="V138" s="74"/>
      <c r="W138" s="74"/>
      <c r="X138" s="74"/>
    </row>
    <row r="139" spans="1:33">
      <c r="A139" s="1"/>
      <c r="B139" s="143" t="s">
        <v>52</v>
      </c>
      <c r="C139" s="146">
        <f t="shared" si="38"/>
        <v>3392825.9345064061</v>
      </c>
      <c r="D139" s="148">
        <f t="shared" si="39"/>
        <v>4.2186822759857332</v>
      </c>
      <c r="E139" s="148">
        <f t="shared" si="39"/>
        <v>4.273812471800591</v>
      </c>
      <c r="F139" s="148">
        <f t="shared" si="39"/>
        <v>3.6934628225322479</v>
      </c>
      <c r="G139" s="148">
        <f t="shared" si="39"/>
        <v>3.4433477392112031</v>
      </c>
      <c r="H139" s="148">
        <f t="shared" si="39"/>
        <v>2.8592860264711066</v>
      </c>
      <c r="I139" s="148">
        <f t="shared" si="39"/>
        <v>2.5261981952611725</v>
      </c>
      <c r="J139" s="148">
        <f t="shared" si="40"/>
        <v>2.3052981040665785</v>
      </c>
      <c r="K139" s="148">
        <f t="shared" si="41"/>
        <v>2.0676344446741686</v>
      </c>
      <c r="L139" s="148">
        <f t="shared" si="42"/>
        <v>1.2957117604964967</v>
      </c>
      <c r="M139" s="148">
        <f t="shared" si="43"/>
        <v>0.41711313901107405</v>
      </c>
      <c r="P139" s="74"/>
      <c r="Q139" s="74"/>
      <c r="R139" s="74"/>
      <c r="S139" s="74"/>
      <c r="T139" s="74"/>
      <c r="U139" s="74"/>
      <c r="V139" s="74"/>
      <c r="W139" s="74"/>
      <c r="X139" s="74"/>
    </row>
    <row r="140" spans="1:33">
      <c r="A140" s="1"/>
      <c r="B140" s="143" t="s">
        <v>53</v>
      </c>
      <c r="C140" s="146">
        <f t="shared" si="38"/>
        <v>1357130.3738025625</v>
      </c>
      <c r="D140" s="148">
        <f t="shared" si="39"/>
        <v>4.2186822759857332</v>
      </c>
      <c r="E140" s="148">
        <f t="shared" si="39"/>
        <v>4.2738124718005928</v>
      </c>
      <c r="F140" s="148">
        <f t="shared" si="39"/>
        <v>3.6934628225322457</v>
      </c>
      <c r="G140" s="148">
        <f t="shared" si="39"/>
        <v>3.4433477392112053</v>
      </c>
      <c r="H140" s="148">
        <f t="shared" si="39"/>
        <v>2.8592860264711066</v>
      </c>
      <c r="I140" s="148">
        <f t="shared" si="39"/>
        <v>2.5261981952611743</v>
      </c>
      <c r="J140" s="148">
        <f t="shared" si="40"/>
        <v>2.3052981040665781</v>
      </c>
      <c r="K140" s="148">
        <f t="shared" si="41"/>
        <v>2.0676344446741695</v>
      </c>
      <c r="L140" s="148">
        <f t="shared" si="42"/>
        <v>1.2957117604964967</v>
      </c>
      <c r="M140" s="148">
        <f t="shared" si="43"/>
        <v>0.41711313901107405</v>
      </c>
      <c r="P140" s="74"/>
      <c r="Q140" s="74"/>
      <c r="R140" s="74"/>
      <c r="S140" s="74"/>
      <c r="T140" s="74"/>
      <c r="U140" s="74"/>
      <c r="V140" s="74"/>
      <c r="W140" s="74"/>
      <c r="X140" s="74"/>
    </row>
    <row r="141" spans="1:33">
      <c r="A141" s="1"/>
      <c r="B141" s="143" t="s">
        <v>54</v>
      </c>
      <c r="C141" s="146">
        <f t="shared" si="38"/>
        <v>2714260.747605125</v>
      </c>
      <c r="D141" s="148">
        <f t="shared" si="39"/>
        <v>4.2186822759857332</v>
      </c>
      <c r="E141" s="148">
        <f t="shared" si="39"/>
        <v>4.2738124718005928</v>
      </c>
      <c r="F141" s="148">
        <f t="shared" si="39"/>
        <v>3.6934628225322457</v>
      </c>
      <c r="G141" s="148">
        <f t="shared" si="39"/>
        <v>3.4433477392112053</v>
      </c>
      <c r="H141" s="148">
        <f t="shared" si="39"/>
        <v>2.8592860264711066</v>
      </c>
      <c r="I141" s="148">
        <f t="shared" si="39"/>
        <v>2.5261981952611743</v>
      </c>
      <c r="J141" s="148">
        <f t="shared" si="40"/>
        <v>2.3052981040665781</v>
      </c>
      <c r="K141" s="148">
        <f t="shared" si="41"/>
        <v>2.0676344446741695</v>
      </c>
      <c r="L141" s="148">
        <f t="shared" si="42"/>
        <v>1.2957117604964967</v>
      </c>
      <c r="M141" s="148">
        <f t="shared" si="43"/>
        <v>0.41711313901107405</v>
      </c>
      <c r="P141" s="74"/>
      <c r="Q141" s="74"/>
      <c r="R141" s="74"/>
      <c r="S141" s="74"/>
      <c r="T141" s="74"/>
      <c r="U141" s="74"/>
      <c r="V141" s="74"/>
      <c r="W141" s="74"/>
      <c r="X141" s="74"/>
    </row>
    <row r="142" spans="1:33">
      <c r="A142" s="1"/>
      <c r="B142" s="143" t="s">
        <v>55</v>
      </c>
      <c r="C142" s="146">
        <f t="shared" si="38"/>
        <v>2261883.9563376037</v>
      </c>
      <c r="D142" s="148">
        <f t="shared" si="39"/>
        <v>4.2186822759857332</v>
      </c>
      <c r="E142" s="148">
        <f t="shared" si="39"/>
        <v>4.2738124718005901</v>
      </c>
      <c r="F142" s="148">
        <f t="shared" si="39"/>
        <v>3.6934628225322479</v>
      </c>
      <c r="G142" s="148">
        <f t="shared" si="39"/>
        <v>3.4433477392112053</v>
      </c>
      <c r="H142" s="148">
        <f t="shared" si="39"/>
        <v>2.8592860264711066</v>
      </c>
      <c r="I142" s="148">
        <f t="shared" si="39"/>
        <v>2.5261981952611725</v>
      </c>
      <c r="J142" s="148">
        <f t="shared" si="40"/>
        <v>2.3052981040665785</v>
      </c>
      <c r="K142" s="148">
        <f t="shared" si="41"/>
        <v>2.0676344446741703</v>
      </c>
      <c r="L142" s="148">
        <f t="shared" si="42"/>
        <v>1.2957117604964963</v>
      </c>
      <c r="M142" s="148">
        <f t="shared" si="43"/>
        <v>0.41711313901107405</v>
      </c>
      <c r="P142" s="74"/>
      <c r="Q142" s="74"/>
      <c r="R142" s="74"/>
      <c r="S142" s="74"/>
      <c r="T142" s="74"/>
      <c r="U142" s="74"/>
      <c r="V142" s="74"/>
      <c r="W142" s="74"/>
      <c r="X142" s="74"/>
    </row>
    <row r="143" spans="1:33">
      <c r="A143" s="1"/>
      <c r="B143" s="143" t="s">
        <v>56</v>
      </c>
      <c r="C143" s="146">
        <f t="shared" si="38"/>
        <v>1583318.7694363226</v>
      </c>
      <c r="D143" s="148">
        <f t="shared" si="39"/>
        <v>4.2186822759857341</v>
      </c>
      <c r="E143" s="148">
        <f t="shared" si="39"/>
        <v>4.273812471800591</v>
      </c>
      <c r="F143" s="148">
        <f t="shared" si="39"/>
        <v>3.6934628225322457</v>
      </c>
      <c r="G143" s="148">
        <f t="shared" si="39"/>
        <v>3.4433477392112053</v>
      </c>
      <c r="H143" s="148">
        <f t="shared" si="39"/>
        <v>2.8592860264711066</v>
      </c>
      <c r="I143" s="148">
        <f t="shared" si="39"/>
        <v>2.5261981952611725</v>
      </c>
      <c r="J143" s="148">
        <f t="shared" si="40"/>
        <v>2.3052981040665781</v>
      </c>
      <c r="K143" s="148">
        <f t="shared" si="41"/>
        <v>2.0676344446741703</v>
      </c>
      <c r="L143" s="148">
        <f t="shared" si="42"/>
        <v>1.2957117604964963</v>
      </c>
      <c r="M143" s="148">
        <f t="shared" si="43"/>
        <v>0.41711313901107411</v>
      </c>
      <c r="P143" s="74"/>
      <c r="Q143" s="74"/>
      <c r="R143" s="74"/>
      <c r="S143" s="74"/>
      <c r="T143" s="74"/>
      <c r="U143" s="74"/>
      <c r="V143" s="74"/>
      <c r="W143" s="74"/>
      <c r="X143" s="74"/>
    </row>
    <row r="144" spans="1:33">
      <c r="A144" s="1"/>
      <c r="B144" s="143" t="s">
        <v>57</v>
      </c>
      <c r="C144" s="146">
        <f t="shared" si="38"/>
        <v>1809507.1650700832</v>
      </c>
      <c r="D144" s="148">
        <f t="shared" si="39"/>
        <v>4.2186822759857341</v>
      </c>
      <c r="E144" s="148">
        <f t="shared" si="39"/>
        <v>4.2738124718005901</v>
      </c>
      <c r="F144" s="148">
        <f t="shared" si="39"/>
        <v>3.6934628225322479</v>
      </c>
      <c r="G144" s="148">
        <f t="shared" si="39"/>
        <v>3.4433477392112053</v>
      </c>
      <c r="H144" s="148">
        <f t="shared" si="39"/>
        <v>2.8592860264711066</v>
      </c>
      <c r="I144" s="148">
        <f t="shared" si="39"/>
        <v>2.5261981952611743</v>
      </c>
      <c r="J144" s="148">
        <f t="shared" si="40"/>
        <v>2.3052981040665781</v>
      </c>
      <c r="K144" s="148">
        <f t="shared" si="41"/>
        <v>2.0676344446741695</v>
      </c>
      <c r="L144" s="148">
        <f t="shared" si="42"/>
        <v>1.2957117604964963</v>
      </c>
      <c r="M144" s="148">
        <f t="shared" si="43"/>
        <v>0.41711313901107411</v>
      </c>
      <c r="P144" s="74"/>
      <c r="Q144" s="74"/>
      <c r="R144" s="74"/>
      <c r="S144" s="74"/>
      <c r="T144" s="74"/>
      <c r="U144" s="74"/>
      <c r="V144" s="74"/>
      <c r="W144" s="74"/>
      <c r="X144" s="74"/>
    </row>
    <row r="145" spans="1:33">
      <c r="B145" s="125" t="s">
        <v>22</v>
      </c>
      <c r="C145" s="149">
        <f>C134*1000000</f>
        <v>33670605.269658454</v>
      </c>
      <c r="D145" s="150">
        <f>100*LN(D134/C134)/(D$1-C$1)</f>
        <v>3.1724926686885859</v>
      </c>
      <c r="E145" s="150">
        <f t="shared" si="39"/>
        <v>3.2736561566818891</v>
      </c>
      <c r="F145" s="150">
        <f t="shared" si="39"/>
        <v>2.7947097545311932</v>
      </c>
      <c r="G145" s="150">
        <f t="shared" si="39"/>
        <v>2.5400576160748556</v>
      </c>
      <c r="H145" s="150">
        <f t="shared" si="39"/>
        <v>2.2170245594757798</v>
      </c>
      <c r="I145" s="150">
        <f t="shared" si="39"/>
        <v>1.9749837593465844</v>
      </c>
      <c r="J145" s="150">
        <f t="shared" si="40"/>
        <v>1.8923122114010003</v>
      </c>
      <c r="K145" s="150">
        <f t="shared" si="41"/>
        <v>1.775268177280195</v>
      </c>
      <c r="L145" s="150">
        <f t="shared" si="42"/>
        <v>1.2957117604964967</v>
      </c>
      <c r="M145" s="150">
        <f t="shared" si="43"/>
        <v>0.41711313901107383</v>
      </c>
      <c r="O145" s="139"/>
    </row>
    <row r="146" spans="1:33" s="128" customFormat="1" ht="11.25">
      <c r="B146" s="128" t="s">
        <v>60</v>
      </c>
      <c r="C146" s="128">
        <f>C19/$H$8</f>
        <v>33.670605269658452</v>
      </c>
      <c r="D146" s="128">
        <f>C146*EXP((D145/100)*(D136-C136))</f>
        <v>46.241352634250788</v>
      </c>
      <c r="E146" s="128">
        <f>D146*EXP((E145/100)*(E136-D136))</f>
        <v>64.151026473237408</v>
      </c>
      <c r="F146" s="128">
        <f t="shared" ref="F146:M146" si="44">E146*EXP((F145/100)*(F136-E136))</f>
        <v>84.835243818982661</v>
      </c>
      <c r="G146" s="128">
        <f t="shared" si="44"/>
        <v>109.36783447233546</v>
      </c>
      <c r="H146" s="128">
        <f t="shared" si="44"/>
        <v>136.51292312928885</v>
      </c>
      <c r="I146" s="128">
        <f t="shared" si="44"/>
        <v>166.3206681866817</v>
      </c>
      <c r="J146" s="128">
        <f t="shared" si="44"/>
        <v>242.83449076017959</v>
      </c>
      <c r="K146" s="128">
        <f t="shared" si="44"/>
        <v>346.34442875767957</v>
      </c>
      <c r="L146" s="128">
        <f t="shared" si="44"/>
        <v>1265.4024580900743</v>
      </c>
      <c r="M146" s="128">
        <f t="shared" si="44"/>
        <v>1920.3421230986983</v>
      </c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33" s="128" customFormat="1" ht="11.25"/>
    <row r="150" spans="1:33" ht="38.25">
      <c r="A150" s="142" t="s">
        <v>61</v>
      </c>
      <c r="B150" s="127" t="s">
        <v>27</v>
      </c>
      <c r="C150" s="127">
        <v>2000</v>
      </c>
      <c r="D150" s="127">
        <v>2010</v>
      </c>
      <c r="E150" s="127">
        <v>2020</v>
      </c>
      <c r="F150" s="127">
        <v>2030</v>
      </c>
      <c r="G150" s="127">
        <v>2040</v>
      </c>
      <c r="H150" s="127">
        <v>2050</v>
      </c>
      <c r="I150" s="127">
        <v>2060</v>
      </c>
      <c r="J150" s="127">
        <v>2070</v>
      </c>
      <c r="K150" s="127">
        <v>2080</v>
      </c>
      <c r="L150" s="127">
        <v>2090</v>
      </c>
      <c r="M150" s="127">
        <v>2100</v>
      </c>
      <c r="N150" s="127">
        <v>2110</v>
      </c>
      <c r="O150" s="127">
        <v>2120</v>
      </c>
      <c r="P150" s="127">
        <v>2130</v>
      </c>
      <c r="Q150" s="127">
        <v>2140</v>
      </c>
      <c r="R150" s="127">
        <v>2150</v>
      </c>
      <c r="S150" s="127">
        <v>2160</v>
      </c>
      <c r="T150" s="127">
        <v>2170</v>
      </c>
      <c r="U150" s="127">
        <v>2180</v>
      </c>
      <c r="V150" s="127">
        <v>2190</v>
      </c>
      <c r="W150" s="127">
        <v>2200</v>
      </c>
      <c r="X150" s="127">
        <v>2210</v>
      </c>
      <c r="Y150" s="127">
        <v>2220</v>
      </c>
      <c r="Z150" s="127">
        <v>2230</v>
      </c>
      <c r="AA150" s="127">
        <v>2240</v>
      </c>
      <c r="AB150" s="127">
        <v>2250</v>
      </c>
      <c r="AC150" s="127">
        <v>2260</v>
      </c>
      <c r="AD150" s="127">
        <v>2270</v>
      </c>
      <c r="AE150" s="127">
        <v>2280</v>
      </c>
      <c r="AF150" s="127">
        <v>2290</v>
      </c>
      <c r="AG150" s="127">
        <v>2300</v>
      </c>
    </row>
    <row r="151" spans="1:33">
      <c r="A151" s="140">
        <v>0.4</v>
      </c>
      <c r="B151" s="138" t="s">
        <v>50</v>
      </c>
      <c r="C151" s="74">
        <f>C45</f>
        <v>0.51935509999999996</v>
      </c>
      <c r="D151" s="74">
        <f t="shared" ref="D151:AG151" si="45">D45</f>
        <v>0.52334899999999995</v>
      </c>
      <c r="E151" s="74">
        <f t="shared" si="45"/>
        <v>0.52144999999999997</v>
      </c>
      <c r="F151" s="74">
        <f t="shared" si="45"/>
        <v>0.51513699999999996</v>
      </c>
      <c r="G151" s="74">
        <f t="shared" si="45"/>
        <v>0.50392689999999996</v>
      </c>
      <c r="H151" s="74">
        <f t="shared" si="45"/>
        <v>0.4885777</v>
      </c>
      <c r="I151" s="74">
        <f t="shared" si="45"/>
        <v>0.46777459999999998</v>
      </c>
      <c r="J151" s="74">
        <f t="shared" si="45"/>
        <v>0.45046720000000001</v>
      </c>
      <c r="K151" s="74">
        <f t="shared" si="45"/>
        <v>0.43821339999999998</v>
      </c>
      <c r="L151" s="74">
        <f t="shared" si="45"/>
        <v>0.4307107</v>
      </c>
      <c r="M151" s="74">
        <f t="shared" si="45"/>
        <v>0.4270427</v>
      </c>
      <c r="N151" s="74">
        <f t="shared" si="45"/>
        <v>0.42376821546046145</v>
      </c>
      <c r="O151" s="74">
        <f t="shared" si="45"/>
        <v>0.42087864697603683</v>
      </c>
      <c r="P151" s="74">
        <f t="shared" si="45"/>
        <v>0.4183664419655474</v>
      </c>
      <c r="Q151" s="74">
        <f t="shared" si="45"/>
        <v>0.41622506176585328</v>
      </c>
      <c r="R151" s="74">
        <f t="shared" si="45"/>
        <v>0.41444895326153852</v>
      </c>
      <c r="S151" s="74">
        <f t="shared" si="45"/>
        <v>0.41303352487804146</v>
      </c>
      <c r="T151" s="74">
        <f t="shared" si="45"/>
        <v>0.41197512679289605</v>
      </c>
      <c r="U151" s="74">
        <f t="shared" si="45"/>
        <v>0.41127103524565195</v>
      </c>
      <c r="V151" s="74">
        <f t="shared" si="45"/>
        <v>0.41091944085201781</v>
      </c>
      <c r="W151" s="74">
        <f t="shared" si="45"/>
        <v>0.41091944085201781</v>
      </c>
      <c r="X151" s="74">
        <f t="shared" si="45"/>
        <v>0.41091944085201781</v>
      </c>
      <c r="Y151" s="74">
        <f t="shared" si="45"/>
        <v>0.41091944085201781</v>
      </c>
      <c r="Z151" s="74">
        <f t="shared" si="45"/>
        <v>0.41091944085201781</v>
      </c>
      <c r="AA151" s="74">
        <f t="shared" si="45"/>
        <v>0.41091944085201781</v>
      </c>
      <c r="AB151" s="74">
        <f t="shared" si="45"/>
        <v>0.41091944085201781</v>
      </c>
      <c r="AC151" s="74">
        <f t="shared" si="45"/>
        <v>0.41091944085201781</v>
      </c>
      <c r="AD151" s="74">
        <f t="shared" si="45"/>
        <v>0.41091944085201781</v>
      </c>
      <c r="AE151" s="74">
        <f t="shared" si="45"/>
        <v>0.41091944085201781</v>
      </c>
      <c r="AF151" s="74">
        <f t="shared" si="45"/>
        <v>0.41091944085201781</v>
      </c>
      <c r="AG151" s="74">
        <f t="shared" si="45"/>
        <v>0.41091944085201781</v>
      </c>
    </row>
    <row r="152" spans="1:33">
      <c r="A152" s="140">
        <v>0.3</v>
      </c>
      <c r="B152" s="138" t="s">
        <v>51</v>
      </c>
      <c r="C152" s="74">
        <f>C47</f>
        <v>0.27875169999999999</v>
      </c>
      <c r="D152" s="74">
        <f t="shared" ref="D152:AG152" si="46">D47</f>
        <v>0.30801610000000001</v>
      </c>
      <c r="E152" s="74">
        <f t="shared" si="46"/>
        <v>0.33672469999999999</v>
      </c>
      <c r="F152" s="74">
        <f t="shared" si="46"/>
        <v>0.3622823</v>
      </c>
      <c r="G152" s="74">
        <f t="shared" si="46"/>
        <v>0.38278990000000002</v>
      </c>
      <c r="H152" s="74">
        <f t="shared" si="46"/>
        <v>0.39974949999999998</v>
      </c>
      <c r="I152" s="74">
        <f t="shared" si="46"/>
        <v>0.40681889999999998</v>
      </c>
      <c r="J152" s="74">
        <f t="shared" si="46"/>
        <v>0.41483059999999999</v>
      </c>
      <c r="K152" s="74">
        <f t="shared" si="46"/>
        <v>0.42050520000000002</v>
      </c>
      <c r="L152" s="74">
        <f t="shared" si="46"/>
        <v>0.42464150000000001</v>
      </c>
      <c r="M152" s="74">
        <f t="shared" si="46"/>
        <v>0.42758489999999999</v>
      </c>
      <c r="N152" s="74">
        <f t="shared" si="46"/>
        <v>0.43025139982352828</v>
      </c>
      <c r="O152" s="74">
        <f t="shared" si="46"/>
        <v>0.43263557864550817</v>
      </c>
      <c r="P152" s="74">
        <f t="shared" si="46"/>
        <v>0.43473257025554429</v>
      </c>
      <c r="Q152" s="74">
        <f t="shared" si="46"/>
        <v>0.43653807960626012</v>
      </c>
      <c r="R152" s="74">
        <f t="shared" si="46"/>
        <v>0.43804839747102153</v>
      </c>
      <c r="S152" s="74">
        <f t="shared" si="46"/>
        <v>0.43926041314103514</v>
      </c>
      <c r="T152" s="74">
        <f t="shared" si="46"/>
        <v>0.44017162510098762</v>
      </c>
      <c r="U152" s="74">
        <f t="shared" si="46"/>
        <v>0.44078014963194517</v>
      </c>
      <c r="V152" s="74">
        <f t="shared" si="46"/>
        <v>0.44108472730010367</v>
      </c>
      <c r="W152" s="74">
        <f t="shared" si="46"/>
        <v>0.44108472730010367</v>
      </c>
      <c r="X152" s="74">
        <f t="shared" si="46"/>
        <v>0.44108472730010367</v>
      </c>
      <c r="Y152" s="74">
        <f t="shared" si="46"/>
        <v>0.44108472730010367</v>
      </c>
      <c r="Z152" s="74">
        <f t="shared" si="46"/>
        <v>0.44108472730010367</v>
      </c>
      <c r="AA152" s="74">
        <f t="shared" si="46"/>
        <v>0.44108472730010367</v>
      </c>
      <c r="AB152" s="74">
        <f t="shared" si="46"/>
        <v>0.44108472730010367</v>
      </c>
      <c r="AC152" s="74">
        <f t="shared" si="46"/>
        <v>0.44108472730010367</v>
      </c>
      <c r="AD152" s="74">
        <f t="shared" si="46"/>
        <v>0.44108472730010367</v>
      </c>
      <c r="AE152" s="74">
        <f t="shared" si="46"/>
        <v>0.44108472730010367</v>
      </c>
      <c r="AF152" s="74">
        <f t="shared" si="46"/>
        <v>0.44108472730010367</v>
      </c>
      <c r="AG152" s="74">
        <f t="shared" si="46"/>
        <v>0.44108472730010367</v>
      </c>
    </row>
    <row r="153" spans="1:33">
      <c r="A153" s="140">
        <v>0.2</v>
      </c>
      <c r="B153" s="138" t="s">
        <v>52</v>
      </c>
      <c r="C153" s="74">
        <f>(C51-C45-C47)*($A153/SUM($A153:$A158))</f>
        <v>0.19741915555555556</v>
      </c>
      <c r="D153" s="74">
        <f t="shared" ref="D153:AG153" si="47">(D51-D45-D47)*($A153/SUM($A153:$A158))</f>
        <v>0.2245692555555556</v>
      </c>
      <c r="E153" s="74">
        <f t="shared" si="47"/>
        <v>0.25009345555555557</v>
      </c>
      <c r="F153" s="74">
        <f t="shared" si="47"/>
        <v>0.27141017407407408</v>
      </c>
      <c r="G153" s="74">
        <f t="shared" si="47"/>
        <v>0.28837604444444448</v>
      </c>
      <c r="H153" s="74">
        <f t="shared" si="47"/>
        <v>0.30044532592592593</v>
      </c>
      <c r="I153" s="74">
        <f t="shared" si="47"/>
        <v>0.30824750000000006</v>
      </c>
      <c r="J153" s="74">
        <f t="shared" si="47"/>
        <v>0.31209778518518522</v>
      </c>
      <c r="K153" s="74">
        <f t="shared" si="47"/>
        <v>0.31262586666666664</v>
      </c>
      <c r="L153" s="74">
        <f t="shared" si="47"/>
        <v>0.3107637703703704</v>
      </c>
      <c r="M153" s="74">
        <f t="shared" si="47"/>
        <v>0.30713323703703715</v>
      </c>
      <c r="N153" s="74">
        <f t="shared" si="47"/>
        <v>0.30389753116843776</v>
      </c>
      <c r="O153" s="74">
        <f t="shared" si="47"/>
        <v>0.30104636606904134</v>
      </c>
      <c r="P153" s="74">
        <f t="shared" si="47"/>
        <v>0.29857073998244177</v>
      </c>
      <c r="Q153" s="74">
        <f t="shared" si="47"/>
        <v>0.29646288469811549</v>
      </c>
      <c r="R153" s="74">
        <f t="shared" si="47"/>
        <v>0.29471622139428999</v>
      </c>
      <c r="S153" s="74">
        <f t="shared" si="47"/>
        <v>0.29332532338393974</v>
      </c>
      <c r="T153" s="74">
        <f t="shared" si="47"/>
        <v>0.29228588548440659</v>
      </c>
      <c r="U153" s="74">
        <f t="shared" si="47"/>
        <v>0.29159469978183533</v>
      </c>
      <c r="V153" s="74">
        <f t="shared" si="47"/>
        <v>0.29124963761003947</v>
      </c>
      <c r="W153" s="74">
        <f t="shared" si="47"/>
        <v>0.29124963761003947</v>
      </c>
      <c r="X153" s="74">
        <f t="shared" si="47"/>
        <v>0.29124963761003947</v>
      </c>
      <c r="Y153" s="74">
        <f t="shared" si="47"/>
        <v>0.29124963761003947</v>
      </c>
      <c r="Z153" s="74">
        <f t="shared" si="47"/>
        <v>0.29124963761003947</v>
      </c>
      <c r="AA153" s="74">
        <f t="shared" si="47"/>
        <v>0.29124963761003947</v>
      </c>
      <c r="AB153" s="74">
        <f t="shared" si="47"/>
        <v>0.29124963761003947</v>
      </c>
      <c r="AC153" s="74">
        <f t="shared" si="47"/>
        <v>0.29124963761003947</v>
      </c>
      <c r="AD153" s="74">
        <f t="shared" si="47"/>
        <v>0.29124963761003947</v>
      </c>
      <c r="AE153" s="74">
        <f t="shared" si="47"/>
        <v>0.29124963761003947</v>
      </c>
      <c r="AF153" s="74">
        <f t="shared" si="47"/>
        <v>0.29124963761003947</v>
      </c>
      <c r="AG153" s="74">
        <f t="shared" si="47"/>
        <v>0.29124963761003947</v>
      </c>
    </row>
    <row r="154" spans="1:33">
      <c r="A154" s="140">
        <v>0.6</v>
      </c>
      <c r="B154" s="138" t="s">
        <v>53</v>
      </c>
      <c r="C154" s="74">
        <f>(C51-C45-C47)*($A154/SUM($A153:$A158))</f>
        <v>0.59225746666666668</v>
      </c>
      <c r="D154" s="74">
        <f t="shared" ref="D154:AG154" si="48">(D51-D45-D47)*($A154/SUM($A153:$A158))</f>
        <v>0.67370776666666676</v>
      </c>
      <c r="E154" s="74">
        <f t="shared" si="48"/>
        <v>0.75028036666666675</v>
      </c>
      <c r="F154" s="74">
        <f t="shared" si="48"/>
        <v>0.81423052222222225</v>
      </c>
      <c r="G154" s="74">
        <f t="shared" si="48"/>
        <v>0.86512813333333338</v>
      </c>
      <c r="H154" s="74">
        <f t="shared" si="48"/>
        <v>0.90133597777777774</v>
      </c>
      <c r="I154" s="74">
        <f t="shared" si="48"/>
        <v>0.92474250000000013</v>
      </c>
      <c r="J154" s="74">
        <f t="shared" si="48"/>
        <v>0.9362933555555556</v>
      </c>
      <c r="K154" s="74">
        <f t="shared" si="48"/>
        <v>0.93787759999999987</v>
      </c>
      <c r="L154" s="74">
        <f t="shared" si="48"/>
        <v>0.93229131111111119</v>
      </c>
      <c r="M154" s="74">
        <f t="shared" si="48"/>
        <v>0.92139971111111141</v>
      </c>
      <c r="N154" s="74">
        <f t="shared" si="48"/>
        <v>0.91169259350531329</v>
      </c>
      <c r="O154" s="74">
        <f t="shared" si="48"/>
        <v>0.9031390982071239</v>
      </c>
      <c r="P154" s="74">
        <f t="shared" si="48"/>
        <v>0.89571221994732519</v>
      </c>
      <c r="Q154" s="74">
        <f t="shared" si="48"/>
        <v>0.88938865409434642</v>
      </c>
      <c r="R154" s="74">
        <f t="shared" si="48"/>
        <v>0.88414866418286986</v>
      </c>
      <c r="S154" s="74">
        <f t="shared" si="48"/>
        <v>0.87997597015181928</v>
      </c>
      <c r="T154" s="74">
        <f t="shared" si="48"/>
        <v>0.87685765645321967</v>
      </c>
      <c r="U154" s="74">
        <f t="shared" si="48"/>
        <v>0.87478409934550605</v>
      </c>
      <c r="V154" s="74">
        <f t="shared" si="48"/>
        <v>0.87374891283011824</v>
      </c>
      <c r="W154" s="74">
        <f t="shared" si="48"/>
        <v>0.87374891283011824</v>
      </c>
      <c r="X154" s="74">
        <f t="shared" si="48"/>
        <v>0.87374891283011824</v>
      </c>
      <c r="Y154" s="74">
        <f t="shared" si="48"/>
        <v>0.87374891283011824</v>
      </c>
      <c r="Z154" s="74">
        <f t="shared" si="48"/>
        <v>0.87374891283011824</v>
      </c>
      <c r="AA154" s="74">
        <f t="shared" si="48"/>
        <v>0.87374891283011824</v>
      </c>
      <c r="AB154" s="74">
        <f t="shared" si="48"/>
        <v>0.87374891283011824</v>
      </c>
      <c r="AC154" s="74">
        <f t="shared" si="48"/>
        <v>0.87374891283011824</v>
      </c>
      <c r="AD154" s="74">
        <f t="shared" si="48"/>
        <v>0.87374891283011824</v>
      </c>
      <c r="AE154" s="74">
        <f t="shared" si="48"/>
        <v>0.87374891283011824</v>
      </c>
      <c r="AF154" s="74">
        <f t="shared" si="48"/>
        <v>0.87374891283011824</v>
      </c>
      <c r="AG154" s="74">
        <f t="shared" si="48"/>
        <v>0.87374891283011824</v>
      </c>
    </row>
    <row r="155" spans="1:33">
      <c r="A155" s="140">
        <v>1.3</v>
      </c>
      <c r="B155" s="138" t="s">
        <v>54</v>
      </c>
      <c r="C155" s="74">
        <f>(C51-C45-C47)*($A155/SUM($A153:$A158))</f>
        <v>1.2832245111111114</v>
      </c>
      <c r="D155" s="74">
        <f t="shared" ref="D155:AG155" si="49">(D51-D45-D47)*($A155/SUM($A153:$A158))</f>
        <v>1.4597001611111116</v>
      </c>
      <c r="E155" s="74">
        <f t="shared" si="49"/>
        <v>1.6256074611111113</v>
      </c>
      <c r="F155" s="74">
        <f t="shared" si="49"/>
        <v>1.7641661314814816</v>
      </c>
      <c r="G155" s="74">
        <f t="shared" si="49"/>
        <v>1.8744442888888893</v>
      </c>
      <c r="H155" s="74">
        <f t="shared" si="49"/>
        <v>1.9528946185185188</v>
      </c>
      <c r="I155" s="74">
        <f t="shared" si="49"/>
        <v>2.0036087500000006</v>
      </c>
      <c r="J155" s="74">
        <f t="shared" si="49"/>
        <v>2.0286356037037039</v>
      </c>
      <c r="K155" s="74">
        <f t="shared" si="49"/>
        <v>2.0320681333333335</v>
      </c>
      <c r="L155" s="74">
        <f t="shared" si="49"/>
        <v>2.0199645074074075</v>
      </c>
      <c r="M155" s="74">
        <f t="shared" si="49"/>
        <v>1.9963660407407415</v>
      </c>
      <c r="N155" s="74">
        <f t="shared" si="49"/>
        <v>1.9753339525948457</v>
      </c>
      <c r="O155" s="74">
        <f t="shared" si="49"/>
        <v>1.9568013794487686</v>
      </c>
      <c r="P155" s="74">
        <f t="shared" si="49"/>
        <v>1.9407098098858715</v>
      </c>
      <c r="Q155" s="74">
        <f t="shared" si="49"/>
        <v>1.9270087505377509</v>
      </c>
      <c r="R155" s="74">
        <f t="shared" si="49"/>
        <v>1.9156554390628848</v>
      </c>
      <c r="S155" s="74">
        <f t="shared" si="49"/>
        <v>1.9066146019956085</v>
      </c>
      <c r="T155" s="74">
        <f t="shared" si="49"/>
        <v>1.8998582556486427</v>
      </c>
      <c r="U155" s="74">
        <f t="shared" si="49"/>
        <v>1.8953655485819298</v>
      </c>
      <c r="V155" s="74">
        <f t="shared" si="49"/>
        <v>1.8931226444652565</v>
      </c>
      <c r="W155" s="74">
        <f t="shared" si="49"/>
        <v>1.8931226444652565</v>
      </c>
      <c r="X155" s="74">
        <f t="shared" si="49"/>
        <v>1.8931226444652565</v>
      </c>
      <c r="Y155" s="74">
        <f t="shared" si="49"/>
        <v>1.8931226444652565</v>
      </c>
      <c r="Z155" s="74">
        <f t="shared" si="49"/>
        <v>1.8931226444652565</v>
      </c>
      <c r="AA155" s="74">
        <f t="shared" si="49"/>
        <v>1.8931226444652565</v>
      </c>
      <c r="AB155" s="74">
        <f t="shared" si="49"/>
        <v>1.8931226444652565</v>
      </c>
      <c r="AC155" s="74">
        <f t="shared" si="49"/>
        <v>1.8931226444652565</v>
      </c>
      <c r="AD155" s="74">
        <f t="shared" si="49"/>
        <v>1.8931226444652565</v>
      </c>
      <c r="AE155" s="74">
        <f t="shared" si="49"/>
        <v>1.8931226444652565</v>
      </c>
      <c r="AF155" s="74">
        <f t="shared" si="49"/>
        <v>1.8931226444652565</v>
      </c>
      <c r="AG155" s="74">
        <f t="shared" si="49"/>
        <v>1.8931226444652565</v>
      </c>
    </row>
    <row r="156" spans="1:33">
      <c r="A156" s="140">
        <v>2</v>
      </c>
      <c r="B156" s="138" t="s">
        <v>55</v>
      </c>
      <c r="C156" s="74">
        <f>(C51-C45-C47)*($A156/SUM($A153:$A158))</f>
        <v>1.9741915555555556</v>
      </c>
      <c r="D156" s="74">
        <f t="shared" ref="D156:AG156" si="50">(D51-D45-D47)*($A156/SUM($A153:$A158))</f>
        <v>2.2456925555555558</v>
      </c>
      <c r="E156" s="74">
        <f t="shared" si="50"/>
        <v>2.5009345555555558</v>
      </c>
      <c r="F156" s="74">
        <f t="shared" si="50"/>
        <v>2.7141017407407406</v>
      </c>
      <c r="G156" s="74">
        <f t="shared" si="50"/>
        <v>2.8837604444444449</v>
      </c>
      <c r="H156" s="74">
        <f t="shared" si="50"/>
        <v>3.0044532592592592</v>
      </c>
      <c r="I156" s="74">
        <f t="shared" si="50"/>
        <v>3.0824750000000005</v>
      </c>
      <c r="J156" s="74">
        <f t="shared" si="50"/>
        <v>3.1209778518518521</v>
      </c>
      <c r="K156" s="74">
        <f t="shared" si="50"/>
        <v>3.1262586666666663</v>
      </c>
      <c r="L156" s="74">
        <f t="shared" si="50"/>
        <v>3.1076377037037042</v>
      </c>
      <c r="M156" s="74">
        <f t="shared" si="50"/>
        <v>3.0713323703703712</v>
      </c>
      <c r="N156" s="74">
        <f t="shared" si="50"/>
        <v>3.0389753116843776</v>
      </c>
      <c r="O156" s="74">
        <f t="shared" si="50"/>
        <v>3.0104636606904132</v>
      </c>
      <c r="P156" s="74">
        <f t="shared" si="50"/>
        <v>2.9857073998244177</v>
      </c>
      <c r="Q156" s="74">
        <f t="shared" si="50"/>
        <v>2.9646288469811548</v>
      </c>
      <c r="R156" s="74">
        <f t="shared" si="50"/>
        <v>2.9471622139428995</v>
      </c>
      <c r="S156" s="74">
        <f t="shared" si="50"/>
        <v>2.9332532338393977</v>
      </c>
      <c r="T156" s="74">
        <f t="shared" si="50"/>
        <v>2.9228588548440655</v>
      </c>
      <c r="U156" s="74">
        <f t="shared" si="50"/>
        <v>2.9159469978183536</v>
      </c>
      <c r="V156" s="74">
        <f t="shared" si="50"/>
        <v>2.9124963761003944</v>
      </c>
      <c r="W156" s="74">
        <f t="shared" si="50"/>
        <v>2.9124963761003944</v>
      </c>
      <c r="X156" s="74">
        <f t="shared" si="50"/>
        <v>2.9124963761003944</v>
      </c>
      <c r="Y156" s="74">
        <f t="shared" si="50"/>
        <v>2.9124963761003944</v>
      </c>
      <c r="Z156" s="74">
        <f t="shared" si="50"/>
        <v>2.9124963761003944</v>
      </c>
      <c r="AA156" s="74">
        <f t="shared" si="50"/>
        <v>2.9124963761003944</v>
      </c>
      <c r="AB156" s="74">
        <f t="shared" si="50"/>
        <v>2.9124963761003944</v>
      </c>
      <c r="AC156" s="74">
        <f t="shared" si="50"/>
        <v>2.9124963761003944</v>
      </c>
      <c r="AD156" s="74">
        <f t="shared" si="50"/>
        <v>2.9124963761003944</v>
      </c>
      <c r="AE156" s="74">
        <f t="shared" si="50"/>
        <v>2.9124963761003944</v>
      </c>
      <c r="AF156" s="74">
        <f t="shared" si="50"/>
        <v>2.9124963761003944</v>
      </c>
      <c r="AG156" s="74">
        <f t="shared" si="50"/>
        <v>2.9124963761003944</v>
      </c>
    </row>
    <row r="157" spans="1:33">
      <c r="A157" s="140">
        <v>0.8</v>
      </c>
      <c r="B157" s="138" t="s">
        <v>56</v>
      </c>
      <c r="C157" s="74">
        <f>(C51-C45-C47)*($A157/SUM($A153:$A158))</f>
        <v>0.78967662222222224</v>
      </c>
      <c r="D157" s="74">
        <f t="shared" ref="D157:AG157" si="51">(D51-D45-D47)*($A157/SUM($A153:$A158))</f>
        <v>0.89827702222222239</v>
      </c>
      <c r="E157" s="74">
        <f t="shared" si="51"/>
        <v>1.0003738222222223</v>
      </c>
      <c r="F157" s="74">
        <f t="shared" si="51"/>
        <v>1.0856406962962963</v>
      </c>
      <c r="G157" s="74">
        <f t="shared" si="51"/>
        <v>1.1535041777777779</v>
      </c>
      <c r="H157" s="74">
        <f t="shared" si="51"/>
        <v>1.2017813037037037</v>
      </c>
      <c r="I157" s="74">
        <f t="shared" si="51"/>
        <v>1.2329900000000003</v>
      </c>
      <c r="J157" s="74">
        <f t="shared" si="51"/>
        <v>1.2483911407407409</v>
      </c>
      <c r="K157" s="74">
        <f t="shared" si="51"/>
        <v>1.2505034666666666</v>
      </c>
      <c r="L157" s="74">
        <f t="shared" si="51"/>
        <v>1.2430550814814816</v>
      </c>
      <c r="M157" s="74">
        <f t="shared" si="51"/>
        <v>1.2285329481481486</v>
      </c>
      <c r="N157" s="74">
        <f t="shared" si="51"/>
        <v>1.215590124673751</v>
      </c>
      <c r="O157" s="74">
        <f t="shared" si="51"/>
        <v>1.2041854642761654</v>
      </c>
      <c r="P157" s="74">
        <f t="shared" si="51"/>
        <v>1.1942829599297671</v>
      </c>
      <c r="Q157" s="74">
        <f t="shared" si="51"/>
        <v>1.185851538792462</v>
      </c>
      <c r="R157" s="74">
        <f t="shared" si="51"/>
        <v>1.17886488557716</v>
      </c>
      <c r="S157" s="74">
        <f t="shared" si="51"/>
        <v>1.173301293535759</v>
      </c>
      <c r="T157" s="74">
        <f t="shared" si="51"/>
        <v>1.1691435419376264</v>
      </c>
      <c r="U157" s="74">
        <f t="shared" si="51"/>
        <v>1.1663787991273413</v>
      </c>
      <c r="V157" s="74">
        <f t="shared" si="51"/>
        <v>1.1649985504401579</v>
      </c>
      <c r="W157" s="74">
        <f t="shared" si="51"/>
        <v>1.1649985504401579</v>
      </c>
      <c r="X157" s="74">
        <f t="shared" si="51"/>
        <v>1.1649985504401579</v>
      </c>
      <c r="Y157" s="74">
        <f t="shared" si="51"/>
        <v>1.1649985504401579</v>
      </c>
      <c r="Z157" s="74">
        <f t="shared" si="51"/>
        <v>1.1649985504401579</v>
      </c>
      <c r="AA157" s="74">
        <f t="shared" si="51"/>
        <v>1.1649985504401579</v>
      </c>
      <c r="AB157" s="74">
        <f t="shared" si="51"/>
        <v>1.1649985504401579</v>
      </c>
      <c r="AC157" s="74">
        <f t="shared" si="51"/>
        <v>1.1649985504401579</v>
      </c>
      <c r="AD157" s="74">
        <f t="shared" si="51"/>
        <v>1.1649985504401579</v>
      </c>
      <c r="AE157" s="74">
        <f t="shared" si="51"/>
        <v>1.1649985504401579</v>
      </c>
      <c r="AF157" s="74">
        <f t="shared" si="51"/>
        <v>1.1649985504401579</v>
      </c>
      <c r="AG157" s="74">
        <f t="shared" si="51"/>
        <v>1.1649985504401579</v>
      </c>
    </row>
    <row r="158" spans="1:33">
      <c r="A158" s="140">
        <v>0.5</v>
      </c>
      <c r="B158" s="138" t="s">
        <v>57</v>
      </c>
      <c r="C158" s="74">
        <f>(C51-C45-C47)*($A158/SUM($A153:$A158))</f>
        <v>0.4935478888888889</v>
      </c>
      <c r="D158" s="74">
        <f t="shared" ref="D158:AG158" si="52">(D51-D45-D47)*($A158/SUM($A153:$A158))</f>
        <v>0.56142313888888895</v>
      </c>
      <c r="E158" s="74">
        <f t="shared" si="52"/>
        <v>0.62523363888888894</v>
      </c>
      <c r="F158" s="74">
        <f t="shared" si="52"/>
        <v>0.67852543518518516</v>
      </c>
      <c r="G158" s="74">
        <f t="shared" si="52"/>
        <v>0.72094011111111123</v>
      </c>
      <c r="H158" s="74">
        <f t="shared" si="52"/>
        <v>0.7511133148148148</v>
      </c>
      <c r="I158" s="74">
        <f t="shared" si="52"/>
        <v>0.77061875000000013</v>
      </c>
      <c r="J158" s="74">
        <f t="shared" si="52"/>
        <v>0.78024446296296301</v>
      </c>
      <c r="K158" s="74">
        <f t="shared" si="52"/>
        <v>0.78156466666666657</v>
      </c>
      <c r="L158" s="74">
        <f t="shared" si="52"/>
        <v>0.77690942592592604</v>
      </c>
      <c r="M158" s="74">
        <f t="shared" si="52"/>
        <v>0.7678330925925928</v>
      </c>
      <c r="N158" s="74">
        <f t="shared" si="52"/>
        <v>0.75974382792109441</v>
      </c>
      <c r="O158" s="74">
        <f t="shared" si="52"/>
        <v>0.75261591517260329</v>
      </c>
      <c r="P158" s="74">
        <f t="shared" si="52"/>
        <v>0.74642684995610442</v>
      </c>
      <c r="Q158" s="74">
        <f t="shared" si="52"/>
        <v>0.7411572117452887</v>
      </c>
      <c r="R158" s="74">
        <f t="shared" si="52"/>
        <v>0.73679055348572486</v>
      </c>
      <c r="S158" s="74">
        <f t="shared" si="52"/>
        <v>0.73331330845984943</v>
      </c>
      <c r="T158" s="74">
        <f t="shared" si="52"/>
        <v>0.73071471371101637</v>
      </c>
      <c r="U158" s="74">
        <f t="shared" si="52"/>
        <v>0.72898674945458841</v>
      </c>
      <c r="V158" s="74">
        <f t="shared" si="52"/>
        <v>0.72812409402509859</v>
      </c>
      <c r="W158" s="74">
        <f t="shared" si="52"/>
        <v>0.72812409402509859</v>
      </c>
      <c r="X158" s="74">
        <f t="shared" si="52"/>
        <v>0.72812409402509859</v>
      </c>
      <c r="Y158" s="74">
        <f t="shared" si="52"/>
        <v>0.72812409402509859</v>
      </c>
      <c r="Z158" s="74">
        <f t="shared" si="52"/>
        <v>0.72812409402509859</v>
      </c>
      <c r="AA158" s="74">
        <f t="shared" si="52"/>
        <v>0.72812409402509859</v>
      </c>
      <c r="AB158" s="74">
        <f t="shared" si="52"/>
        <v>0.72812409402509859</v>
      </c>
      <c r="AC158" s="74">
        <f t="shared" si="52"/>
        <v>0.72812409402509859</v>
      </c>
      <c r="AD158" s="74">
        <f t="shared" si="52"/>
        <v>0.72812409402509859</v>
      </c>
      <c r="AE158" s="74">
        <f t="shared" si="52"/>
        <v>0.72812409402509859</v>
      </c>
      <c r="AF158" s="74">
        <f t="shared" si="52"/>
        <v>0.72812409402509859</v>
      </c>
      <c r="AG158" s="74">
        <f t="shared" si="52"/>
        <v>0.72812409402509859</v>
      </c>
    </row>
    <row r="159" spans="1:33">
      <c r="A159" s="141">
        <f>SUM(A151:A158)</f>
        <v>6.1</v>
      </c>
      <c r="B159" s="1" t="s">
        <v>22</v>
      </c>
      <c r="C159" s="1">
        <f>SUM(C151:C158)</f>
        <v>6.1284240000000008</v>
      </c>
      <c r="D159" s="1">
        <f t="shared" ref="D159:AG159" si="53">SUM(D151:D158)</f>
        <v>6.8947350000000007</v>
      </c>
      <c r="E159" s="1">
        <f t="shared" si="53"/>
        <v>7.6106980000000002</v>
      </c>
      <c r="F159" s="1">
        <f t="shared" si="53"/>
        <v>8.2054939999999998</v>
      </c>
      <c r="G159" s="1">
        <f t="shared" si="53"/>
        <v>8.6728700000000014</v>
      </c>
      <c r="H159" s="1">
        <f t="shared" si="53"/>
        <v>9.0003510000000002</v>
      </c>
      <c r="I159" s="1">
        <f t="shared" si="53"/>
        <v>9.1972760000000022</v>
      </c>
      <c r="J159" s="1">
        <f t="shared" si="53"/>
        <v>9.2919380000000018</v>
      </c>
      <c r="K159" s="1">
        <f t="shared" si="53"/>
        <v>9.2996169999999996</v>
      </c>
      <c r="L159" s="1">
        <f t="shared" si="53"/>
        <v>9.2459740000000004</v>
      </c>
      <c r="M159" s="1">
        <f t="shared" si="53"/>
        <v>9.1472250000000024</v>
      </c>
      <c r="N159" s="1">
        <f t="shared" si="53"/>
        <v>9.0592529568318074</v>
      </c>
      <c r="O159" s="1">
        <f t="shared" si="53"/>
        <v>8.98176610948566</v>
      </c>
      <c r="P159" s="1">
        <f t="shared" si="53"/>
        <v>8.9145089917470202</v>
      </c>
      <c r="Q159" s="1">
        <f t="shared" si="53"/>
        <v>8.8572610282212327</v>
      </c>
      <c r="R159" s="1">
        <f t="shared" si="53"/>
        <v>8.8098353283783908</v>
      </c>
      <c r="S159" s="1">
        <f t="shared" si="53"/>
        <v>8.7720776693854496</v>
      </c>
      <c r="T159" s="1">
        <f t="shared" si="53"/>
        <v>8.7438656599728617</v>
      </c>
      <c r="U159" s="1">
        <f t="shared" si="53"/>
        <v>8.7251080789871516</v>
      </c>
      <c r="V159" s="1">
        <f t="shared" si="53"/>
        <v>8.7157443836231874</v>
      </c>
      <c r="W159" s="1">
        <f t="shared" si="53"/>
        <v>8.7157443836231874</v>
      </c>
      <c r="X159" s="1">
        <f t="shared" si="53"/>
        <v>8.7157443836231874</v>
      </c>
      <c r="Y159" s="1">
        <f t="shared" si="53"/>
        <v>8.7157443836231874</v>
      </c>
      <c r="Z159" s="1">
        <f t="shared" si="53"/>
        <v>8.7157443836231874</v>
      </c>
      <c r="AA159" s="1">
        <f t="shared" si="53"/>
        <v>8.7157443836231874</v>
      </c>
      <c r="AB159" s="1">
        <f t="shared" si="53"/>
        <v>8.7157443836231874</v>
      </c>
      <c r="AC159" s="1">
        <f t="shared" si="53"/>
        <v>8.7157443836231874</v>
      </c>
      <c r="AD159" s="1">
        <f t="shared" si="53"/>
        <v>8.7157443836231874</v>
      </c>
      <c r="AE159" s="1">
        <f t="shared" si="53"/>
        <v>8.7157443836231874</v>
      </c>
      <c r="AF159" s="1">
        <f t="shared" si="53"/>
        <v>8.7157443836231874</v>
      </c>
      <c r="AG159" s="1">
        <f t="shared" si="53"/>
        <v>8.7157443836231874</v>
      </c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33">
      <c r="A161" s="143" t="s">
        <v>58</v>
      </c>
      <c r="B161" s="167" t="s">
        <v>62</v>
      </c>
      <c r="C161" s="144">
        <v>2000</v>
      </c>
      <c r="D161" s="145">
        <v>2010</v>
      </c>
      <c r="E161" s="145">
        <v>2020</v>
      </c>
      <c r="F161" s="145">
        <v>2030</v>
      </c>
      <c r="G161" s="145">
        <v>2040</v>
      </c>
      <c r="H161" s="145">
        <v>2050</v>
      </c>
      <c r="I161" s="145">
        <v>2060</v>
      </c>
      <c r="J161" s="145">
        <v>2080</v>
      </c>
      <c r="K161" s="145">
        <v>2100</v>
      </c>
      <c r="L161" s="145">
        <v>2200</v>
      </c>
      <c r="M161" s="145">
        <v>2300</v>
      </c>
      <c r="N161" s="74"/>
      <c r="P161" s="2"/>
      <c r="Q161" s="2"/>
      <c r="R161" s="2"/>
      <c r="S161" s="2"/>
      <c r="T161" s="2"/>
      <c r="U161" s="2"/>
      <c r="V161" s="2"/>
      <c r="W161" s="2"/>
      <c r="X161" s="2"/>
    </row>
    <row r="162" spans="1:33">
      <c r="B162" s="143" t="s">
        <v>50</v>
      </c>
      <c r="C162" s="146">
        <f>C151*1000</f>
        <v>519.35509999999999</v>
      </c>
      <c r="D162" s="143">
        <f t="shared" ref="D162:I170" si="54">100*LN(D151/C151)/(D$1-C$1)</f>
        <v>7.6606959390225701E-2</v>
      </c>
      <c r="E162" s="143">
        <f t="shared" si="54"/>
        <v>-3.6351529646723675E-2</v>
      </c>
      <c r="F162" s="143">
        <f t="shared" si="54"/>
        <v>-0.12180507862901475</v>
      </c>
      <c r="G162" s="143">
        <f t="shared" si="54"/>
        <v>-0.22001666834763398</v>
      </c>
      <c r="H162" s="143">
        <f t="shared" si="54"/>
        <v>-0.30932700693293552</v>
      </c>
      <c r="I162" s="143">
        <f t="shared" si="54"/>
        <v>-0.4351196120829931</v>
      </c>
      <c r="J162" s="143">
        <f t="shared" ref="J162:J170" si="55">100*LN(K151/I151)/(K$1-I$1)</f>
        <v>-0.32640274815073833</v>
      </c>
      <c r="K162" s="143">
        <f t="shared" ref="K162:K170" si="56">100*LN(M151/K151)/(M$1-K$1)</f>
        <v>-0.12910999054429315</v>
      </c>
      <c r="L162" s="143">
        <f>100*LN(W151/M151)/(W$1-M$1)</f>
        <v>-3.8486820604059037E-2</v>
      </c>
      <c r="M162" s="143">
        <f t="shared" ref="M162:M170" si="57">100*LN(AG151/W151)/(AG$1-W$1)</f>
        <v>0</v>
      </c>
      <c r="P162" s="74"/>
      <c r="Q162" s="74"/>
      <c r="R162" s="74"/>
      <c r="S162" s="74"/>
      <c r="T162" s="74"/>
      <c r="U162" s="74"/>
      <c r="V162" s="74"/>
      <c r="W162" s="74"/>
      <c r="X162" s="74"/>
    </row>
    <row r="163" spans="1:33">
      <c r="A163" s="1"/>
      <c r="B163" s="143" t="s">
        <v>51</v>
      </c>
      <c r="C163" s="146">
        <f t="shared" ref="C163:C169" si="58">C152*1000</f>
        <v>278.75169999999997</v>
      </c>
      <c r="D163" s="143">
        <f t="shared" si="54"/>
        <v>0.99830632924235518</v>
      </c>
      <c r="E163" s="143">
        <f t="shared" si="54"/>
        <v>0.89113628215066787</v>
      </c>
      <c r="F163" s="143">
        <f t="shared" si="54"/>
        <v>0.73158059617430937</v>
      </c>
      <c r="G163" s="143">
        <f t="shared" si="54"/>
        <v>0.55062532528542618</v>
      </c>
      <c r="H163" s="143">
        <f t="shared" si="54"/>
        <v>0.43351826235826796</v>
      </c>
      <c r="I163" s="143">
        <f t="shared" si="54"/>
        <v>0.17530022340612578</v>
      </c>
      <c r="J163" s="143">
        <f t="shared" si="55"/>
        <v>0.16544361147531966</v>
      </c>
      <c r="K163" s="143">
        <f t="shared" si="56"/>
        <v>8.3480097915754517E-2</v>
      </c>
      <c r="L163" s="143">
        <f t="shared" ref="L163:L169" si="59">100*LN(W152/M152)/(W$1-M$1)</f>
        <v>3.1084117239815613E-2</v>
      </c>
      <c r="M163" s="143">
        <f t="shared" si="57"/>
        <v>0</v>
      </c>
      <c r="P163" s="74"/>
      <c r="Q163" s="74"/>
      <c r="R163" s="74"/>
      <c r="S163" s="74"/>
      <c r="T163" s="74"/>
      <c r="U163" s="74"/>
      <c r="V163" s="74"/>
      <c r="W163" s="74"/>
      <c r="X163" s="74"/>
    </row>
    <row r="164" spans="1:33">
      <c r="A164" s="1"/>
      <c r="B164" s="143" t="s">
        <v>52</v>
      </c>
      <c r="C164" s="146">
        <f t="shared" si="58"/>
        <v>197.41915555555556</v>
      </c>
      <c r="D164" s="143">
        <f t="shared" si="54"/>
        <v>1.2885498602778784</v>
      </c>
      <c r="E164" s="143">
        <f t="shared" si="54"/>
        <v>1.0765052262265935</v>
      </c>
      <c r="F164" s="143">
        <f t="shared" si="54"/>
        <v>0.81796563844623571</v>
      </c>
      <c r="G164" s="143">
        <f t="shared" si="54"/>
        <v>0.60634104239674469</v>
      </c>
      <c r="H164" s="143">
        <f t="shared" si="54"/>
        <v>0.41000455432732769</v>
      </c>
      <c r="I164" s="143">
        <f t="shared" si="54"/>
        <v>0.25637237964103488</v>
      </c>
      <c r="J164" s="143">
        <f t="shared" si="55"/>
        <v>7.0520648534499769E-2</v>
      </c>
      <c r="K164" s="143">
        <f t="shared" si="56"/>
        <v>-8.8627555586364634E-2</v>
      </c>
      <c r="L164" s="143">
        <f t="shared" si="59"/>
        <v>-5.3100889679349991E-2</v>
      </c>
      <c r="M164" s="143">
        <f t="shared" si="57"/>
        <v>0</v>
      </c>
      <c r="P164" s="74"/>
      <c r="Q164" s="74"/>
      <c r="R164" s="74"/>
      <c r="S164" s="74"/>
      <c r="T164" s="74"/>
      <c r="U164" s="74"/>
      <c r="V164" s="74"/>
      <c r="W164" s="74"/>
      <c r="X164" s="74"/>
    </row>
    <row r="165" spans="1:33">
      <c r="A165" s="1"/>
      <c r="B165" s="143" t="s">
        <v>53</v>
      </c>
      <c r="C165" s="146">
        <f t="shared" si="58"/>
        <v>592.25746666666669</v>
      </c>
      <c r="D165" s="143">
        <f t="shared" si="54"/>
        <v>1.2885498602778767</v>
      </c>
      <c r="E165" s="143">
        <f t="shared" si="54"/>
        <v>1.0765052262265955</v>
      </c>
      <c r="F165" s="143">
        <f t="shared" si="54"/>
        <v>0.81796563844623571</v>
      </c>
      <c r="G165" s="143">
        <f t="shared" si="54"/>
        <v>0.60634104239674469</v>
      </c>
      <c r="H165" s="143">
        <f t="shared" si="54"/>
        <v>0.41000455432732769</v>
      </c>
      <c r="I165" s="143">
        <f t="shared" si="54"/>
        <v>0.25637237964103488</v>
      </c>
      <c r="J165" s="143">
        <f t="shared" si="55"/>
        <v>7.0520648534499769E-2</v>
      </c>
      <c r="K165" s="143">
        <f t="shared" si="56"/>
        <v>-8.8627555586364634E-2</v>
      </c>
      <c r="L165" s="143">
        <f t="shared" si="59"/>
        <v>-5.3100889679350109E-2</v>
      </c>
      <c r="M165" s="143">
        <f t="shared" si="57"/>
        <v>0</v>
      </c>
      <c r="P165" s="74"/>
      <c r="Q165" s="74"/>
      <c r="R165" s="74"/>
      <c r="S165" s="74"/>
      <c r="T165" s="74"/>
      <c r="U165" s="74"/>
      <c r="V165" s="74"/>
      <c r="W165" s="74"/>
      <c r="X165" s="74"/>
    </row>
    <row r="166" spans="1:33">
      <c r="A166" s="1"/>
      <c r="B166" s="143" t="s">
        <v>54</v>
      </c>
      <c r="C166" s="146">
        <f t="shared" si="58"/>
        <v>1283.2245111111113</v>
      </c>
      <c r="D166" s="143">
        <f t="shared" si="54"/>
        <v>1.2885498602778767</v>
      </c>
      <c r="E166" s="143">
        <f t="shared" si="54"/>
        <v>1.0765052262265935</v>
      </c>
      <c r="F166" s="143">
        <f t="shared" si="54"/>
        <v>0.81796563844623571</v>
      </c>
      <c r="G166" s="143">
        <f t="shared" si="54"/>
        <v>0.60634104239674469</v>
      </c>
      <c r="H166" s="143">
        <f t="shared" si="54"/>
        <v>0.41000455432732769</v>
      </c>
      <c r="I166" s="143">
        <f t="shared" si="54"/>
        <v>0.25637237964103488</v>
      </c>
      <c r="J166" s="143">
        <f t="shared" si="55"/>
        <v>7.0520648534499769E-2</v>
      </c>
      <c r="K166" s="143">
        <f t="shared" si="56"/>
        <v>-8.8627555586365203E-2</v>
      </c>
      <c r="L166" s="143">
        <f t="shared" si="59"/>
        <v>-5.3100889679350109E-2</v>
      </c>
      <c r="M166" s="143">
        <f t="shared" si="57"/>
        <v>0</v>
      </c>
      <c r="P166" s="74"/>
      <c r="Q166" s="74"/>
      <c r="R166" s="74"/>
      <c r="S166" s="74"/>
      <c r="T166" s="74"/>
      <c r="U166" s="74"/>
      <c r="V166" s="74"/>
      <c r="W166" s="74"/>
      <c r="X166" s="74"/>
    </row>
    <row r="167" spans="1:33">
      <c r="A167" s="1"/>
      <c r="B167" s="143" t="s">
        <v>55</v>
      </c>
      <c r="C167" s="146">
        <f t="shared" si="58"/>
        <v>1974.1915555555556</v>
      </c>
      <c r="D167" s="143">
        <f t="shared" si="54"/>
        <v>1.2885498602778767</v>
      </c>
      <c r="E167" s="143">
        <f t="shared" si="54"/>
        <v>1.0765052262265955</v>
      </c>
      <c r="F167" s="143">
        <f t="shared" si="54"/>
        <v>0.81796563844623571</v>
      </c>
      <c r="G167" s="143">
        <f t="shared" si="54"/>
        <v>0.60634104239674469</v>
      </c>
      <c r="H167" s="143">
        <f t="shared" si="54"/>
        <v>0.41000455432732547</v>
      </c>
      <c r="I167" s="143">
        <f t="shared" si="54"/>
        <v>0.25637237964103488</v>
      </c>
      <c r="J167" s="143">
        <f t="shared" si="55"/>
        <v>7.0520648534499769E-2</v>
      </c>
      <c r="K167" s="143">
        <f t="shared" si="56"/>
        <v>-8.8627555586365203E-2</v>
      </c>
      <c r="L167" s="143">
        <f t="shared" si="59"/>
        <v>-5.3100889679349991E-2</v>
      </c>
      <c r="M167" s="143">
        <f t="shared" si="57"/>
        <v>0</v>
      </c>
      <c r="P167" s="74"/>
      <c r="Q167" s="74"/>
      <c r="R167" s="74"/>
      <c r="S167" s="74"/>
      <c r="T167" s="74"/>
      <c r="U167" s="74"/>
      <c r="V167" s="74"/>
      <c r="W167" s="74"/>
      <c r="X167" s="74"/>
    </row>
    <row r="168" spans="1:33">
      <c r="A168" s="1"/>
      <c r="B168" s="143" t="s">
        <v>56</v>
      </c>
      <c r="C168" s="146">
        <f t="shared" si="58"/>
        <v>789.67662222222225</v>
      </c>
      <c r="D168" s="143">
        <f t="shared" si="54"/>
        <v>1.2885498602778784</v>
      </c>
      <c r="E168" s="143">
        <f t="shared" si="54"/>
        <v>1.0765052262265935</v>
      </c>
      <c r="F168" s="143">
        <f t="shared" si="54"/>
        <v>0.81796563844623571</v>
      </c>
      <c r="G168" s="143">
        <f t="shared" si="54"/>
        <v>0.60634104239674469</v>
      </c>
      <c r="H168" s="143">
        <f t="shared" si="54"/>
        <v>0.41000455432732769</v>
      </c>
      <c r="I168" s="143">
        <f t="shared" si="54"/>
        <v>0.25637237964103488</v>
      </c>
      <c r="J168" s="143">
        <f t="shared" si="55"/>
        <v>7.0520648534499769E-2</v>
      </c>
      <c r="K168" s="143">
        <f t="shared" si="56"/>
        <v>-8.8627555586364634E-2</v>
      </c>
      <c r="L168" s="143">
        <f t="shared" si="59"/>
        <v>-5.3100889679349991E-2</v>
      </c>
      <c r="M168" s="143">
        <f t="shared" si="57"/>
        <v>0</v>
      </c>
      <c r="P168" s="74"/>
      <c r="Q168" s="74"/>
      <c r="R168" s="74"/>
      <c r="S168" s="74"/>
      <c r="T168" s="74"/>
      <c r="U168" s="74"/>
      <c r="V168" s="74"/>
      <c r="W168" s="74"/>
      <c r="X168" s="74"/>
    </row>
    <row r="169" spans="1:33">
      <c r="A169" s="1"/>
      <c r="B169" s="143" t="s">
        <v>57</v>
      </c>
      <c r="C169" s="147">
        <f t="shared" si="58"/>
        <v>493.54788888888891</v>
      </c>
      <c r="D169" s="143">
        <f t="shared" si="54"/>
        <v>1.2885498602778767</v>
      </c>
      <c r="E169" s="143">
        <f t="shared" si="54"/>
        <v>1.0765052262265955</v>
      </c>
      <c r="F169" s="143">
        <f t="shared" si="54"/>
        <v>0.81796563844623571</v>
      </c>
      <c r="G169" s="143">
        <f t="shared" si="54"/>
        <v>0.60634104239674469</v>
      </c>
      <c r="H169" s="143">
        <f t="shared" si="54"/>
        <v>0.41000455432732547</v>
      </c>
      <c r="I169" s="143">
        <f t="shared" si="54"/>
        <v>0.25637237964103488</v>
      </c>
      <c r="J169" s="143">
        <f t="shared" si="55"/>
        <v>7.0520648534499769E-2</v>
      </c>
      <c r="K169" s="143">
        <f t="shared" si="56"/>
        <v>-8.8627555586365203E-2</v>
      </c>
      <c r="L169" s="143">
        <f t="shared" si="59"/>
        <v>-5.3100889679349991E-2</v>
      </c>
      <c r="M169" s="143">
        <f t="shared" si="57"/>
        <v>0</v>
      </c>
      <c r="P169" s="74"/>
      <c r="Q169" s="74"/>
      <c r="R169" s="74"/>
      <c r="S169" s="74"/>
      <c r="T169" s="74"/>
      <c r="U169" s="74"/>
      <c r="V169" s="74"/>
      <c r="W169" s="74"/>
      <c r="X169" s="74"/>
    </row>
    <row r="170" spans="1:33">
      <c r="B170" s="125" t="s">
        <v>22</v>
      </c>
      <c r="C170" s="149">
        <f>C159*1000</f>
        <v>6128.4240000000009</v>
      </c>
      <c r="D170" s="150">
        <f>100*LN(D159/C159)/(D$1-C$1)</f>
        <v>1.1782045621384976</v>
      </c>
      <c r="E170" s="150">
        <f t="shared" si="54"/>
        <v>0.98796812227524655</v>
      </c>
      <c r="F170" s="150">
        <f t="shared" si="54"/>
        <v>0.75249040833783742</v>
      </c>
      <c r="G170" s="150">
        <f t="shared" si="54"/>
        <v>0.55395832623104602</v>
      </c>
      <c r="H170" s="150">
        <f t="shared" si="54"/>
        <v>0.37063814032223324</v>
      </c>
      <c r="I170" s="150">
        <f t="shared" si="54"/>
        <v>0.21643776680336752</v>
      </c>
      <c r="J170" s="150">
        <f t="shared" si="55"/>
        <v>5.5329316297004161E-2</v>
      </c>
      <c r="K170" s="150">
        <f t="shared" si="56"/>
        <v>-8.2613309574264757E-2</v>
      </c>
      <c r="L170" s="150">
        <f>100*LN(W159/M159)/(W$1-M$1)</f>
        <v>-4.8319465205853514E-2</v>
      </c>
      <c r="M170" s="150">
        <f t="shared" si="57"/>
        <v>0</v>
      </c>
      <c r="O170" s="139"/>
    </row>
    <row r="171" spans="1:33" s="128" customFormat="1" ht="11.25">
      <c r="B171" s="128" t="s">
        <v>63</v>
      </c>
      <c r="C171" s="128">
        <f>C51</f>
        <v>6.1284239999999999</v>
      </c>
      <c r="D171" s="128">
        <f t="shared" ref="D171:M171" si="60">C171*EXP((D170/100)*(D161-C161))</f>
        <v>6.8947349999999998</v>
      </c>
      <c r="E171" s="128">
        <f t="shared" si="60"/>
        <v>7.6106979999999993</v>
      </c>
      <c r="F171" s="128">
        <f t="shared" si="60"/>
        <v>8.2054939999999981</v>
      </c>
      <c r="G171" s="128">
        <f t="shared" si="60"/>
        <v>8.6728699999999996</v>
      </c>
      <c r="H171" s="128">
        <f t="shared" si="60"/>
        <v>9.0003509999999984</v>
      </c>
      <c r="I171" s="128">
        <f t="shared" si="60"/>
        <v>9.1972760000000005</v>
      </c>
      <c r="J171" s="128">
        <f t="shared" si="60"/>
        <v>9.2996169999999978</v>
      </c>
      <c r="K171" s="128">
        <f t="shared" si="60"/>
        <v>9.1472250000000006</v>
      </c>
      <c r="L171" s="128">
        <f t="shared" si="60"/>
        <v>8.7157443836231856</v>
      </c>
      <c r="M171" s="128">
        <f t="shared" si="60"/>
        <v>8.7157443836231856</v>
      </c>
    </row>
    <row r="172" spans="1:33" s="128" customFormat="1" ht="11.25"/>
    <row r="174" spans="1:33" ht="38.25">
      <c r="A174" s="142" t="s">
        <v>64</v>
      </c>
      <c r="B174" s="127" t="s">
        <v>65</v>
      </c>
      <c r="C174" s="127">
        <v>2000</v>
      </c>
      <c r="D174" s="127">
        <v>2010</v>
      </c>
      <c r="E174" s="127">
        <v>2020</v>
      </c>
      <c r="F174" s="127">
        <v>2030</v>
      </c>
      <c r="G174" s="127">
        <v>2040</v>
      </c>
      <c r="H174" s="127">
        <v>2050</v>
      </c>
      <c r="I174" s="127">
        <v>2060</v>
      </c>
      <c r="J174" s="127">
        <v>2070</v>
      </c>
      <c r="K174" s="127">
        <v>2080</v>
      </c>
      <c r="L174" s="127">
        <v>2090</v>
      </c>
      <c r="M174" s="127">
        <v>2100</v>
      </c>
      <c r="N174" s="127">
        <v>2110</v>
      </c>
      <c r="O174" s="127">
        <v>2120</v>
      </c>
      <c r="P174" s="127">
        <v>2130</v>
      </c>
      <c r="Q174" s="127">
        <v>2140</v>
      </c>
      <c r="R174" s="127">
        <v>2150</v>
      </c>
      <c r="S174" s="127">
        <v>2160</v>
      </c>
      <c r="T174" s="127">
        <v>2170</v>
      </c>
      <c r="U174" s="127">
        <v>2180</v>
      </c>
      <c r="V174" s="127">
        <v>2190</v>
      </c>
      <c r="W174" s="127">
        <v>2200</v>
      </c>
      <c r="X174" s="127">
        <v>2210</v>
      </c>
      <c r="Y174" s="127">
        <v>2220</v>
      </c>
      <c r="Z174" s="127">
        <v>2230</v>
      </c>
      <c r="AA174" s="127">
        <v>2240</v>
      </c>
      <c r="AB174" s="127">
        <v>2250</v>
      </c>
      <c r="AC174" s="127">
        <v>2260</v>
      </c>
      <c r="AD174" s="127">
        <v>2270</v>
      </c>
      <c r="AE174" s="127">
        <v>2280</v>
      </c>
      <c r="AF174" s="127">
        <v>2290</v>
      </c>
      <c r="AG174" s="127">
        <v>2300</v>
      </c>
    </row>
    <row r="175" spans="1:33">
      <c r="A175" s="207">
        <v>3.4723333333333333</v>
      </c>
      <c r="B175" s="138" t="s">
        <v>50</v>
      </c>
      <c r="C175" s="74">
        <f>C67</f>
        <v>4.7726410000000001</v>
      </c>
      <c r="D175" s="74">
        <f t="shared" ref="D175:AG175" si="61">D67</f>
        <v>4.8802760000000003</v>
      </c>
      <c r="E175" s="74">
        <f t="shared" si="61"/>
        <v>5.0317309999999997</v>
      </c>
      <c r="F175" s="74">
        <f t="shared" si="61"/>
        <v>4.9741039999999996</v>
      </c>
      <c r="G175" s="74">
        <f t="shared" si="61"/>
        <v>4.8897349999999999</v>
      </c>
      <c r="H175" s="74">
        <f t="shared" si="61"/>
        <v>4.901745</v>
      </c>
      <c r="I175" s="74">
        <f t="shared" si="61"/>
        <v>4.6963739999999996</v>
      </c>
      <c r="J175" s="74">
        <f t="shared" si="61"/>
        <v>4.6924080000000004</v>
      </c>
      <c r="K175" s="74">
        <f t="shared" si="61"/>
        <v>4.8834119999999999</v>
      </c>
      <c r="L175" s="74">
        <f t="shared" si="61"/>
        <v>5.0480219999999996</v>
      </c>
      <c r="M175" s="74">
        <f t="shared" si="61"/>
        <v>5.2170909999999999</v>
      </c>
      <c r="N175" s="74">
        <f t="shared" si="61"/>
        <v>5.4949859740078733</v>
      </c>
      <c r="O175" s="74">
        <f t="shared" si="61"/>
        <v>5.7404447440198911</v>
      </c>
      <c r="P175" s="74">
        <f t="shared" si="61"/>
        <v>5.9479220746333015</v>
      </c>
      <c r="Q175" s="74">
        <f t="shared" si="61"/>
        <v>6.1125971661431837</v>
      </c>
      <c r="R175" s="74">
        <f t="shared" si="61"/>
        <v>6.2305596459216401</v>
      </c>
      <c r="S175" s="74">
        <f t="shared" si="61"/>
        <v>6.2989638599205247</v>
      </c>
      <c r="T175" s="74">
        <f t="shared" si="61"/>
        <v>6.3161429670978526</v>
      </c>
      <c r="U175" s="74">
        <f t="shared" si="61"/>
        <v>6.2816764501388294</v>
      </c>
      <c r="V175" s="74">
        <f t="shared" si="61"/>
        <v>6.1964072247895547</v>
      </c>
      <c r="W175" s="74">
        <f t="shared" si="61"/>
        <v>6.0624073758856731</v>
      </c>
      <c r="X175" s="74">
        <f t="shared" si="61"/>
        <v>5.8765810034812853</v>
      </c>
      <c r="Y175" s="74">
        <f t="shared" si="61"/>
        <v>5.6438931533524492</v>
      </c>
      <c r="Z175" s="74">
        <f t="shared" si="61"/>
        <v>5.3704080571143198</v>
      </c>
      <c r="AA175" s="74">
        <f t="shared" si="61"/>
        <v>5.0630268906529805</v>
      </c>
      <c r="AB175" s="74">
        <f t="shared" si="61"/>
        <v>4.7291994257288481</v>
      </c>
      <c r="AC175" s="74">
        <f t="shared" si="61"/>
        <v>4.3766263247316735</v>
      </c>
      <c r="AD175" s="74">
        <f t="shared" si="61"/>
        <v>4.0129685320879025</v>
      </c>
      <c r="AE175" s="74">
        <f t="shared" si="61"/>
        <v>3.6455787665761461</v>
      </c>
      <c r="AF175" s="74">
        <f t="shared" si="61"/>
        <v>3.2812677027865496</v>
      </c>
      <c r="AG175" s="74">
        <f t="shared" si="61"/>
        <v>2.9261143062428774</v>
      </c>
    </row>
    <row r="176" spans="1:33">
      <c r="A176" s="207">
        <v>5.8116666666666665</v>
      </c>
      <c r="B176" s="138" t="s">
        <v>51</v>
      </c>
      <c r="C176" s="74">
        <f>C69</f>
        <v>6.0971060000000001</v>
      </c>
      <c r="D176" s="74">
        <f t="shared" ref="D176:AG176" si="62">D69</f>
        <v>6.3946699999999996</v>
      </c>
      <c r="E176" s="74">
        <f t="shared" si="62"/>
        <v>7.0429740000000001</v>
      </c>
      <c r="F176" s="74">
        <f t="shared" si="62"/>
        <v>7.1591149999999999</v>
      </c>
      <c r="G176" s="74">
        <f t="shared" si="62"/>
        <v>7.0990520000000004</v>
      </c>
      <c r="H176" s="74">
        <f t="shared" si="62"/>
        <v>6.9629529999999997</v>
      </c>
      <c r="I176" s="74">
        <f t="shared" si="62"/>
        <v>6.6854189999999996</v>
      </c>
      <c r="J176" s="74">
        <f t="shared" si="62"/>
        <v>6.9228940000000003</v>
      </c>
      <c r="K176" s="74">
        <f t="shared" si="62"/>
        <v>7.2772769999999998</v>
      </c>
      <c r="L176" s="74">
        <f t="shared" si="62"/>
        <v>7.4595690000000001</v>
      </c>
      <c r="M176" s="74">
        <f t="shared" si="62"/>
        <v>7.4897499999999999</v>
      </c>
      <c r="N176" s="74">
        <f t="shared" si="62"/>
        <v>7.8887010402589235</v>
      </c>
      <c r="O176" s="74">
        <f t="shared" si="62"/>
        <v>8.2410860806382296</v>
      </c>
      <c r="P176" s="74">
        <f t="shared" si="62"/>
        <v>8.5389442811108278</v>
      </c>
      <c r="Q176" s="74">
        <f t="shared" si="62"/>
        <v>8.7753548146123794</v>
      </c>
      <c r="R176" s="74">
        <f t="shared" si="62"/>
        <v>8.9447038796221108</v>
      </c>
      <c r="S176" s="74">
        <f t="shared" si="62"/>
        <v>9.042906203828867</v>
      </c>
      <c r="T176" s="74">
        <f t="shared" si="62"/>
        <v>9.0675688401488763</v>
      </c>
      <c r="U176" s="74">
        <f t="shared" si="62"/>
        <v>9.0180880863353341</v>
      </c>
      <c r="V176" s="74">
        <f t="shared" si="62"/>
        <v>8.8956740474466649</v>
      </c>
      <c r="W176" s="74">
        <f t="shared" si="62"/>
        <v>8.7033014458708351</v>
      </c>
      <c r="X176" s="74">
        <f t="shared" si="62"/>
        <v>8.4365257517693202</v>
      </c>
      <c r="Y176" s="74">
        <f t="shared" si="62"/>
        <v>8.1024748744696051</v>
      </c>
      <c r="Z176" s="74">
        <f t="shared" si="62"/>
        <v>7.7098547343283785</v>
      </c>
      <c r="AA176" s="74">
        <f t="shared" si="62"/>
        <v>7.268572784003223</v>
      </c>
      <c r="AB176" s="74">
        <f t="shared" si="62"/>
        <v>6.7893240502902179</v>
      </c>
      <c r="AC176" s="74">
        <f t="shared" si="62"/>
        <v>6.2831637431010989</v>
      </c>
      <c r="AD176" s="74">
        <f t="shared" si="62"/>
        <v>5.7610900525226354</v>
      </c>
      <c r="AE176" s="74">
        <f t="shared" si="62"/>
        <v>5.2336586743385709</v>
      </c>
      <c r="AF176" s="74">
        <f t="shared" si="62"/>
        <v>4.7106471359126303</v>
      </c>
      <c r="AG176" s="74">
        <f t="shared" si="62"/>
        <v>4.2007825098666274</v>
      </c>
    </row>
    <row r="177" spans="1:33">
      <c r="A177" s="207">
        <v>2.2916666666666665</v>
      </c>
      <c r="B177" s="138" t="s">
        <v>52</v>
      </c>
      <c r="C177" s="74">
        <f>(C73-C67-C69)*($A177/SUM($A177:$A182))</f>
        <v>1.7917602064011637</v>
      </c>
      <c r="D177" s="74">
        <f t="shared" ref="D177:AG177" si="63">(D73-D67-D69)*($A177/SUM($A177:$A182))</f>
        <v>2.3428696126568465</v>
      </c>
      <c r="E177" s="74">
        <f t="shared" si="63"/>
        <v>2.8224921576650295</v>
      </c>
      <c r="F177" s="74">
        <f t="shared" si="63"/>
        <v>3.169653687034006</v>
      </c>
      <c r="G177" s="74">
        <f t="shared" si="63"/>
        <v>3.5526803737043093</v>
      </c>
      <c r="H177" s="74">
        <f t="shared" si="63"/>
        <v>3.8039907255864707</v>
      </c>
      <c r="I177" s="74">
        <f t="shared" si="63"/>
        <v>4.0448782733224222</v>
      </c>
      <c r="J177" s="74">
        <f t="shared" si="63"/>
        <v>4.3890011820330965</v>
      </c>
      <c r="K177" s="74">
        <f t="shared" si="63"/>
        <v>4.7288871840334608</v>
      </c>
      <c r="L177" s="74">
        <f t="shared" si="63"/>
        <v>5.008665098199673</v>
      </c>
      <c r="M177" s="74">
        <f t="shared" si="63"/>
        <v>5.3842674804509913</v>
      </c>
      <c r="N177" s="74">
        <f t="shared" si="63"/>
        <v>5.6710673218820418</v>
      </c>
      <c r="O177" s="74">
        <f t="shared" si="63"/>
        <v>5.9243915734941384</v>
      </c>
      <c r="P177" s="74">
        <f t="shared" si="63"/>
        <v>6.1385173083438023</v>
      </c>
      <c r="Q177" s="74">
        <f t="shared" si="63"/>
        <v>6.308469249005169</v>
      </c>
      <c r="R177" s="74">
        <f t="shared" si="63"/>
        <v>6.4302117188575245</v>
      </c>
      <c r="S177" s="74">
        <f t="shared" si="63"/>
        <v>6.5008078777054363</v>
      </c>
      <c r="T177" s="74">
        <f t="shared" si="63"/>
        <v>6.5185374722473117</v>
      </c>
      <c r="U177" s="74">
        <f t="shared" si="63"/>
        <v>6.482966510110197</v>
      </c>
      <c r="V177" s="74">
        <f t="shared" si="63"/>
        <v>6.3949649174350167</v>
      </c>
      <c r="W177" s="74">
        <f t="shared" si="63"/>
        <v>6.2566711769504222</v>
      </c>
      <c r="X177" s="74">
        <f t="shared" si="63"/>
        <v>6.0648901836828868</v>
      </c>
      <c r="Y177" s="74">
        <f t="shared" si="63"/>
        <v>5.8247460833509681</v>
      </c>
      <c r="Z177" s="74">
        <f t="shared" si="63"/>
        <v>5.5424974298268159</v>
      </c>
      <c r="AA177" s="74">
        <f t="shared" si="63"/>
        <v>5.2252665402983647</v>
      </c>
      <c r="AB177" s="74">
        <f t="shared" si="63"/>
        <v>4.8807419070358051</v>
      </c>
      <c r="AC177" s="74">
        <f t="shared" si="63"/>
        <v>4.5168709524787829</v>
      </c>
      <c r="AD177" s="74">
        <f t="shared" si="63"/>
        <v>4.1415601083810962</v>
      </c>
      <c r="AE177" s="74">
        <f t="shared" si="63"/>
        <v>3.7623977040650773</v>
      </c>
      <c r="AF177" s="74">
        <f t="shared" si="63"/>
        <v>3.3864126553989076</v>
      </c>
      <c r="AG177" s="74">
        <f t="shared" si="63"/>
        <v>3.0198787222967618</v>
      </c>
    </row>
    <row r="178" spans="1:33">
      <c r="A178" s="207">
        <v>3.0323333333333333</v>
      </c>
      <c r="B178" s="138" t="s">
        <v>53</v>
      </c>
      <c r="C178" s="74">
        <f>(C73-C67-C69)*($A178/SUM($A177:$A182))</f>
        <v>2.3708571051100202</v>
      </c>
      <c r="D178" s="74">
        <f t="shared" ref="D178:AG178" si="64">(D73-D67-D69)*($A178/SUM($A177:$A182))</f>
        <v>3.1000850714675394</v>
      </c>
      <c r="E178" s="74">
        <f t="shared" si="64"/>
        <v>3.734721623022367</v>
      </c>
      <c r="F178" s="74">
        <f t="shared" si="64"/>
        <v>4.1940857586833973</v>
      </c>
      <c r="G178" s="74">
        <f t="shared" si="64"/>
        <v>4.7009066704855433</v>
      </c>
      <c r="H178" s="74">
        <f t="shared" si="64"/>
        <v>5.0334405280960182</v>
      </c>
      <c r="I178" s="74">
        <f t="shared" si="64"/>
        <v>5.3521829312602298</v>
      </c>
      <c r="J178" s="74">
        <f t="shared" si="64"/>
        <v>5.8075263640661943</v>
      </c>
      <c r="K178" s="74">
        <f t="shared" si="64"/>
        <v>6.2572635219130763</v>
      </c>
      <c r="L178" s="74">
        <f t="shared" si="64"/>
        <v>6.6274656579378082</v>
      </c>
      <c r="M178" s="74">
        <f t="shared" si="64"/>
        <v>7.1244627301327519</v>
      </c>
      <c r="N178" s="74">
        <f t="shared" si="64"/>
        <v>7.5039562803143181</v>
      </c>
      <c r="O178" s="74">
        <f t="shared" si="64"/>
        <v>7.839154930047445</v>
      </c>
      <c r="P178" s="74">
        <f t="shared" si="64"/>
        <v>8.1224861024005204</v>
      </c>
      <c r="Q178" s="74">
        <f t="shared" si="64"/>
        <v>8.3473665102836403</v>
      </c>
      <c r="R178" s="74">
        <f t="shared" si="64"/>
        <v>8.5084561463922768</v>
      </c>
      <c r="S178" s="74">
        <f t="shared" si="64"/>
        <v>8.6018689837798341</v>
      </c>
      <c r="T178" s="74">
        <f t="shared" si="64"/>
        <v>8.6253287832776433</v>
      </c>
      <c r="U178" s="74">
        <f t="shared" si="64"/>
        <v>8.5782612861778134</v>
      </c>
      <c r="V178" s="74">
        <f t="shared" si="64"/>
        <v>8.4618175787500149</v>
      </c>
      <c r="W178" s="74">
        <f t="shared" si="64"/>
        <v>8.2788273013407991</v>
      </c>
      <c r="X178" s="74">
        <f t="shared" si="64"/>
        <v>8.0250626910491967</v>
      </c>
      <c r="Y178" s="74">
        <f t="shared" si="64"/>
        <v>7.7073040174900012</v>
      </c>
      <c r="Z178" s="74">
        <f t="shared" si="64"/>
        <v>7.3338325991468443</v>
      </c>
      <c r="AA178" s="74">
        <f t="shared" si="64"/>
        <v>6.9140726861227968</v>
      </c>
      <c r="AB178" s="74">
        <f t="shared" si="64"/>
        <v>6.4581976913897785</v>
      </c>
      <c r="AC178" s="74">
        <f t="shared" si="64"/>
        <v>5.9767236443199261</v>
      </c>
      <c r="AD178" s="74">
        <f t="shared" si="64"/>
        <v>5.4801123354098671</v>
      </c>
      <c r="AE178" s="74">
        <f t="shared" si="64"/>
        <v>4.9784046420189103</v>
      </c>
      <c r="AF178" s="74">
        <f t="shared" si="64"/>
        <v>4.4809012256238354</v>
      </c>
      <c r="AG178" s="74">
        <f t="shared" si="64"/>
        <v>3.9959035253430759</v>
      </c>
    </row>
    <row r="179" spans="1:33">
      <c r="A179" s="207">
        <v>3.41</v>
      </c>
      <c r="B179" s="138" t="s">
        <v>54</v>
      </c>
      <c r="C179" s="74">
        <f>(C73-C67-C69)*($A179/SUM($A177:$A182))</f>
        <v>2.6661391871249318</v>
      </c>
      <c r="D179" s="74">
        <f t="shared" ref="D179:AG179" si="65">(D73-D67-D69)*($A179/SUM($A177:$A182))</f>
        <v>3.4861899836333876</v>
      </c>
      <c r="E179" s="74">
        <f t="shared" si="65"/>
        <v>4.1998683306055637</v>
      </c>
      <c r="F179" s="74">
        <f t="shared" si="65"/>
        <v>4.716444686306601</v>
      </c>
      <c r="G179" s="74">
        <f t="shared" si="65"/>
        <v>5.2863883960720131</v>
      </c>
      <c r="H179" s="74">
        <f t="shared" si="65"/>
        <v>5.6603381996726689</v>
      </c>
      <c r="I179" s="74">
        <f t="shared" si="65"/>
        <v>6.0187788707037653</v>
      </c>
      <c r="J179" s="74">
        <f t="shared" si="65"/>
        <v>6.5308337588652483</v>
      </c>
      <c r="K179" s="74">
        <f t="shared" si="65"/>
        <v>7.0365841298417902</v>
      </c>
      <c r="L179" s="74">
        <f t="shared" si="65"/>
        <v>7.4528936661211134</v>
      </c>
      <c r="M179" s="74">
        <f t="shared" si="65"/>
        <v>8.0117900109110742</v>
      </c>
      <c r="N179" s="74">
        <f t="shared" si="65"/>
        <v>8.4385481749604789</v>
      </c>
      <c r="O179" s="74">
        <f t="shared" si="65"/>
        <v>8.8154946613592777</v>
      </c>
      <c r="P179" s="74">
        <f t="shared" si="65"/>
        <v>9.1341137548155782</v>
      </c>
      <c r="Q179" s="74">
        <f t="shared" si="65"/>
        <v>9.3870022425196922</v>
      </c>
      <c r="R179" s="74">
        <f t="shared" si="65"/>
        <v>9.5681550376599969</v>
      </c>
      <c r="S179" s="74">
        <f t="shared" si="65"/>
        <v>9.673202122025689</v>
      </c>
      <c r="T179" s="74">
        <f t="shared" si="65"/>
        <v>9.6995837587039997</v>
      </c>
      <c r="U179" s="74">
        <f t="shared" si="65"/>
        <v>9.6466541670439732</v>
      </c>
      <c r="V179" s="74">
        <f t="shared" si="65"/>
        <v>9.5157077971433068</v>
      </c>
      <c r="W179" s="74">
        <f t="shared" si="65"/>
        <v>9.3099267113022286</v>
      </c>
      <c r="X179" s="74">
        <f t="shared" si="65"/>
        <v>9.0245565933201348</v>
      </c>
      <c r="Y179" s="74">
        <f t="shared" si="65"/>
        <v>8.667222172026241</v>
      </c>
      <c r="Z179" s="74">
        <f t="shared" si="65"/>
        <v>8.2472361755823034</v>
      </c>
      <c r="AA179" s="74">
        <f t="shared" si="65"/>
        <v>7.7751966119639668</v>
      </c>
      <c r="AB179" s="74">
        <f t="shared" si="65"/>
        <v>7.262543957669279</v>
      </c>
      <c r="AC179" s="74">
        <f t="shared" si="65"/>
        <v>6.72110397728843</v>
      </c>
      <c r="AD179" s="74">
        <f t="shared" si="65"/>
        <v>6.1626414412710719</v>
      </c>
      <c r="AE179" s="74">
        <f t="shared" si="65"/>
        <v>5.5984477836488349</v>
      </c>
      <c r="AF179" s="74">
        <f t="shared" si="65"/>
        <v>5.0389820312335747</v>
      </c>
      <c r="AG179" s="74">
        <f t="shared" si="65"/>
        <v>4.4935795387775821</v>
      </c>
    </row>
    <row r="180" spans="1:33">
      <c r="A180" s="207">
        <v>5.6063333333333327</v>
      </c>
      <c r="B180" s="138" t="s">
        <v>55</v>
      </c>
      <c r="C180" s="74">
        <f>(C73-C67-C69)*($A180/SUM($A177:$A182))</f>
        <v>4.383362168939807</v>
      </c>
      <c r="D180" s="74">
        <f t="shared" ref="D180:AG180" si="66">(D73-D67-D69)*($A180/SUM($A177:$A182))</f>
        <v>5.7315962204037092</v>
      </c>
      <c r="E180" s="74">
        <f t="shared" si="66"/>
        <v>6.9049448145117269</v>
      </c>
      <c r="F180" s="74">
        <f t="shared" si="66"/>
        <v>7.7542407799599919</v>
      </c>
      <c r="G180" s="74">
        <f t="shared" si="66"/>
        <v>8.6912772662302231</v>
      </c>
      <c r="H180" s="74">
        <f t="shared" si="66"/>
        <v>9.3060829110747409</v>
      </c>
      <c r="I180" s="74">
        <f t="shared" si="66"/>
        <v>9.895390207855975</v>
      </c>
      <c r="J180" s="74">
        <f t="shared" si="66"/>
        <v>10.737252491725767</v>
      </c>
      <c r="K180" s="74">
        <f t="shared" si="66"/>
        <v>11.568749607019457</v>
      </c>
      <c r="L180" s="74">
        <f t="shared" si="66"/>
        <v>12.253198296235679</v>
      </c>
      <c r="M180" s="74">
        <f t="shared" si="66"/>
        <v>13.172071964175304</v>
      </c>
      <c r="N180" s="74">
        <f t="shared" si="66"/>
        <v>13.873699096252226</v>
      </c>
      <c r="O180" s="74">
        <f t="shared" si="66"/>
        <v>14.49343154539606</v>
      </c>
      <c r="P180" s="74">
        <f t="shared" si="66"/>
        <v>15.017268743132277</v>
      </c>
      <c r="Q180" s="74">
        <f t="shared" si="66"/>
        <v>15.433039170766245</v>
      </c>
      <c r="R180" s="74">
        <f t="shared" si="66"/>
        <v>15.730869949013048</v>
      </c>
      <c r="S180" s="74">
        <f t="shared" si="66"/>
        <v>15.903576392018579</v>
      </c>
      <c r="T180" s="74">
        <f t="shared" si="66"/>
        <v>15.946950072105823</v>
      </c>
      <c r="U180" s="74">
        <f t="shared" si="66"/>
        <v>15.859929270333584</v>
      </c>
      <c r="V180" s="74">
        <f t="shared" si="66"/>
        <v>15.644642174013025</v>
      </c>
      <c r="W180" s="74">
        <f t="shared" si="66"/>
        <v>15.306320367291512</v>
      </c>
      <c r="X180" s="74">
        <f t="shared" si="66"/>
        <v>14.837147345361814</v>
      </c>
      <c r="Y180" s="74">
        <f t="shared" si="66"/>
        <v>14.249658818309808</v>
      </c>
      <c r="Z180" s="74">
        <f t="shared" si="66"/>
        <v>13.559165712328323</v>
      </c>
      <c r="AA180" s="74">
        <f t="shared" si="66"/>
        <v>12.783092064185919</v>
      </c>
      <c r="AB180" s="74">
        <f t="shared" si="66"/>
        <v>11.940247001372393</v>
      </c>
      <c r="AC180" s="74">
        <f t="shared" si="66"/>
        <v>11.050073098144095</v>
      </c>
      <c r="AD180" s="74">
        <f t="shared" si="66"/>
        <v>10.131912649143514</v>
      </c>
      <c r="AE180" s="74">
        <f t="shared" si="66"/>
        <v>9.2043297432248039</v>
      </c>
      <c r="AF180" s="74">
        <f t="shared" si="66"/>
        <v>8.2845199201678881</v>
      </c>
      <c r="AG180" s="74">
        <f t="shared" si="66"/>
        <v>7.387831306226798</v>
      </c>
    </row>
    <row r="181" spans="1:33">
      <c r="A181" s="207">
        <v>3.1423333333333336</v>
      </c>
      <c r="B181" s="138" t="s">
        <v>56</v>
      </c>
      <c r="C181" s="74">
        <f>(C73-C67-C69)*($A181/SUM($A177:$A182))</f>
        <v>2.4568615950172763</v>
      </c>
      <c r="D181" s="74">
        <f t="shared" ref="D181:AG181" si="67">(D73-D67-D69)*($A181/SUM($A177:$A182))</f>
        <v>3.2125428128750686</v>
      </c>
      <c r="E181" s="74">
        <f t="shared" si="67"/>
        <v>3.8702012465902889</v>
      </c>
      <c r="F181" s="74">
        <f t="shared" si="67"/>
        <v>4.3462291356610301</v>
      </c>
      <c r="G181" s="74">
        <f t="shared" si="67"/>
        <v>4.8714353284233498</v>
      </c>
      <c r="H181" s="74">
        <f t="shared" si="67"/>
        <v>5.21603208292417</v>
      </c>
      <c r="I181" s="74">
        <f t="shared" si="67"/>
        <v>5.5463370883797074</v>
      </c>
      <c r="J181" s="74">
        <f t="shared" si="67"/>
        <v>6.0181984208037838</v>
      </c>
      <c r="K181" s="74">
        <f t="shared" si="67"/>
        <v>6.4842501067466829</v>
      </c>
      <c r="L181" s="74">
        <f t="shared" si="67"/>
        <v>6.8678815826513926</v>
      </c>
      <c r="M181" s="74">
        <f t="shared" si="67"/>
        <v>7.3829075691944004</v>
      </c>
      <c r="N181" s="74">
        <f t="shared" si="67"/>
        <v>7.7761675117646565</v>
      </c>
      <c r="O181" s="74">
        <f t="shared" si="67"/>
        <v>8.1235257255751652</v>
      </c>
      <c r="P181" s="74">
        <f t="shared" si="67"/>
        <v>8.417134933201023</v>
      </c>
      <c r="Q181" s="74">
        <f t="shared" si="67"/>
        <v>8.6501730342358893</v>
      </c>
      <c r="R181" s="74">
        <f t="shared" si="67"/>
        <v>8.81710630889744</v>
      </c>
      <c r="S181" s="74">
        <f t="shared" si="67"/>
        <v>8.9139077619096962</v>
      </c>
      <c r="T181" s="74">
        <f t="shared" si="67"/>
        <v>8.9382185819455149</v>
      </c>
      <c r="U181" s="74">
        <f t="shared" si="67"/>
        <v>8.8894436786631044</v>
      </c>
      <c r="V181" s="74">
        <f t="shared" si="67"/>
        <v>8.7687758947868968</v>
      </c>
      <c r="W181" s="74">
        <f t="shared" si="67"/>
        <v>8.5791475178344214</v>
      </c>
      <c r="X181" s="74">
        <f t="shared" si="67"/>
        <v>8.3161774198659764</v>
      </c>
      <c r="Y181" s="74">
        <f t="shared" si="67"/>
        <v>7.9868918294908484</v>
      </c>
      <c r="Z181" s="74">
        <f t="shared" si="67"/>
        <v>7.5998724757785325</v>
      </c>
      <c r="AA181" s="74">
        <f t="shared" si="67"/>
        <v>7.1648854800571184</v>
      </c>
      <c r="AB181" s="74">
        <f t="shared" si="67"/>
        <v>6.6924733029274979</v>
      </c>
      <c r="AC181" s="74">
        <f t="shared" si="67"/>
        <v>6.1935334500389088</v>
      </c>
      <c r="AD181" s="74">
        <f t="shared" si="67"/>
        <v>5.6789072206121602</v>
      </c>
      <c r="AE181" s="74">
        <f t="shared" si="67"/>
        <v>5.1589997318140348</v>
      </c>
      <c r="AF181" s="74">
        <f t="shared" si="67"/>
        <v>4.643449033082983</v>
      </c>
      <c r="AG181" s="74">
        <f t="shared" si="67"/>
        <v>4.140857704013321</v>
      </c>
    </row>
    <row r="182" spans="1:33">
      <c r="A182" s="207">
        <v>2.6803333333333335</v>
      </c>
      <c r="B182" s="138" t="s">
        <v>57</v>
      </c>
      <c r="C182" s="74">
        <f>(C73-C67-C69)*($A182/SUM($A177:$A182))</f>
        <v>2.0956427374068012</v>
      </c>
      <c r="D182" s="74">
        <f t="shared" ref="D182:AG182" si="68">(D73-D67-D69)*($A182/SUM($A177:$A182))</f>
        <v>2.7402202989634477</v>
      </c>
      <c r="E182" s="74">
        <f t="shared" si="68"/>
        <v>3.3011868276050182</v>
      </c>
      <c r="F182" s="74">
        <f t="shared" si="68"/>
        <v>3.7072269523549735</v>
      </c>
      <c r="G182" s="74">
        <f t="shared" si="68"/>
        <v>4.1552149650845607</v>
      </c>
      <c r="H182" s="74">
        <f t="shared" si="68"/>
        <v>4.4491475526459361</v>
      </c>
      <c r="I182" s="74">
        <f t="shared" si="68"/>
        <v>4.7308896284779056</v>
      </c>
      <c r="J182" s="74">
        <f t="shared" si="68"/>
        <v>5.1333757825059099</v>
      </c>
      <c r="K182" s="74">
        <f t="shared" si="68"/>
        <v>5.5309064504455359</v>
      </c>
      <c r="L182" s="74">
        <f t="shared" si="68"/>
        <v>5.8581346988543377</v>
      </c>
      <c r="M182" s="74">
        <f t="shared" si="68"/>
        <v>6.2974392451354797</v>
      </c>
      <c r="N182" s="74">
        <f t="shared" si="68"/>
        <v>6.6328803396732354</v>
      </c>
      <c r="O182" s="74">
        <f t="shared" si="68"/>
        <v>6.9291683843587446</v>
      </c>
      <c r="P182" s="74">
        <f t="shared" si="68"/>
        <v>7.1796098438389109</v>
      </c>
      <c r="Q182" s="74">
        <f t="shared" si="68"/>
        <v>7.3783856336364453</v>
      </c>
      <c r="R182" s="74">
        <f t="shared" si="68"/>
        <v>7.5207756263757606</v>
      </c>
      <c r="S182" s="74">
        <f t="shared" si="68"/>
        <v>7.6033448937642785</v>
      </c>
      <c r="T182" s="74">
        <f t="shared" si="68"/>
        <v>7.6240814275404558</v>
      </c>
      <c r="U182" s="74">
        <f t="shared" si="68"/>
        <v>7.5824776302248864</v>
      </c>
      <c r="V182" s="74">
        <f t="shared" si="68"/>
        <v>7.4795509674319964</v>
      </c>
      <c r="W182" s="74">
        <f t="shared" si="68"/>
        <v>7.3178026085612142</v>
      </c>
      <c r="X182" s="74">
        <f t="shared" si="68"/>
        <v>7.093495558835504</v>
      </c>
      <c r="Y182" s="74">
        <f t="shared" si="68"/>
        <v>6.8126230190872921</v>
      </c>
      <c r="Z182" s="74">
        <f t="shared" si="68"/>
        <v>6.4825049939254447</v>
      </c>
      <c r="AA182" s="74">
        <f t="shared" si="68"/>
        <v>6.1114717455329668</v>
      </c>
      <c r="AB182" s="74">
        <f t="shared" si="68"/>
        <v>5.7085157344690778</v>
      </c>
      <c r="AC182" s="74">
        <f t="shared" si="68"/>
        <v>5.2829322660191851</v>
      </c>
      <c r="AD182" s="74">
        <f t="shared" si="68"/>
        <v>4.8439687027625302</v>
      </c>
      <c r="AE182" s="74">
        <f t="shared" si="68"/>
        <v>4.4005003546745147</v>
      </c>
      <c r="AF182" s="74">
        <f t="shared" si="68"/>
        <v>3.9607482417545627</v>
      </c>
      <c r="AG182" s="74">
        <f t="shared" si="68"/>
        <v>3.5320501535982927</v>
      </c>
    </row>
    <row r="183" spans="1:33">
      <c r="A183" s="208">
        <f>SUM(A175:A182)</f>
        <v>29.446999999999999</v>
      </c>
      <c r="B183" s="1" t="s">
        <v>22</v>
      </c>
      <c r="C183" s="1">
        <f>SUM(C175:C182)</f>
        <v>26.634370000000001</v>
      </c>
      <c r="D183" s="1">
        <f t="shared" ref="D183:AG183" si="69">SUM(D175:D182)</f>
        <v>31.888449999999999</v>
      </c>
      <c r="E183" s="1">
        <f t="shared" si="69"/>
        <v>36.90811999999999</v>
      </c>
      <c r="F183" s="1">
        <f t="shared" si="69"/>
        <v>40.021100000000004</v>
      </c>
      <c r="G183" s="1">
        <f t="shared" si="69"/>
        <v>43.246690000000001</v>
      </c>
      <c r="H183" s="1">
        <f t="shared" si="69"/>
        <v>45.333730000000003</v>
      </c>
      <c r="I183" s="1">
        <f t="shared" si="69"/>
        <v>46.970250000000007</v>
      </c>
      <c r="J183" s="1">
        <f t="shared" si="69"/>
        <v>50.231490000000001</v>
      </c>
      <c r="K183" s="1">
        <f t="shared" si="69"/>
        <v>53.767330000000001</v>
      </c>
      <c r="L183" s="1">
        <f t="shared" si="69"/>
        <v>56.575830000000003</v>
      </c>
      <c r="M183" s="1">
        <f t="shared" si="69"/>
        <v>60.07978</v>
      </c>
      <c r="N183" s="1">
        <f t="shared" si="69"/>
        <v>63.280005739113754</v>
      </c>
      <c r="O183" s="1">
        <f t="shared" si="69"/>
        <v>66.106697644888953</v>
      </c>
      <c r="P183" s="1">
        <f t="shared" si="69"/>
        <v>68.495997041476244</v>
      </c>
      <c r="Q183" s="1">
        <f t="shared" si="69"/>
        <v>70.392387821202647</v>
      </c>
      <c r="R183" s="1">
        <f t="shared" si="69"/>
        <v>71.750838312739802</v>
      </c>
      <c r="S183" s="1">
        <f t="shared" si="69"/>
        <v>72.538578094952896</v>
      </c>
      <c r="T183" s="1">
        <f t="shared" si="69"/>
        <v>72.736411903067491</v>
      </c>
      <c r="U183" s="1">
        <f t="shared" si="69"/>
        <v>72.339497079027709</v>
      </c>
      <c r="V183" s="1">
        <f t="shared" si="69"/>
        <v>71.357540601796472</v>
      </c>
      <c r="W183" s="1">
        <f t="shared" si="69"/>
        <v>69.814404505037103</v>
      </c>
      <c r="X183" s="1">
        <f t="shared" si="69"/>
        <v>67.674436547366113</v>
      </c>
      <c r="Y183" s="1">
        <f t="shared" si="69"/>
        <v>64.994813967577215</v>
      </c>
      <c r="Z183" s="1">
        <f t="shared" si="69"/>
        <v>61.845372178030964</v>
      </c>
      <c r="AA183" s="1">
        <f t="shared" si="69"/>
        <v>58.305584802817329</v>
      </c>
      <c r="AB183" s="1">
        <f t="shared" si="69"/>
        <v>54.461243070882901</v>
      </c>
      <c r="AC183" s="1">
        <f t="shared" si="69"/>
        <v>50.401027456122101</v>
      </c>
      <c r="AD183" s="1">
        <f t="shared" si="69"/>
        <v>46.213161042190777</v>
      </c>
      <c r="AE183" s="1">
        <f t="shared" si="69"/>
        <v>41.982317400360891</v>
      </c>
      <c r="AF183" s="1">
        <f t="shared" si="69"/>
        <v>37.786927945960933</v>
      </c>
      <c r="AG183" s="1">
        <f t="shared" si="69"/>
        <v>33.696997766365335</v>
      </c>
    </row>
    <row r="184" spans="1:33" s="128" customFormat="1" ht="11.25">
      <c r="B184" s="128" t="s">
        <v>66</v>
      </c>
      <c r="C184" s="128">
        <f>C73</f>
        <v>26.634370000000001</v>
      </c>
      <c r="D184" s="128">
        <f t="shared" ref="D184:AG184" si="70">D73</f>
        <v>31.888449999999999</v>
      </c>
      <c r="E184" s="128">
        <f t="shared" si="70"/>
        <v>36.908119999999997</v>
      </c>
      <c r="F184" s="128">
        <f t="shared" si="70"/>
        <v>40.021099999999997</v>
      </c>
      <c r="G184" s="128">
        <f t="shared" si="70"/>
        <v>43.246690000000001</v>
      </c>
      <c r="H184" s="128">
        <f t="shared" si="70"/>
        <v>45.333730000000003</v>
      </c>
      <c r="I184" s="128">
        <f t="shared" si="70"/>
        <v>46.97025</v>
      </c>
      <c r="J184" s="128">
        <f t="shared" si="70"/>
        <v>50.231490000000001</v>
      </c>
      <c r="K184" s="128">
        <f t="shared" si="70"/>
        <v>53.767330000000001</v>
      </c>
      <c r="L184" s="128">
        <f t="shared" si="70"/>
        <v>56.575830000000003</v>
      </c>
      <c r="M184" s="128">
        <f t="shared" si="70"/>
        <v>60.07978</v>
      </c>
      <c r="N184" s="128">
        <f t="shared" si="70"/>
        <v>63.280005739113754</v>
      </c>
      <c r="O184" s="128">
        <f t="shared" si="70"/>
        <v>66.106697644888953</v>
      </c>
      <c r="P184" s="128">
        <f t="shared" si="70"/>
        <v>68.495997041476244</v>
      </c>
      <c r="Q184" s="128">
        <f t="shared" si="70"/>
        <v>70.392387821202647</v>
      </c>
      <c r="R184" s="128">
        <f t="shared" si="70"/>
        <v>71.750838312739802</v>
      </c>
      <c r="S184" s="128">
        <f t="shared" si="70"/>
        <v>72.538578094952896</v>
      </c>
      <c r="T184" s="128">
        <f t="shared" si="70"/>
        <v>72.736411903067477</v>
      </c>
      <c r="U184" s="128">
        <f t="shared" si="70"/>
        <v>72.339497079027723</v>
      </c>
      <c r="V184" s="128">
        <f t="shared" si="70"/>
        <v>71.357540601796472</v>
      </c>
      <c r="W184" s="128">
        <f t="shared" si="70"/>
        <v>69.814404505037103</v>
      </c>
      <c r="X184" s="128">
        <f t="shared" si="70"/>
        <v>67.674436547366113</v>
      </c>
      <c r="Y184" s="128">
        <f t="shared" si="70"/>
        <v>64.994813967577215</v>
      </c>
      <c r="Z184" s="128">
        <f t="shared" si="70"/>
        <v>61.845372178030964</v>
      </c>
      <c r="AA184" s="128">
        <f t="shared" si="70"/>
        <v>58.305584802817336</v>
      </c>
      <c r="AB184" s="128">
        <f t="shared" si="70"/>
        <v>54.461243070882901</v>
      </c>
      <c r="AC184" s="128">
        <f t="shared" si="70"/>
        <v>50.401027456122101</v>
      </c>
      <c r="AD184" s="128">
        <f t="shared" si="70"/>
        <v>46.213161042190777</v>
      </c>
      <c r="AE184" s="128">
        <f t="shared" si="70"/>
        <v>41.982317400360891</v>
      </c>
      <c r="AF184" s="128">
        <f t="shared" si="70"/>
        <v>37.786927945960933</v>
      </c>
      <c r="AG184" s="128">
        <f t="shared" si="70"/>
        <v>33.696997766365335</v>
      </c>
    </row>
    <row r="186" spans="1:33" ht="38.25">
      <c r="A186" s="142" t="s">
        <v>64</v>
      </c>
      <c r="B186" s="127" t="s">
        <v>67</v>
      </c>
      <c r="C186" s="127">
        <v>2000</v>
      </c>
      <c r="D186" s="127">
        <v>2010</v>
      </c>
      <c r="E186" s="127">
        <v>2020</v>
      </c>
      <c r="F186" s="127">
        <v>2030</v>
      </c>
      <c r="G186" s="127">
        <v>2040</v>
      </c>
      <c r="H186" s="127">
        <v>2050</v>
      </c>
      <c r="I186" s="127">
        <v>2060</v>
      </c>
      <c r="J186" s="127">
        <v>2070</v>
      </c>
      <c r="K186" s="127">
        <v>2080</v>
      </c>
      <c r="L186" s="127">
        <v>2090</v>
      </c>
      <c r="M186" s="127">
        <v>2100</v>
      </c>
      <c r="N186" s="127">
        <v>2110</v>
      </c>
      <c r="O186" s="127">
        <v>2120</v>
      </c>
      <c r="P186" s="127">
        <v>2130</v>
      </c>
      <c r="Q186" s="127">
        <v>2140</v>
      </c>
      <c r="R186" s="127">
        <v>2150</v>
      </c>
      <c r="S186" s="127">
        <v>2160</v>
      </c>
      <c r="T186" s="127">
        <v>2170</v>
      </c>
      <c r="U186" s="127">
        <v>2180</v>
      </c>
      <c r="V186" s="127">
        <v>2190</v>
      </c>
      <c r="W186" s="127">
        <v>2200</v>
      </c>
      <c r="X186" s="127">
        <v>2210</v>
      </c>
      <c r="Y186" s="127">
        <v>2220</v>
      </c>
      <c r="Z186" s="127">
        <v>2230</v>
      </c>
      <c r="AA186" s="127">
        <v>2240</v>
      </c>
      <c r="AB186" s="127">
        <v>2250</v>
      </c>
      <c r="AC186" s="127">
        <v>2260</v>
      </c>
      <c r="AD186" s="127">
        <v>2270</v>
      </c>
      <c r="AE186" s="127">
        <v>2280</v>
      </c>
      <c r="AF186" s="127">
        <v>2290</v>
      </c>
      <c r="AG186" s="127">
        <v>2300</v>
      </c>
    </row>
    <row r="187" spans="1:33">
      <c r="A187" s="207">
        <v>3.4723333333333333</v>
      </c>
      <c r="B187" s="138" t="s">
        <v>50</v>
      </c>
      <c r="C187" s="74">
        <f>C98</f>
        <v>-9.9022589999999994E-2</v>
      </c>
      <c r="D187" s="74">
        <f t="shared" ref="D187:AG187" si="71">D98</f>
        <v>-0.16137009999999999</v>
      </c>
      <c r="E187" s="74">
        <f t="shared" si="71"/>
        <v>-9.4862020000000005E-2</v>
      </c>
      <c r="F187" s="74">
        <f t="shared" si="71"/>
        <v>-2.5808609999999999E-2</v>
      </c>
      <c r="G187" s="74">
        <f t="shared" si="71"/>
        <v>5.8775939999999999E-3</v>
      </c>
      <c r="H187" s="74">
        <f t="shared" si="71"/>
        <v>7.6760129999999996E-2</v>
      </c>
      <c r="I187" s="74">
        <f t="shared" si="71"/>
        <v>0.1087731</v>
      </c>
      <c r="J187" s="74">
        <f t="shared" si="71"/>
        <v>0.14828359999999999</v>
      </c>
      <c r="K187" s="74">
        <f t="shared" si="71"/>
        <v>-2.2660139999999999E-2</v>
      </c>
      <c r="L187" s="74">
        <f t="shared" si="71"/>
        <v>0.15647730000000001</v>
      </c>
      <c r="M187" s="74">
        <f t="shared" si="71"/>
        <v>7.4113010000000007E-2</v>
      </c>
      <c r="N187" s="74">
        <f t="shared" si="71"/>
        <v>6.6701709000000012E-2</v>
      </c>
      <c r="O187" s="74">
        <f t="shared" si="71"/>
        <v>5.9290408000000003E-2</v>
      </c>
      <c r="P187" s="74">
        <f t="shared" si="71"/>
        <v>5.1879107000000008E-2</v>
      </c>
      <c r="Q187" s="74">
        <f t="shared" si="71"/>
        <v>4.4467806000000006E-2</v>
      </c>
      <c r="R187" s="74">
        <f t="shared" si="71"/>
        <v>3.7056505000000003E-2</v>
      </c>
      <c r="S187" s="74">
        <f t="shared" si="71"/>
        <v>2.9645204000000008E-2</v>
      </c>
      <c r="T187" s="74">
        <f t="shared" si="71"/>
        <v>2.2233903000000006E-2</v>
      </c>
      <c r="U187" s="74">
        <f t="shared" si="71"/>
        <v>1.4822602000000004E-2</v>
      </c>
      <c r="V187" s="74">
        <f t="shared" si="71"/>
        <v>7.411301000000009E-3</v>
      </c>
      <c r="W187" s="74">
        <f t="shared" si="71"/>
        <v>0</v>
      </c>
      <c r="X187" s="74">
        <f t="shared" si="71"/>
        <v>0</v>
      </c>
      <c r="Y187" s="74">
        <f t="shared" si="71"/>
        <v>0</v>
      </c>
      <c r="Z187" s="74">
        <f t="shared" si="71"/>
        <v>0</v>
      </c>
      <c r="AA187" s="74">
        <f t="shared" si="71"/>
        <v>0</v>
      </c>
      <c r="AB187" s="74">
        <f t="shared" si="71"/>
        <v>0</v>
      </c>
      <c r="AC187" s="74">
        <f t="shared" si="71"/>
        <v>0</v>
      </c>
      <c r="AD187" s="74">
        <f t="shared" si="71"/>
        <v>0</v>
      </c>
      <c r="AE187" s="74">
        <f t="shared" si="71"/>
        <v>0</v>
      </c>
      <c r="AF187" s="74">
        <f t="shared" si="71"/>
        <v>0</v>
      </c>
      <c r="AG187" s="74">
        <f t="shared" si="71"/>
        <v>0</v>
      </c>
    </row>
    <row r="188" spans="1:33">
      <c r="A188" s="207">
        <v>5.8116666666666665</v>
      </c>
      <c r="B188" s="138" t="s">
        <v>51</v>
      </c>
      <c r="C188" s="74">
        <f>C100</f>
        <v>6.3012759999999998E-3</v>
      </c>
      <c r="D188" s="74">
        <f t="shared" ref="D188:AG188" si="72">D100</f>
        <v>-6.5806139999999999E-2</v>
      </c>
      <c r="E188" s="74">
        <f t="shared" si="72"/>
        <v>2.4722979999999999E-2</v>
      </c>
      <c r="F188" s="74">
        <f t="shared" si="72"/>
        <v>0.1167916</v>
      </c>
      <c r="G188" s="74">
        <f t="shared" si="72"/>
        <v>5.2794019999999997E-2</v>
      </c>
      <c r="H188" s="74">
        <f t="shared" si="72"/>
        <v>2.6916820000000001E-2</v>
      </c>
      <c r="I188" s="74">
        <f t="shared" si="72"/>
        <v>7.8613619999999995E-2</v>
      </c>
      <c r="J188" s="74">
        <f t="shared" si="72"/>
        <v>0.1069813</v>
      </c>
      <c r="K188" s="74">
        <f t="shared" si="72"/>
        <v>-0.1441713</v>
      </c>
      <c r="L188" s="74">
        <f t="shared" si="72"/>
        <v>-0.1254371</v>
      </c>
      <c r="M188" s="74">
        <f t="shared" si="72"/>
        <v>-0.15161189999999999</v>
      </c>
      <c r="N188" s="74">
        <f t="shared" si="72"/>
        <v>-0.13645071</v>
      </c>
      <c r="O188" s="74">
        <f t="shared" si="72"/>
        <v>-0.12128952</v>
      </c>
      <c r="P188" s="74">
        <f t="shared" si="72"/>
        <v>-0.10612832999999999</v>
      </c>
      <c r="Q188" s="74">
        <f t="shared" si="72"/>
        <v>-9.0967140000000002E-2</v>
      </c>
      <c r="R188" s="74">
        <f t="shared" si="72"/>
        <v>-7.5805949999999997E-2</v>
      </c>
      <c r="S188" s="74">
        <f t="shared" si="72"/>
        <v>-6.0644759999999992E-2</v>
      </c>
      <c r="T188" s="74">
        <f t="shared" si="72"/>
        <v>-4.5483569999999987E-2</v>
      </c>
      <c r="U188" s="74">
        <f t="shared" si="72"/>
        <v>-3.0322379999999996E-2</v>
      </c>
      <c r="V188" s="74">
        <f t="shared" si="72"/>
        <v>-1.5161189999999991E-2</v>
      </c>
      <c r="W188" s="74">
        <f t="shared" si="72"/>
        <v>0</v>
      </c>
      <c r="X188" s="74">
        <f t="shared" si="72"/>
        <v>0</v>
      </c>
      <c r="Y188" s="74">
        <f t="shared" si="72"/>
        <v>0</v>
      </c>
      <c r="Z188" s="74">
        <f t="shared" si="72"/>
        <v>0</v>
      </c>
      <c r="AA188" s="74">
        <f t="shared" si="72"/>
        <v>0</v>
      </c>
      <c r="AB188" s="74">
        <f t="shared" si="72"/>
        <v>0</v>
      </c>
      <c r="AC188" s="74">
        <f t="shared" si="72"/>
        <v>0</v>
      </c>
      <c r="AD188" s="74">
        <f t="shared" si="72"/>
        <v>0</v>
      </c>
      <c r="AE188" s="74">
        <f t="shared" si="72"/>
        <v>0</v>
      </c>
      <c r="AF188" s="74">
        <f t="shared" si="72"/>
        <v>0</v>
      </c>
      <c r="AG188" s="74">
        <f t="shared" si="72"/>
        <v>0</v>
      </c>
    </row>
    <row r="189" spans="1:33">
      <c r="A189" s="207">
        <v>2.2916666666666665</v>
      </c>
      <c r="B189" s="138" t="s">
        <v>52</v>
      </c>
      <c r="C189" s="74">
        <f>(C101-C98-C100)*($A189/SUM($A189:$A194))</f>
        <v>0.47532316262047641</v>
      </c>
      <c r="D189" s="74">
        <f t="shared" ref="D189:AG189" si="73">(D101-D98-D100)*($A189/SUM($A189:$A194))</f>
        <v>0.34522495453718854</v>
      </c>
      <c r="E189" s="74">
        <f t="shared" si="73"/>
        <v>0.35745556464811784</v>
      </c>
      <c r="F189" s="74">
        <f t="shared" si="73"/>
        <v>5.6963869567194035E-2</v>
      </c>
      <c r="G189" s="74">
        <f t="shared" si="73"/>
        <v>0.15702177509547191</v>
      </c>
      <c r="H189" s="74">
        <f t="shared" si="73"/>
        <v>0.14240305623749769</v>
      </c>
      <c r="I189" s="74">
        <f t="shared" si="73"/>
        <v>0.12580006364793597</v>
      </c>
      <c r="J189" s="74">
        <f t="shared" si="73"/>
        <v>9.404222358610656E-2</v>
      </c>
      <c r="K189" s="74">
        <f t="shared" si="73"/>
        <v>-1.6620642389525372E-2</v>
      </c>
      <c r="L189" s="74">
        <f t="shared" si="73"/>
        <v>-1.6708697035824699E-2</v>
      </c>
      <c r="M189" s="74">
        <f t="shared" si="73"/>
        <v>-7.0575980860156387E-2</v>
      </c>
      <c r="N189" s="74">
        <f t="shared" si="73"/>
        <v>-6.3518382774140764E-2</v>
      </c>
      <c r="O189" s="74">
        <f t="shared" si="73"/>
        <v>-5.6460784688125105E-2</v>
      </c>
      <c r="P189" s="74">
        <f t="shared" si="73"/>
        <v>-4.9403186602109475E-2</v>
      </c>
      <c r="Q189" s="74">
        <f t="shared" si="73"/>
        <v>-4.2345588516093838E-2</v>
      </c>
      <c r="R189" s="74">
        <f t="shared" si="73"/>
        <v>-3.5287990430078194E-2</v>
      </c>
      <c r="S189" s="74">
        <f t="shared" si="73"/>
        <v>-2.823039234406256E-2</v>
      </c>
      <c r="T189" s="74">
        <f t="shared" si="73"/>
        <v>-2.1172794258046922E-2</v>
      </c>
      <c r="U189" s="74">
        <f t="shared" si="73"/>
        <v>-1.4115196172031285E-2</v>
      </c>
      <c r="V189" s="74">
        <f t="shared" si="73"/>
        <v>-7.0575980860156434E-3</v>
      </c>
      <c r="W189" s="74">
        <f t="shared" si="73"/>
        <v>0</v>
      </c>
      <c r="X189" s="74">
        <f t="shared" si="73"/>
        <v>0</v>
      </c>
      <c r="Y189" s="74">
        <f t="shared" si="73"/>
        <v>0</v>
      </c>
      <c r="Z189" s="74">
        <f t="shared" si="73"/>
        <v>0</v>
      </c>
      <c r="AA189" s="74">
        <f t="shared" si="73"/>
        <v>0</v>
      </c>
      <c r="AB189" s="74">
        <f t="shared" si="73"/>
        <v>0</v>
      </c>
      <c r="AC189" s="74">
        <f t="shared" si="73"/>
        <v>0</v>
      </c>
      <c r="AD189" s="74">
        <f t="shared" si="73"/>
        <v>0</v>
      </c>
      <c r="AE189" s="74">
        <f t="shared" si="73"/>
        <v>0</v>
      </c>
      <c r="AF189" s="74">
        <f t="shared" si="73"/>
        <v>0</v>
      </c>
      <c r="AG189" s="74">
        <f t="shared" si="73"/>
        <v>0</v>
      </c>
    </row>
    <row r="190" spans="1:33">
      <c r="A190" s="207">
        <v>3.0323333333333333</v>
      </c>
      <c r="B190" s="138" t="s">
        <v>53</v>
      </c>
      <c r="C190" s="74">
        <f>(C101-C98-C100)*($A190/SUM($A189:$A194))</f>
        <v>0.62894760877941447</v>
      </c>
      <c r="D190" s="74">
        <f t="shared" ref="D190:AG190" si="74">(D101-D98-D100)*($A190/SUM($A189:$A194))</f>
        <v>0.45680165984360793</v>
      </c>
      <c r="E190" s="74">
        <f t="shared" si="74"/>
        <v>0.47298520314238957</v>
      </c>
      <c r="F190" s="74">
        <f t="shared" si="74"/>
        <v>7.5374592211311153E-2</v>
      </c>
      <c r="G190" s="74">
        <f t="shared" si="74"/>
        <v>0.20777121280632846</v>
      </c>
      <c r="H190" s="74">
        <f t="shared" si="74"/>
        <v>0.18842772401345698</v>
      </c>
      <c r="I190" s="74">
        <f t="shared" si="74"/>
        <v>0.1664586442189489</v>
      </c>
      <c r="J190" s="74">
        <f t="shared" si="74"/>
        <v>0.12443667024913621</v>
      </c>
      <c r="K190" s="74">
        <f t="shared" si="74"/>
        <v>-2.1992434009819973E-2</v>
      </c>
      <c r="L190" s="74">
        <f t="shared" si="74"/>
        <v>-2.2108947917803247E-2</v>
      </c>
      <c r="M190" s="74">
        <f t="shared" si="74"/>
        <v>-9.3386137874158948E-2</v>
      </c>
      <c r="N190" s="74">
        <f t="shared" si="74"/>
        <v>-8.4047524086743056E-2</v>
      </c>
      <c r="O190" s="74">
        <f t="shared" si="74"/>
        <v>-7.470891029932715E-2</v>
      </c>
      <c r="P190" s="74">
        <f t="shared" si="74"/>
        <v>-6.5370296511911272E-2</v>
      </c>
      <c r="Q190" s="74">
        <f t="shared" si="74"/>
        <v>-5.6031682724495373E-2</v>
      </c>
      <c r="R190" s="74">
        <f t="shared" si="74"/>
        <v>-4.6693068937079474E-2</v>
      </c>
      <c r="S190" s="74">
        <f t="shared" si="74"/>
        <v>-3.7354455149663582E-2</v>
      </c>
      <c r="T190" s="74">
        <f t="shared" si="74"/>
        <v>-2.801584136224769E-2</v>
      </c>
      <c r="U190" s="74">
        <f t="shared" si="74"/>
        <v>-1.8677227574831801E-2</v>
      </c>
      <c r="V190" s="74">
        <f t="shared" si="74"/>
        <v>-9.3386137874159007E-3</v>
      </c>
      <c r="W190" s="74">
        <f t="shared" si="74"/>
        <v>0</v>
      </c>
      <c r="X190" s="74">
        <f t="shared" si="74"/>
        <v>0</v>
      </c>
      <c r="Y190" s="74">
        <f t="shared" si="74"/>
        <v>0</v>
      </c>
      <c r="Z190" s="74">
        <f t="shared" si="74"/>
        <v>0</v>
      </c>
      <c r="AA190" s="74">
        <f t="shared" si="74"/>
        <v>0</v>
      </c>
      <c r="AB190" s="74">
        <f t="shared" si="74"/>
        <v>0</v>
      </c>
      <c r="AC190" s="74">
        <f t="shared" si="74"/>
        <v>0</v>
      </c>
      <c r="AD190" s="74">
        <f t="shared" si="74"/>
        <v>0</v>
      </c>
      <c r="AE190" s="74">
        <f t="shared" si="74"/>
        <v>0</v>
      </c>
      <c r="AF190" s="74">
        <f t="shared" si="74"/>
        <v>0</v>
      </c>
      <c r="AG190" s="74">
        <f t="shared" si="74"/>
        <v>0</v>
      </c>
    </row>
    <row r="191" spans="1:33">
      <c r="A191" s="207">
        <v>3.41</v>
      </c>
      <c r="B191" s="138" t="s">
        <v>54</v>
      </c>
      <c r="C191" s="74">
        <f>(C101-C98-C100)*($A191/SUM($A189:$A194))</f>
        <v>0.70728086597926887</v>
      </c>
      <c r="D191" s="74">
        <f t="shared" ref="D191:AG191" si="75">(D101-D98-D100)*($A191/SUM($A189:$A194))</f>
        <v>0.51369473235133656</v>
      </c>
      <c r="E191" s="74">
        <f t="shared" si="75"/>
        <v>0.53189388019639938</v>
      </c>
      <c r="F191" s="74">
        <f t="shared" si="75"/>
        <v>8.4762237915984737E-2</v>
      </c>
      <c r="G191" s="74">
        <f t="shared" si="75"/>
        <v>0.23364840134206222</v>
      </c>
      <c r="H191" s="74">
        <f t="shared" si="75"/>
        <v>0.21189574768139657</v>
      </c>
      <c r="I191" s="74">
        <f t="shared" si="75"/>
        <v>0.18719049470812874</v>
      </c>
      <c r="J191" s="74">
        <f t="shared" si="75"/>
        <v>0.13993482869612658</v>
      </c>
      <c r="K191" s="74">
        <f t="shared" si="75"/>
        <v>-2.4731515875613754E-2</v>
      </c>
      <c r="L191" s="74">
        <f t="shared" si="75"/>
        <v>-2.4862541189307155E-2</v>
      </c>
      <c r="M191" s="74">
        <f t="shared" si="75"/>
        <v>-0.10501705951991272</v>
      </c>
      <c r="N191" s="74">
        <f t="shared" si="75"/>
        <v>-9.4515353567921456E-2</v>
      </c>
      <c r="O191" s="74">
        <f t="shared" si="75"/>
        <v>-8.4013647615930165E-2</v>
      </c>
      <c r="P191" s="74">
        <f t="shared" si="75"/>
        <v>-7.3511941663938901E-2</v>
      </c>
      <c r="Q191" s="74">
        <f t="shared" si="75"/>
        <v>-6.3010235711947638E-2</v>
      </c>
      <c r="R191" s="74">
        <f t="shared" si="75"/>
        <v>-5.250852975995636E-2</v>
      </c>
      <c r="S191" s="74">
        <f t="shared" si="75"/>
        <v>-4.2006823807965089E-2</v>
      </c>
      <c r="T191" s="74">
        <f t="shared" si="75"/>
        <v>-3.1505117855973819E-2</v>
      </c>
      <c r="U191" s="74">
        <f t="shared" si="75"/>
        <v>-2.1003411903982555E-2</v>
      </c>
      <c r="V191" s="74">
        <f t="shared" si="75"/>
        <v>-1.0501705951991279E-2</v>
      </c>
      <c r="W191" s="74">
        <f t="shared" si="75"/>
        <v>0</v>
      </c>
      <c r="X191" s="74">
        <f t="shared" si="75"/>
        <v>0</v>
      </c>
      <c r="Y191" s="74">
        <f t="shared" si="75"/>
        <v>0</v>
      </c>
      <c r="Z191" s="74">
        <f t="shared" si="75"/>
        <v>0</v>
      </c>
      <c r="AA191" s="74">
        <f t="shared" si="75"/>
        <v>0</v>
      </c>
      <c r="AB191" s="74">
        <f t="shared" si="75"/>
        <v>0</v>
      </c>
      <c r="AC191" s="74">
        <f t="shared" si="75"/>
        <v>0</v>
      </c>
      <c r="AD191" s="74">
        <f t="shared" si="75"/>
        <v>0</v>
      </c>
      <c r="AE191" s="74">
        <f t="shared" si="75"/>
        <v>0</v>
      </c>
      <c r="AF191" s="74">
        <f t="shared" si="75"/>
        <v>0</v>
      </c>
      <c r="AG191" s="74">
        <f t="shared" si="75"/>
        <v>0</v>
      </c>
    </row>
    <row r="192" spans="1:33">
      <c r="A192" s="207">
        <v>5.6063333333333327</v>
      </c>
      <c r="B192" s="138" t="s">
        <v>55</v>
      </c>
      <c r="C192" s="74">
        <f>(C101-C98-C100)*($A192/SUM($A189:$A194))</f>
        <v>1.1628305850347334</v>
      </c>
      <c r="D192" s="74">
        <f t="shared" ref="D192:AG192" si="76">(D101-D98-D100)*($A192/SUM($A189:$A194))</f>
        <v>0.84455832877977799</v>
      </c>
      <c r="E192" s="74">
        <f t="shared" si="76"/>
        <v>0.8744792933551554</v>
      </c>
      <c r="F192" s="74">
        <f t="shared" si="76"/>
        <v>0.13935641050918349</v>
      </c>
      <c r="G192" s="74">
        <f t="shared" si="76"/>
        <v>0.38413807059356248</v>
      </c>
      <c r="H192" s="74">
        <f t="shared" si="76"/>
        <v>0.34837483677941433</v>
      </c>
      <c r="I192" s="74">
        <f t="shared" si="76"/>
        <v>0.30775727570831057</v>
      </c>
      <c r="J192" s="74">
        <f t="shared" si="76"/>
        <v>0.23006489578105108</v>
      </c>
      <c r="K192" s="74">
        <f t="shared" si="76"/>
        <v>-4.0660739541734867E-2</v>
      </c>
      <c r="L192" s="74">
        <f t="shared" si="76"/>
        <v>-4.0876156428441543E-2</v>
      </c>
      <c r="M192" s="74">
        <f t="shared" si="76"/>
        <v>-0.17265707957628659</v>
      </c>
      <c r="N192" s="74">
        <f t="shared" si="76"/>
        <v>-0.15539137161865796</v>
      </c>
      <c r="O192" s="74">
        <f t="shared" si="76"/>
        <v>-0.13812566366102924</v>
      </c>
      <c r="P192" s="74">
        <f t="shared" si="76"/>
        <v>-0.12085995570340062</v>
      </c>
      <c r="Q192" s="74">
        <f t="shared" si="76"/>
        <v>-0.10359424774577196</v>
      </c>
      <c r="R192" s="74">
        <f t="shared" si="76"/>
        <v>-8.6328539788143296E-2</v>
      </c>
      <c r="S192" s="74">
        <f t="shared" si="76"/>
        <v>-6.9062831830514648E-2</v>
      </c>
      <c r="T192" s="74">
        <f t="shared" si="76"/>
        <v>-5.1797123872885986E-2</v>
      </c>
      <c r="U192" s="74">
        <f t="shared" si="76"/>
        <v>-3.4531415915257338E-2</v>
      </c>
      <c r="V192" s="74">
        <f t="shared" si="76"/>
        <v>-1.7265707957628669E-2</v>
      </c>
      <c r="W192" s="74">
        <f t="shared" si="76"/>
        <v>0</v>
      </c>
      <c r="X192" s="74">
        <f t="shared" si="76"/>
        <v>0</v>
      </c>
      <c r="Y192" s="74">
        <f t="shared" si="76"/>
        <v>0</v>
      </c>
      <c r="Z192" s="74">
        <f t="shared" si="76"/>
        <v>0</v>
      </c>
      <c r="AA192" s="74">
        <f t="shared" si="76"/>
        <v>0</v>
      </c>
      <c r="AB192" s="74">
        <f t="shared" si="76"/>
        <v>0</v>
      </c>
      <c r="AC192" s="74">
        <f t="shared" si="76"/>
        <v>0</v>
      </c>
      <c r="AD192" s="74">
        <f t="shared" si="76"/>
        <v>0</v>
      </c>
      <c r="AE192" s="74">
        <f t="shared" si="76"/>
        <v>0</v>
      </c>
      <c r="AF192" s="74">
        <f t="shared" si="76"/>
        <v>0</v>
      </c>
      <c r="AG192" s="74">
        <f t="shared" si="76"/>
        <v>0</v>
      </c>
    </row>
    <row r="193" spans="1:33">
      <c r="A193" s="207">
        <v>3.1423333333333336</v>
      </c>
      <c r="B193" s="138" t="s">
        <v>56</v>
      </c>
      <c r="C193" s="74">
        <f>(C101-C98-C100)*($A193/SUM($A189:$A194))</f>
        <v>0.65176312058519736</v>
      </c>
      <c r="D193" s="74">
        <f t="shared" ref="D193:AG193" si="77">(D101-D98-D100)*($A193/SUM($A189:$A194))</f>
        <v>0.47337245766139302</v>
      </c>
      <c r="E193" s="74">
        <f t="shared" si="77"/>
        <v>0.49014307024549925</v>
      </c>
      <c r="F193" s="74">
        <f t="shared" si="77"/>
        <v>7.8108857950536473E-2</v>
      </c>
      <c r="G193" s="74">
        <f t="shared" si="77"/>
        <v>0.21530825801091114</v>
      </c>
      <c r="H193" s="74">
        <f t="shared" si="77"/>
        <v>0.19526307071285687</v>
      </c>
      <c r="I193" s="74">
        <f t="shared" si="77"/>
        <v>0.17249704727404985</v>
      </c>
      <c r="J193" s="74">
        <f t="shared" si="77"/>
        <v>0.12895069698126935</v>
      </c>
      <c r="K193" s="74">
        <f t="shared" si="77"/>
        <v>-2.2790224844517194E-2</v>
      </c>
      <c r="L193" s="74">
        <f t="shared" si="77"/>
        <v>-2.2910965375522833E-2</v>
      </c>
      <c r="M193" s="74">
        <f t="shared" si="77"/>
        <v>-9.677378495544646E-2</v>
      </c>
      <c r="N193" s="74">
        <f t="shared" si="77"/>
        <v>-8.7096406459901826E-2</v>
      </c>
      <c r="O193" s="74">
        <f t="shared" si="77"/>
        <v>-7.7419027964357165E-2</v>
      </c>
      <c r="P193" s="74">
        <f t="shared" si="77"/>
        <v>-6.7741649468812531E-2</v>
      </c>
      <c r="Q193" s="74">
        <f t="shared" si="77"/>
        <v>-5.8064270973267884E-2</v>
      </c>
      <c r="R193" s="74">
        <f t="shared" si="77"/>
        <v>-4.838689247772323E-2</v>
      </c>
      <c r="S193" s="74">
        <f t="shared" si="77"/>
        <v>-3.8709513982178589E-2</v>
      </c>
      <c r="T193" s="74">
        <f t="shared" si="77"/>
        <v>-2.9032135486633946E-2</v>
      </c>
      <c r="U193" s="74">
        <f t="shared" si="77"/>
        <v>-1.9354756991089302E-2</v>
      </c>
      <c r="V193" s="74">
        <f t="shared" si="77"/>
        <v>-9.6773784955446526E-3</v>
      </c>
      <c r="W193" s="74">
        <f t="shared" si="77"/>
        <v>0</v>
      </c>
      <c r="X193" s="74">
        <f t="shared" si="77"/>
        <v>0</v>
      </c>
      <c r="Y193" s="74">
        <f t="shared" si="77"/>
        <v>0</v>
      </c>
      <c r="Z193" s="74">
        <f t="shared" si="77"/>
        <v>0</v>
      </c>
      <c r="AA193" s="74">
        <f t="shared" si="77"/>
        <v>0</v>
      </c>
      <c r="AB193" s="74">
        <f t="shared" si="77"/>
        <v>0</v>
      </c>
      <c r="AC193" s="74">
        <f t="shared" si="77"/>
        <v>0</v>
      </c>
      <c r="AD193" s="74">
        <f t="shared" si="77"/>
        <v>0</v>
      </c>
      <c r="AE193" s="74">
        <f t="shared" si="77"/>
        <v>0</v>
      </c>
      <c r="AF193" s="74">
        <f t="shared" si="77"/>
        <v>0</v>
      </c>
      <c r="AG193" s="74">
        <f t="shared" si="77"/>
        <v>0</v>
      </c>
    </row>
    <row r="194" spans="1:33">
      <c r="A194" s="207">
        <v>2.6803333333333335</v>
      </c>
      <c r="B194" s="138" t="s">
        <v>57</v>
      </c>
      <c r="C194" s="74">
        <f>(C101-C98-C100)*($A194/SUM($A189:$A194))</f>
        <v>0.55593797100090925</v>
      </c>
      <c r="D194" s="74">
        <f t="shared" ref="D194:AG194" si="78">(D101-D98-D100)*($A194/SUM($A189:$A194))</f>
        <v>0.40377510682669576</v>
      </c>
      <c r="E194" s="74">
        <f t="shared" si="78"/>
        <v>0.41808002841243863</v>
      </c>
      <c r="F194" s="74">
        <f t="shared" si="78"/>
        <v>6.6624941845790153E-2</v>
      </c>
      <c r="G194" s="74">
        <f t="shared" si="78"/>
        <v>0.18365266815166395</v>
      </c>
      <c r="H194" s="74">
        <f t="shared" si="78"/>
        <v>0.16655461457537732</v>
      </c>
      <c r="I194" s="74">
        <f t="shared" si="78"/>
        <v>0.14713575444262592</v>
      </c>
      <c r="J194" s="74">
        <f t="shared" si="78"/>
        <v>0.10999178470631024</v>
      </c>
      <c r="K194" s="74">
        <f t="shared" si="78"/>
        <v>-1.9439503338788872E-2</v>
      </c>
      <c r="L194" s="74">
        <f t="shared" si="78"/>
        <v>-1.9542492053100571E-2</v>
      </c>
      <c r="M194" s="74">
        <f t="shared" si="78"/>
        <v>-8.2545667214038915E-2</v>
      </c>
      <c r="N194" s="74">
        <f t="shared" si="78"/>
        <v>-7.4291100492635029E-2</v>
      </c>
      <c r="O194" s="74">
        <f t="shared" si="78"/>
        <v>-6.6036533771231129E-2</v>
      </c>
      <c r="P194" s="74">
        <f t="shared" si="78"/>
        <v>-5.778196704982725E-2</v>
      </c>
      <c r="Q194" s="74">
        <f t="shared" si="78"/>
        <v>-4.952740032842335E-2</v>
      </c>
      <c r="R194" s="74">
        <f t="shared" si="78"/>
        <v>-4.1272833607019457E-2</v>
      </c>
      <c r="S194" s="74">
        <f t="shared" si="78"/>
        <v>-3.3018266885615571E-2</v>
      </c>
      <c r="T194" s="74">
        <f t="shared" si="78"/>
        <v>-2.4763700164211682E-2</v>
      </c>
      <c r="U194" s="74">
        <f t="shared" si="78"/>
        <v>-1.6509133442807793E-2</v>
      </c>
      <c r="V194" s="74">
        <f t="shared" si="78"/>
        <v>-8.2545667214038963E-3</v>
      </c>
      <c r="W194" s="74">
        <f t="shared" si="78"/>
        <v>0</v>
      </c>
      <c r="X194" s="74">
        <f t="shared" si="78"/>
        <v>0</v>
      </c>
      <c r="Y194" s="74">
        <f t="shared" si="78"/>
        <v>0</v>
      </c>
      <c r="Z194" s="74">
        <f t="shared" si="78"/>
        <v>0</v>
      </c>
      <c r="AA194" s="74">
        <f t="shared" si="78"/>
        <v>0</v>
      </c>
      <c r="AB194" s="74">
        <f t="shared" si="78"/>
        <v>0</v>
      </c>
      <c r="AC194" s="74">
        <f t="shared" si="78"/>
        <v>0</v>
      </c>
      <c r="AD194" s="74">
        <f t="shared" si="78"/>
        <v>0</v>
      </c>
      <c r="AE194" s="74">
        <f t="shared" si="78"/>
        <v>0</v>
      </c>
      <c r="AF194" s="74">
        <f t="shared" si="78"/>
        <v>0</v>
      </c>
      <c r="AG194" s="74">
        <f t="shared" si="78"/>
        <v>0</v>
      </c>
    </row>
    <row r="195" spans="1:33">
      <c r="A195" s="208">
        <f>SUM(A187:A194)</f>
        <v>29.446999999999999</v>
      </c>
      <c r="B195" s="1" t="s">
        <v>22</v>
      </c>
      <c r="C195" s="1">
        <f>SUM(C187:C194)</f>
        <v>4.0893619999999995</v>
      </c>
      <c r="D195" s="1">
        <f t="shared" ref="D195:AG195" si="79">SUM(D187:D194)</f>
        <v>2.8102510000000001</v>
      </c>
      <c r="E195" s="1">
        <f t="shared" si="79"/>
        <v>3.0748980000000001</v>
      </c>
      <c r="F195" s="1">
        <f t="shared" si="79"/>
        <v>0.59217390000000003</v>
      </c>
      <c r="G195" s="1">
        <f t="shared" si="79"/>
        <v>1.440212</v>
      </c>
      <c r="H195" s="1">
        <f t="shared" si="79"/>
        <v>1.3565959999999999</v>
      </c>
      <c r="I195" s="1">
        <f t="shared" si="79"/>
        <v>1.2942259999999999</v>
      </c>
      <c r="J195" s="1">
        <f t="shared" si="79"/>
        <v>1.082686</v>
      </c>
      <c r="K195" s="1">
        <f t="shared" si="79"/>
        <v>-0.31306650000000003</v>
      </c>
      <c r="L195" s="1">
        <f t="shared" si="79"/>
        <v>-0.11596960000000003</v>
      </c>
      <c r="M195" s="1">
        <f t="shared" si="79"/>
        <v>-0.69845459999999993</v>
      </c>
      <c r="N195" s="1">
        <f t="shared" si="79"/>
        <v>-0.62860914000000001</v>
      </c>
      <c r="O195" s="1">
        <f t="shared" si="79"/>
        <v>-0.55876367999999998</v>
      </c>
      <c r="P195" s="1">
        <f t="shared" si="79"/>
        <v>-0.48891822000000001</v>
      </c>
      <c r="Q195" s="1">
        <f t="shared" si="79"/>
        <v>-0.41907276000000004</v>
      </c>
      <c r="R195" s="1">
        <f t="shared" si="79"/>
        <v>-0.34922729999999996</v>
      </c>
      <c r="S195" s="1">
        <f t="shared" si="79"/>
        <v>-0.27938183999999999</v>
      </c>
      <c r="T195" s="1">
        <f t="shared" si="79"/>
        <v>-0.20953638000000002</v>
      </c>
      <c r="U195" s="1">
        <f t="shared" si="79"/>
        <v>-0.13969092000000008</v>
      </c>
      <c r="V195" s="1">
        <f t="shared" si="79"/>
        <v>-6.9845460000000026E-2</v>
      </c>
      <c r="W195" s="1">
        <f t="shared" si="79"/>
        <v>0</v>
      </c>
      <c r="X195" s="1">
        <f t="shared" si="79"/>
        <v>0</v>
      </c>
      <c r="Y195" s="1">
        <f t="shared" si="79"/>
        <v>0</v>
      </c>
      <c r="Z195" s="1">
        <f t="shared" si="79"/>
        <v>0</v>
      </c>
      <c r="AA195" s="1">
        <f t="shared" si="79"/>
        <v>0</v>
      </c>
      <c r="AB195" s="1">
        <f t="shared" si="79"/>
        <v>0</v>
      </c>
      <c r="AC195" s="1">
        <f t="shared" si="79"/>
        <v>0</v>
      </c>
      <c r="AD195" s="1">
        <f t="shared" si="79"/>
        <v>0</v>
      </c>
      <c r="AE195" s="1">
        <f t="shared" si="79"/>
        <v>0</v>
      </c>
      <c r="AF195" s="1">
        <f t="shared" si="79"/>
        <v>0</v>
      </c>
      <c r="AG195" s="1">
        <f t="shared" si="79"/>
        <v>0</v>
      </c>
    </row>
    <row r="196" spans="1:33" s="128" customFormat="1" ht="11.25">
      <c r="B196" s="128" t="s">
        <v>68</v>
      </c>
      <c r="C196" s="128">
        <f>C101</f>
        <v>4.0893620000000004</v>
      </c>
      <c r="D196" s="128">
        <f t="shared" ref="D196:V196" si="80">D101</f>
        <v>2.8102510000000001</v>
      </c>
      <c r="E196" s="128">
        <f t="shared" si="80"/>
        <v>3.0748980000000001</v>
      </c>
      <c r="F196" s="128">
        <f t="shared" si="80"/>
        <v>0.59217390000000003</v>
      </c>
      <c r="G196" s="128">
        <f t="shared" si="80"/>
        <v>1.440212</v>
      </c>
      <c r="H196" s="128">
        <f t="shared" si="80"/>
        <v>1.3565959999999999</v>
      </c>
      <c r="I196" s="128">
        <f t="shared" si="80"/>
        <v>1.2942260000000001</v>
      </c>
      <c r="J196" s="128">
        <f t="shared" si="80"/>
        <v>1.082686</v>
      </c>
      <c r="K196" s="128">
        <f t="shared" si="80"/>
        <v>-0.31306650000000003</v>
      </c>
      <c r="L196" s="128">
        <f t="shared" si="80"/>
        <v>-0.11596960000000001</v>
      </c>
      <c r="M196" s="128">
        <f t="shared" si="80"/>
        <v>-0.69845460000000004</v>
      </c>
      <c r="N196" s="128">
        <f t="shared" si="80"/>
        <v>-0.62860914000000001</v>
      </c>
      <c r="O196" s="128">
        <f t="shared" si="80"/>
        <v>-0.55876367999999998</v>
      </c>
      <c r="P196" s="128">
        <f t="shared" si="80"/>
        <v>-0.48891822000000001</v>
      </c>
      <c r="Q196" s="128">
        <f t="shared" si="80"/>
        <v>-0.41907276000000004</v>
      </c>
      <c r="R196" s="128">
        <f t="shared" si="80"/>
        <v>-0.34922730000000002</v>
      </c>
      <c r="S196" s="128">
        <f t="shared" si="80"/>
        <v>-0.27938183999999999</v>
      </c>
      <c r="T196" s="128">
        <f t="shared" si="80"/>
        <v>-0.20953638000000002</v>
      </c>
      <c r="U196" s="128">
        <f t="shared" si="80"/>
        <v>-0.13969092000000005</v>
      </c>
      <c r="V196" s="128">
        <f t="shared" si="80"/>
        <v>-6.9845460000000026E-2</v>
      </c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33">
      <c r="A198" s="143" t="s">
        <v>58</v>
      </c>
      <c r="B198" s="167" t="s">
        <v>69</v>
      </c>
      <c r="C198" s="144">
        <v>2000</v>
      </c>
      <c r="D198" s="145">
        <v>2010</v>
      </c>
      <c r="E198" s="145">
        <v>2020</v>
      </c>
      <c r="F198" s="145">
        <v>2030</v>
      </c>
      <c r="G198" s="145">
        <v>2040</v>
      </c>
      <c r="H198" s="145">
        <v>2050</v>
      </c>
      <c r="I198" s="145">
        <v>2060</v>
      </c>
      <c r="J198" s="145">
        <v>2080</v>
      </c>
      <c r="K198" s="145">
        <v>2100</v>
      </c>
      <c r="L198" s="145">
        <v>2200</v>
      </c>
      <c r="M198" s="145">
        <v>2300</v>
      </c>
      <c r="N198" s="74"/>
      <c r="P198" s="2"/>
      <c r="Q198" s="2"/>
      <c r="R198" s="2"/>
      <c r="S198" s="2"/>
      <c r="T198" s="2"/>
      <c r="U198" s="2"/>
      <c r="V198" s="2"/>
      <c r="W198" s="2"/>
      <c r="X198" s="2"/>
    </row>
    <row r="199" spans="1:33">
      <c r="B199" s="143" t="s">
        <v>50</v>
      </c>
      <c r="C199" s="160">
        <f t="shared" ref="C199:C206" si="81">(C175+C187)*1000</f>
        <v>4673.61841</v>
      </c>
      <c r="D199" s="143">
        <f t="shared" ref="D199:I207" si="82">100*((D175+D187)/($C175+$C187))</f>
        <v>100.96900273037053</v>
      </c>
      <c r="E199" s="143">
        <f t="shared" si="82"/>
        <v>105.63269284965007</v>
      </c>
      <c r="F199" s="143">
        <f t="shared" si="82"/>
        <v>105.87718028952216</v>
      </c>
      <c r="G199" s="143">
        <f t="shared" si="82"/>
        <v>104.74994243271991</v>
      </c>
      <c r="H199" s="143">
        <f t="shared" si="82"/>
        <v>106.52356896206253</v>
      </c>
      <c r="I199" s="143">
        <f t="shared" si="82"/>
        <v>102.81427961081656</v>
      </c>
      <c r="J199" s="143">
        <f t="shared" ref="J199:J207" si="83">100*((K175+K187)/($C175+$C187))</f>
        <v>104.0040378478396</v>
      </c>
      <c r="K199" s="143">
        <f t="shared" ref="K199:K206" si="84">100*((M175++M187)/($C175+$C187))</f>
        <v>113.21429234955447</v>
      </c>
      <c r="L199" s="143">
        <f t="shared" ref="L199:L207" si="85">100*((W175+W187)/($C175+$C187))</f>
        <v>129.71549758778173</v>
      </c>
      <c r="M199" s="143">
        <f t="shared" ref="M199:M206" si="86">100*((AG175+AG187)/($C175+$C187))</f>
        <v>62.609183068561158</v>
      </c>
      <c r="P199" s="74"/>
      <c r="Q199" s="74"/>
      <c r="R199" s="74"/>
      <c r="S199" s="74"/>
      <c r="T199" s="74"/>
      <c r="U199" s="74"/>
      <c r="V199" s="74"/>
      <c r="W199" s="74"/>
      <c r="X199" s="74"/>
    </row>
    <row r="200" spans="1:33">
      <c r="A200" s="1"/>
      <c r="B200" s="143" t="s">
        <v>51</v>
      </c>
      <c r="C200" s="160">
        <f t="shared" si="81"/>
        <v>6103.4072760000008</v>
      </c>
      <c r="D200" s="143">
        <f t="shared" si="82"/>
        <v>103.69394624682096</v>
      </c>
      <c r="E200" s="143">
        <f t="shared" si="82"/>
        <v>115.79920297620983</v>
      </c>
      <c r="F200" s="143">
        <f t="shared" si="82"/>
        <v>119.21056994853573</v>
      </c>
      <c r="G200" s="143">
        <f t="shared" si="82"/>
        <v>117.17792532251127</v>
      </c>
      <c r="H200" s="143">
        <f t="shared" si="82"/>
        <v>114.52406015056171</v>
      </c>
      <c r="I200" s="143">
        <f t="shared" si="82"/>
        <v>110.82387778049367</v>
      </c>
      <c r="J200" s="143">
        <f t="shared" si="83"/>
        <v>116.87087846896618</v>
      </c>
      <c r="K200" s="143">
        <f t="shared" si="84"/>
        <v>120.23018894471036</v>
      </c>
      <c r="L200" s="143">
        <f t="shared" si="85"/>
        <v>142.59742226435085</v>
      </c>
      <c r="M200" s="143">
        <f t="shared" si="86"/>
        <v>68.826842448890304</v>
      </c>
      <c r="P200" s="74"/>
      <c r="Q200" s="74"/>
      <c r="R200" s="74"/>
      <c r="S200" s="74"/>
      <c r="T200" s="74"/>
      <c r="U200" s="74"/>
      <c r="V200" s="74"/>
      <c r="W200" s="74"/>
      <c r="X200" s="74"/>
    </row>
    <row r="201" spans="1:33">
      <c r="A201" s="1"/>
      <c r="B201" s="143" t="s">
        <v>52</v>
      </c>
      <c r="C201" s="160">
        <f t="shared" si="81"/>
        <v>2267.0833690216405</v>
      </c>
      <c r="D201" s="143">
        <f t="shared" si="82"/>
        <v>118.57060944141998</v>
      </c>
      <c r="E201" s="143">
        <f t="shared" si="82"/>
        <v>140.26602487430594</v>
      </c>
      <c r="F201" s="143">
        <f t="shared" si="82"/>
        <v>142.32460970297913</v>
      </c>
      <c r="G201" s="143">
        <f t="shared" si="82"/>
        <v>163.6332478765747</v>
      </c>
      <c r="H201" s="143">
        <f t="shared" si="82"/>
        <v>174.07360645616814</v>
      </c>
      <c r="I201" s="143">
        <f t="shared" si="82"/>
        <v>183.96669456272417</v>
      </c>
      <c r="J201" s="143">
        <f t="shared" si="83"/>
        <v>207.85590005353504</v>
      </c>
      <c r="K201" s="143">
        <f t="shared" si="84"/>
        <v>234.38447708625546</v>
      </c>
      <c r="L201" s="143">
        <f t="shared" si="85"/>
        <v>275.97887499172509</v>
      </c>
      <c r="M201" s="143">
        <f t="shared" si="86"/>
        <v>133.20545523652225</v>
      </c>
      <c r="P201" s="74"/>
      <c r="Q201" s="74"/>
      <c r="R201" s="74"/>
      <c r="S201" s="74"/>
      <c r="T201" s="74"/>
      <c r="U201" s="74"/>
      <c r="V201" s="74"/>
      <c r="W201" s="74"/>
      <c r="X201" s="74"/>
    </row>
    <row r="202" spans="1:33">
      <c r="A202" s="1"/>
      <c r="B202" s="143" t="s">
        <v>53</v>
      </c>
      <c r="C202" s="160">
        <f t="shared" si="81"/>
        <v>2999.8047138894349</v>
      </c>
      <c r="D202" s="143">
        <f t="shared" si="82"/>
        <v>118.57060944141995</v>
      </c>
      <c r="E202" s="143">
        <f t="shared" si="82"/>
        <v>140.26602487430594</v>
      </c>
      <c r="F202" s="143">
        <f t="shared" si="82"/>
        <v>142.32460970297916</v>
      </c>
      <c r="G202" s="143">
        <f t="shared" si="82"/>
        <v>163.63324787657473</v>
      </c>
      <c r="H202" s="143">
        <f t="shared" si="82"/>
        <v>174.07360645616814</v>
      </c>
      <c r="I202" s="143">
        <f t="shared" si="82"/>
        <v>183.9666945627242</v>
      </c>
      <c r="J202" s="143">
        <f t="shared" si="83"/>
        <v>207.85590005353504</v>
      </c>
      <c r="K202" s="143">
        <f t="shared" si="84"/>
        <v>234.38447708625546</v>
      </c>
      <c r="L202" s="143">
        <f t="shared" si="85"/>
        <v>275.97887499172509</v>
      </c>
      <c r="M202" s="143">
        <f t="shared" si="86"/>
        <v>133.20545523652228</v>
      </c>
      <c r="P202" s="74"/>
      <c r="Q202" s="74"/>
      <c r="R202" s="74"/>
      <c r="S202" s="74"/>
      <c r="T202" s="74"/>
      <c r="U202" s="74"/>
      <c r="V202" s="74"/>
      <c r="W202" s="74"/>
      <c r="X202" s="74"/>
    </row>
    <row r="203" spans="1:33">
      <c r="A203" s="1"/>
      <c r="B203" s="143" t="s">
        <v>54</v>
      </c>
      <c r="C203" s="160">
        <f t="shared" si="81"/>
        <v>3373.4200531042006</v>
      </c>
      <c r="D203" s="143">
        <f t="shared" si="82"/>
        <v>118.57060944141999</v>
      </c>
      <c r="E203" s="143">
        <f t="shared" si="82"/>
        <v>140.26602487430597</v>
      </c>
      <c r="F203" s="143">
        <f t="shared" si="82"/>
        <v>142.32460970297919</v>
      </c>
      <c r="G203" s="143">
        <f t="shared" si="82"/>
        <v>163.63324787657473</v>
      </c>
      <c r="H203" s="143">
        <f t="shared" si="82"/>
        <v>174.07360645616819</v>
      </c>
      <c r="I203" s="143">
        <f t="shared" si="82"/>
        <v>183.96669456272423</v>
      </c>
      <c r="J203" s="143">
        <f t="shared" si="83"/>
        <v>207.85590005353507</v>
      </c>
      <c r="K203" s="143">
        <f t="shared" si="84"/>
        <v>234.38447708625546</v>
      </c>
      <c r="L203" s="143">
        <f t="shared" si="85"/>
        <v>275.97887499172515</v>
      </c>
      <c r="M203" s="143">
        <f t="shared" si="86"/>
        <v>133.20545523652228</v>
      </c>
      <c r="P203" s="74"/>
      <c r="Q203" s="74"/>
      <c r="R203" s="74"/>
      <c r="S203" s="74"/>
      <c r="T203" s="74"/>
      <c r="U203" s="74"/>
      <c r="V203" s="74"/>
      <c r="W203" s="74"/>
      <c r="X203" s="74"/>
    </row>
    <row r="204" spans="1:33">
      <c r="A204" s="1"/>
      <c r="B204" s="143" t="s">
        <v>55</v>
      </c>
      <c r="C204" s="160">
        <f t="shared" si="81"/>
        <v>5546.1927539745402</v>
      </c>
      <c r="D204" s="143">
        <f t="shared" si="82"/>
        <v>118.57060944141998</v>
      </c>
      <c r="E204" s="143">
        <f t="shared" si="82"/>
        <v>140.26602487430594</v>
      </c>
      <c r="F204" s="143">
        <f t="shared" si="82"/>
        <v>142.32460970297916</v>
      </c>
      <c r="G204" s="143">
        <f t="shared" si="82"/>
        <v>163.63324787657473</v>
      </c>
      <c r="H204" s="143">
        <f t="shared" si="82"/>
        <v>174.07360645616814</v>
      </c>
      <c r="I204" s="143">
        <f t="shared" si="82"/>
        <v>183.9666945627242</v>
      </c>
      <c r="J204" s="143">
        <f t="shared" si="83"/>
        <v>207.85590005353504</v>
      </c>
      <c r="K204" s="143">
        <f t="shared" si="84"/>
        <v>234.38447708625549</v>
      </c>
      <c r="L204" s="143">
        <f t="shared" si="85"/>
        <v>275.97887499172509</v>
      </c>
      <c r="M204" s="143">
        <f t="shared" si="86"/>
        <v>133.20545523652228</v>
      </c>
      <c r="P204" s="74"/>
      <c r="Q204" s="74"/>
      <c r="R204" s="74"/>
      <c r="S204" s="74"/>
      <c r="T204" s="74"/>
      <c r="U204" s="74"/>
      <c r="V204" s="74"/>
      <c r="W204" s="74"/>
      <c r="X204" s="74"/>
    </row>
    <row r="205" spans="1:33">
      <c r="A205" s="1"/>
      <c r="B205" s="143" t="s">
        <v>56</v>
      </c>
      <c r="C205" s="160">
        <f t="shared" si="81"/>
        <v>3108.6247156024738</v>
      </c>
      <c r="D205" s="143">
        <f t="shared" si="82"/>
        <v>118.57060944141999</v>
      </c>
      <c r="E205" s="143">
        <f t="shared" si="82"/>
        <v>140.26602487430594</v>
      </c>
      <c r="F205" s="143">
        <f t="shared" si="82"/>
        <v>142.32460970297919</v>
      </c>
      <c r="G205" s="143">
        <f t="shared" si="82"/>
        <v>163.63324787657473</v>
      </c>
      <c r="H205" s="143">
        <f t="shared" si="82"/>
        <v>174.07360645616816</v>
      </c>
      <c r="I205" s="143">
        <f t="shared" si="82"/>
        <v>183.9666945627242</v>
      </c>
      <c r="J205" s="143">
        <f t="shared" si="83"/>
        <v>207.85590005353507</v>
      </c>
      <c r="K205" s="143">
        <f t="shared" si="84"/>
        <v>234.38447708625549</v>
      </c>
      <c r="L205" s="143">
        <f t="shared" si="85"/>
        <v>275.97887499172515</v>
      </c>
      <c r="M205" s="143">
        <f t="shared" si="86"/>
        <v>133.20545523652228</v>
      </c>
      <c r="P205" s="74"/>
      <c r="Q205" s="74"/>
      <c r="R205" s="74"/>
      <c r="S205" s="74"/>
      <c r="T205" s="74"/>
      <c r="U205" s="74"/>
      <c r="V205" s="74"/>
      <c r="W205" s="74"/>
      <c r="X205" s="74"/>
    </row>
    <row r="206" spans="1:33">
      <c r="A206" s="1"/>
      <c r="B206" s="143" t="s">
        <v>57</v>
      </c>
      <c r="C206" s="161">
        <f t="shared" si="81"/>
        <v>2651.5807084077105</v>
      </c>
      <c r="D206" s="143">
        <f t="shared" si="82"/>
        <v>118.57060944141999</v>
      </c>
      <c r="E206" s="143">
        <f t="shared" si="82"/>
        <v>140.26602487430594</v>
      </c>
      <c r="F206" s="143">
        <f t="shared" si="82"/>
        <v>142.32460970297916</v>
      </c>
      <c r="G206" s="143">
        <f t="shared" si="82"/>
        <v>163.63324787657473</v>
      </c>
      <c r="H206" s="143">
        <f t="shared" si="82"/>
        <v>174.07360645616814</v>
      </c>
      <c r="I206" s="143">
        <f t="shared" si="82"/>
        <v>183.96669456272423</v>
      </c>
      <c r="J206" s="143">
        <f t="shared" si="83"/>
        <v>207.85590005353507</v>
      </c>
      <c r="K206" s="143">
        <f t="shared" si="84"/>
        <v>234.38447708625549</v>
      </c>
      <c r="L206" s="143">
        <f t="shared" si="85"/>
        <v>275.97887499172515</v>
      </c>
      <c r="M206" s="143">
        <f t="shared" si="86"/>
        <v>133.20545523652228</v>
      </c>
      <c r="P206" s="74"/>
      <c r="Q206" s="74"/>
      <c r="R206" s="74"/>
      <c r="S206" s="74"/>
      <c r="T206" s="74"/>
      <c r="U206" s="74"/>
      <c r="V206" s="74"/>
      <c r="W206" s="74"/>
      <c r="X206" s="74"/>
    </row>
    <row r="207" spans="1:33">
      <c r="B207" s="125" t="s">
        <v>22</v>
      </c>
      <c r="C207" s="162">
        <f>SUM(C199:C206)</f>
        <v>30723.732</v>
      </c>
      <c r="D207" s="150">
        <f>100*((D183+D195)/($C183+$C195))</f>
        <v>112.93778047536674</v>
      </c>
      <c r="E207" s="150">
        <f t="shared" si="82"/>
        <v>130.13724374369619</v>
      </c>
      <c r="F207" s="150">
        <f t="shared" si="82"/>
        <v>132.1886087927079</v>
      </c>
      <c r="G207" s="150">
        <f t="shared" si="82"/>
        <v>145.4475061818662</v>
      </c>
      <c r="H207" s="150">
        <f t="shared" si="82"/>
        <v>151.96827651015838</v>
      </c>
      <c r="I207" s="150">
        <f t="shared" si="82"/>
        <v>157.09184027513328</v>
      </c>
      <c r="J207" s="150">
        <f t="shared" si="83"/>
        <v>173.98362770512387</v>
      </c>
      <c r="K207" s="150">
        <f>100*((M183+M195)/($C183+$C195))</f>
        <v>193.27510538107805</v>
      </c>
      <c r="L207" s="150">
        <f t="shared" si="85"/>
        <v>227.23282609364355</v>
      </c>
      <c r="M207" s="150">
        <f>100*((AG183+AG195)/($C183+$C195))</f>
        <v>109.67742384409986</v>
      </c>
      <c r="O207" s="139"/>
    </row>
    <row r="208" spans="1:33">
      <c r="B208" s="125"/>
      <c r="C208" s="162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O208" s="139"/>
    </row>
    <row r="210" spans="1:33">
      <c r="A210" s="143" t="s">
        <v>58</v>
      </c>
      <c r="B210" s="173" t="s">
        <v>70</v>
      </c>
      <c r="C210" s="159" t="s">
        <v>71</v>
      </c>
      <c r="D210" s="145">
        <v>2010</v>
      </c>
      <c r="E210" s="145">
        <v>2020</v>
      </c>
      <c r="F210" s="145">
        <v>2030</v>
      </c>
      <c r="G210" s="145">
        <v>2040</v>
      </c>
      <c r="H210" s="145">
        <v>2050</v>
      </c>
      <c r="I210" s="145">
        <v>2060</v>
      </c>
      <c r="J210" s="145">
        <v>2080</v>
      </c>
      <c r="K210" s="145">
        <v>2100</v>
      </c>
      <c r="L210" s="145">
        <v>2200</v>
      </c>
      <c r="M210" s="145">
        <v>2300</v>
      </c>
      <c r="N210" s="74"/>
      <c r="P210" s="2"/>
      <c r="Q210" s="2"/>
      <c r="R210" s="2"/>
      <c r="S210" s="2"/>
      <c r="T210" s="2"/>
      <c r="U210" s="2"/>
      <c r="V210" s="2"/>
      <c r="W210" s="2"/>
      <c r="X210" s="2"/>
    </row>
    <row r="211" spans="1:33">
      <c r="B211" s="170" t="s">
        <v>72</v>
      </c>
      <c r="C211" s="146">
        <f t="shared" ref="C211:I211" si="87">C105+C108</f>
        <v>1.4130229054703036</v>
      </c>
      <c r="D211" s="172">
        <f t="shared" si="87"/>
        <v>1.5819518091072506</v>
      </c>
      <c r="E211" s="172">
        <f t="shared" si="87"/>
        <v>1.7735735658886296</v>
      </c>
      <c r="F211" s="172">
        <f t="shared" si="87"/>
        <v>2.0149367404201666</v>
      </c>
      <c r="G211" s="172">
        <f t="shared" si="87"/>
        <v>2.1368385924049873</v>
      </c>
      <c r="H211" s="172">
        <f t="shared" si="87"/>
        <v>2.2643229443810817</v>
      </c>
      <c r="I211" s="172">
        <f t="shared" si="87"/>
        <v>2.4018009667018858</v>
      </c>
      <c r="J211" s="172">
        <f>K105+K108</f>
        <v>2.6209385161672434</v>
      </c>
      <c r="K211" s="172">
        <f>M105+M108</f>
        <v>2.8782071921745427</v>
      </c>
      <c r="L211" s="172">
        <f>Y105+Y108</f>
        <v>2.8782071921745427</v>
      </c>
      <c r="M211" s="172">
        <f>AG105+AG108</f>
        <v>2.8782071921745427</v>
      </c>
      <c r="O211" s="139"/>
    </row>
    <row r="212" spans="1:33">
      <c r="B212" s="170" t="s">
        <v>45</v>
      </c>
      <c r="C212" s="206">
        <f>C109</f>
        <v>1.5196770945296962</v>
      </c>
      <c r="D212" s="205">
        <f t="shared" ref="D212:M212" si="88">D109</f>
        <v>1.8022481908927499</v>
      </c>
      <c r="E212" s="205">
        <f t="shared" si="88"/>
        <v>2.1214644341113709</v>
      </c>
      <c r="F212" s="205">
        <f t="shared" si="88"/>
        <v>2.4386322595798342</v>
      </c>
      <c r="G212" s="205">
        <f t="shared" si="88"/>
        <v>2.7507614075950122</v>
      </c>
      <c r="H212" s="205">
        <f t="shared" si="88"/>
        <v>3.0674770556189186</v>
      </c>
      <c r="I212" s="205">
        <f t="shared" si="88"/>
        <v>3.377799033298114</v>
      </c>
      <c r="J212" s="205">
        <f t="shared" si="88"/>
        <v>3.6934062363132774</v>
      </c>
      <c r="K212" s="205">
        <f t="shared" si="88"/>
        <v>4.0142614838327555</v>
      </c>
      <c r="L212" s="205">
        <f t="shared" si="88"/>
        <v>4.3401638253550088</v>
      </c>
      <c r="M212" s="205">
        <f t="shared" si="88"/>
        <v>4.6723928078254584</v>
      </c>
    </row>
    <row r="213" spans="1:33">
      <c r="B213" s="202"/>
    </row>
    <row r="215" spans="1:33" s="204" customFormat="1">
      <c r="A215" s="203"/>
    </row>
    <row r="216" spans="1:33">
      <c r="A216" s="124" t="s">
        <v>73</v>
      </c>
    </row>
    <row r="218" spans="1:33">
      <c r="A218" s="163" t="s">
        <v>12</v>
      </c>
      <c r="B218" s="166" t="s">
        <v>74</v>
      </c>
      <c r="C218" s="166">
        <v>2000</v>
      </c>
      <c r="D218" s="166">
        <v>2010</v>
      </c>
      <c r="E218" s="166">
        <v>2020</v>
      </c>
      <c r="F218" s="166">
        <v>2030</v>
      </c>
      <c r="G218" s="166">
        <v>2040</v>
      </c>
      <c r="H218" s="166">
        <v>2050</v>
      </c>
      <c r="I218" s="166">
        <v>2060</v>
      </c>
      <c r="J218" s="166">
        <v>2070</v>
      </c>
      <c r="K218" s="166">
        <v>2080</v>
      </c>
      <c r="L218" s="166">
        <v>2090</v>
      </c>
      <c r="M218" s="166">
        <v>2100</v>
      </c>
      <c r="N218" s="127">
        <v>2110</v>
      </c>
      <c r="O218" s="127">
        <v>2120</v>
      </c>
      <c r="P218" s="127">
        <v>2130</v>
      </c>
      <c r="Q218" s="127">
        <v>2140</v>
      </c>
      <c r="R218" s="127">
        <v>2150</v>
      </c>
      <c r="S218" s="127">
        <v>2160</v>
      </c>
      <c r="T218" s="127">
        <v>2170</v>
      </c>
      <c r="U218" s="127">
        <v>2180</v>
      </c>
      <c r="V218" s="127">
        <v>2190</v>
      </c>
      <c r="W218" s="127">
        <v>2200</v>
      </c>
      <c r="X218" s="127">
        <v>2210</v>
      </c>
      <c r="Y218" s="127">
        <v>2220</v>
      </c>
      <c r="Z218" s="127">
        <v>2230</v>
      </c>
      <c r="AA218" s="127">
        <v>2240</v>
      </c>
      <c r="AB218" s="127">
        <v>2250</v>
      </c>
      <c r="AC218" s="127">
        <v>2260</v>
      </c>
      <c r="AD218" s="127">
        <v>2270</v>
      </c>
      <c r="AE218" s="127">
        <v>2280</v>
      </c>
      <c r="AF218" s="127">
        <v>2290</v>
      </c>
      <c r="AG218" s="127">
        <v>2300</v>
      </c>
    </row>
    <row r="219" spans="1:33">
      <c r="A219" s="123"/>
      <c r="B219" s="177" t="s">
        <v>15</v>
      </c>
      <c r="C219" s="177">
        <v>51.84348</v>
      </c>
      <c r="D219" s="177">
        <v>64.550290000000004</v>
      </c>
      <c r="E219" s="177">
        <v>74.731639999999999</v>
      </c>
      <c r="F219" s="177">
        <v>80.184329999999989</v>
      </c>
      <c r="G219" s="177">
        <v>81.112020000000001</v>
      </c>
      <c r="H219" s="177">
        <v>78.715429999999998</v>
      </c>
      <c r="I219" s="177">
        <v>74.005220000000008</v>
      </c>
      <c r="J219" s="177">
        <v>70.981549999999999</v>
      </c>
      <c r="K219" s="177">
        <v>72.250349999999997</v>
      </c>
      <c r="L219" s="177">
        <v>78.641639999999995</v>
      </c>
      <c r="M219" s="177">
        <v>83.837310000000002</v>
      </c>
      <c r="N219" s="123">
        <f>M219</f>
        <v>83.837310000000002</v>
      </c>
      <c r="O219" s="123">
        <f t="shared" ref="O219:AD223" si="89">N219</f>
        <v>83.837310000000002</v>
      </c>
      <c r="P219" s="123">
        <f t="shared" si="89"/>
        <v>83.837310000000002</v>
      </c>
      <c r="Q219" s="123">
        <f t="shared" si="89"/>
        <v>83.837310000000002</v>
      </c>
      <c r="R219" s="123">
        <f t="shared" si="89"/>
        <v>83.837310000000002</v>
      </c>
      <c r="S219" s="123">
        <f t="shared" si="89"/>
        <v>83.837310000000002</v>
      </c>
      <c r="T219" s="123">
        <f t="shared" si="89"/>
        <v>83.837310000000002</v>
      </c>
      <c r="U219" s="123">
        <f t="shared" si="89"/>
        <v>83.837310000000002</v>
      </c>
      <c r="V219" s="123">
        <f t="shared" si="89"/>
        <v>83.837310000000002</v>
      </c>
      <c r="W219" s="123">
        <f t="shared" si="89"/>
        <v>83.837310000000002</v>
      </c>
      <c r="X219" s="123">
        <f t="shared" si="89"/>
        <v>83.837310000000002</v>
      </c>
      <c r="Y219" s="123">
        <f t="shared" si="89"/>
        <v>83.837310000000002</v>
      </c>
      <c r="Z219" s="123">
        <f t="shared" si="89"/>
        <v>83.837310000000002</v>
      </c>
      <c r="AA219" s="123">
        <f t="shared" si="89"/>
        <v>83.837310000000002</v>
      </c>
      <c r="AB219" s="123">
        <f t="shared" si="89"/>
        <v>83.837310000000002</v>
      </c>
      <c r="AC219" s="123">
        <f t="shared" si="89"/>
        <v>83.837310000000002</v>
      </c>
      <c r="AD219" s="123">
        <f t="shared" si="89"/>
        <v>83.837310000000002</v>
      </c>
      <c r="AE219" s="123">
        <f t="shared" ref="AD219:AG223" si="90">AD219</f>
        <v>83.837310000000002</v>
      </c>
      <c r="AF219" s="123">
        <f t="shared" si="90"/>
        <v>83.837310000000002</v>
      </c>
      <c r="AG219" s="123">
        <f t="shared" si="90"/>
        <v>83.837310000000002</v>
      </c>
    </row>
    <row r="220" spans="1:33">
      <c r="A220"/>
      <c r="B220" s="177" t="s">
        <v>16</v>
      </c>
      <c r="C220" s="177">
        <v>32.28828</v>
      </c>
      <c r="D220" s="177">
        <v>31.870079999999998</v>
      </c>
      <c r="E220" s="177">
        <v>32.187750000000001</v>
      </c>
      <c r="F220" s="177">
        <v>32.609430000000003</v>
      </c>
      <c r="G220" s="177">
        <v>31.519549999999999</v>
      </c>
      <c r="H220" s="177">
        <v>30.22974</v>
      </c>
      <c r="I220" s="177">
        <v>28.8703</v>
      </c>
      <c r="J220" s="177">
        <v>28.947989999999997</v>
      </c>
      <c r="K220" s="177">
        <v>30.701030000000003</v>
      </c>
      <c r="L220" s="177">
        <v>29.32677</v>
      </c>
      <c r="M220" s="177">
        <v>28.844009999999997</v>
      </c>
      <c r="N220" s="123">
        <f>M220</f>
        <v>28.844009999999997</v>
      </c>
      <c r="O220" s="123">
        <f t="shared" si="89"/>
        <v>28.844009999999997</v>
      </c>
      <c r="P220" s="123">
        <f t="shared" si="89"/>
        <v>28.844009999999997</v>
      </c>
      <c r="Q220" s="123">
        <f t="shared" si="89"/>
        <v>28.844009999999997</v>
      </c>
      <c r="R220" s="123">
        <f t="shared" si="89"/>
        <v>28.844009999999997</v>
      </c>
      <c r="S220" s="123">
        <f t="shared" si="89"/>
        <v>28.844009999999997</v>
      </c>
      <c r="T220" s="123">
        <f t="shared" si="89"/>
        <v>28.844009999999997</v>
      </c>
      <c r="U220" s="123">
        <f t="shared" si="89"/>
        <v>28.844009999999997</v>
      </c>
      <c r="V220" s="123">
        <f t="shared" si="89"/>
        <v>28.844009999999997</v>
      </c>
      <c r="W220" s="123">
        <f t="shared" si="89"/>
        <v>28.844009999999997</v>
      </c>
      <c r="X220" s="123">
        <f t="shared" si="89"/>
        <v>28.844009999999997</v>
      </c>
      <c r="Y220" s="123">
        <f t="shared" si="89"/>
        <v>28.844009999999997</v>
      </c>
      <c r="Z220" s="123">
        <f t="shared" si="89"/>
        <v>28.844009999999997</v>
      </c>
      <c r="AA220" s="123">
        <f t="shared" si="89"/>
        <v>28.844009999999997</v>
      </c>
      <c r="AB220" s="123">
        <f t="shared" si="89"/>
        <v>28.844009999999997</v>
      </c>
      <c r="AC220" s="123">
        <f t="shared" si="89"/>
        <v>28.844009999999997</v>
      </c>
      <c r="AD220" s="123">
        <f t="shared" si="90"/>
        <v>28.844009999999997</v>
      </c>
      <c r="AE220" s="123">
        <f t="shared" si="90"/>
        <v>28.844009999999997</v>
      </c>
      <c r="AF220" s="123">
        <f t="shared" si="90"/>
        <v>28.844009999999997</v>
      </c>
      <c r="AG220" s="123">
        <f t="shared" si="90"/>
        <v>28.844009999999997</v>
      </c>
    </row>
    <row r="221" spans="1:33">
      <c r="A221"/>
      <c r="B221" s="177" t="s">
        <v>17</v>
      </c>
      <c r="C221" s="177">
        <v>32.522114000000002</v>
      </c>
      <c r="D221" s="177">
        <v>38.697096000000002</v>
      </c>
      <c r="E221" s="177">
        <v>44.181768000000005</v>
      </c>
      <c r="F221" s="177">
        <v>48.634965999999999</v>
      </c>
      <c r="G221" s="177">
        <v>52.011790000000005</v>
      </c>
      <c r="H221" s="177">
        <v>55.008510000000001</v>
      </c>
      <c r="I221" s="177">
        <v>57.005749999999999</v>
      </c>
      <c r="J221" s="177">
        <v>60.20326</v>
      </c>
      <c r="K221" s="177">
        <v>63.85933</v>
      </c>
      <c r="L221" s="177">
        <v>67.944510000000008</v>
      </c>
      <c r="M221" s="177">
        <v>71.23257000000001</v>
      </c>
      <c r="N221" s="123">
        <f>M221</f>
        <v>71.23257000000001</v>
      </c>
      <c r="O221" s="123">
        <f t="shared" si="89"/>
        <v>71.23257000000001</v>
      </c>
      <c r="P221" s="123">
        <f t="shared" si="89"/>
        <v>71.23257000000001</v>
      </c>
      <c r="Q221" s="123">
        <f t="shared" si="89"/>
        <v>71.23257000000001</v>
      </c>
      <c r="R221" s="123">
        <f t="shared" si="89"/>
        <v>71.23257000000001</v>
      </c>
      <c r="S221" s="123">
        <f t="shared" si="89"/>
        <v>71.23257000000001</v>
      </c>
      <c r="T221" s="123">
        <f t="shared" si="89"/>
        <v>71.23257000000001</v>
      </c>
      <c r="U221" s="123">
        <f t="shared" si="89"/>
        <v>71.23257000000001</v>
      </c>
      <c r="V221" s="123">
        <f t="shared" si="89"/>
        <v>71.23257000000001</v>
      </c>
      <c r="W221" s="123">
        <f t="shared" si="89"/>
        <v>71.23257000000001</v>
      </c>
      <c r="X221" s="123">
        <f t="shared" si="89"/>
        <v>71.23257000000001</v>
      </c>
      <c r="Y221" s="123">
        <f t="shared" si="89"/>
        <v>71.23257000000001</v>
      </c>
      <c r="Z221" s="123">
        <f t="shared" si="89"/>
        <v>71.23257000000001</v>
      </c>
      <c r="AA221" s="123">
        <f t="shared" si="89"/>
        <v>71.23257000000001</v>
      </c>
      <c r="AB221" s="123">
        <f t="shared" si="89"/>
        <v>71.23257000000001</v>
      </c>
      <c r="AC221" s="123">
        <f t="shared" si="89"/>
        <v>71.23257000000001</v>
      </c>
      <c r="AD221" s="123">
        <f t="shared" si="89"/>
        <v>71.23257000000001</v>
      </c>
      <c r="AE221" s="123">
        <f t="shared" si="90"/>
        <v>71.23257000000001</v>
      </c>
      <c r="AF221" s="123">
        <f t="shared" si="90"/>
        <v>71.23257000000001</v>
      </c>
      <c r="AG221" s="123">
        <f t="shared" si="90"/>
        <v>71.23257000000001</v>
      </c>
    </row>
    <row r="222" spans="1:33">
      <c r="A222"/>
      <c r="B222" s="177" t="s">
        <v>18</v>
      </c>
      <c r="C222" s="177">
        <v>46.98733</v>
      </c>
      <c r="D222" s="177">
        <v>48.986869999999996</v>
      </c>
      <c r="E222" s="177">
        <v>53.615110000000001</v>
      </c>
      <c r="F222" s="177">
        <v>55.751239999999996</v>
      </c>
      <c r="G222" s="177">
        <v>53.833820000000003</v>
      </c>
      <c r="H222" s="177">
        <v>52.297719999999998</v>
      </c>
      <c r="I222" s="177">
        <v>50.799759999999999</v>
      </c>
      <c r="J222" s="177">
        <v>52.349060000000001</v>
      </c>
      <c r="K222" s="177">
        <v>58.85763</v>
      </c>
      <c r="L222" s="177">
        <v>66.081130000000002</v>
      </c>
      <c r="M222" s="177">
        <v>70.57265000000001</v>
      </c>
      <c r="N222" s="123">
        <f>M222</f>
        <v>70.57265000000001</v>
      </c>
      <c r="O222" s="123">
        <f t="shared" si="89"/>
        <v>70.57265000000001</v>
      </c>
      <c r="P222" s="123">
        <f t="shared" si="89"/>
        <v>70.57265000000001</v>
      </c>
      <c r="Q222" s="123">
        <f t="shared" si="89"/>
        <v>70.57265000000001</v>
      </c>
      <c r="R222" s="123">
        <f t="shared" si="89"/>
        <v>70.57265000000001</v>
      </c>
      <c r="S222" s="123">
        <f t="shared" si="89"/>
        <v>70.57265000000001</v>
      </c>
      <c r="T222" s="123">
        <f t="shared" si="89"/>
        <v>70.57265000000001</v>
      </c>
      <c r="U222" s="123">
        <f t="shared" si="89"/>
        <v>70.57265000000001</v>
      </c>
      <c r="V222" s="123">
        <f t="shared" si="89"/>
        <v>70.57265000000001</v>
      </c>
      <c r="W222" s="123">
        <f t="shared" si="89"/>
        <v>70.57265000000001</v>
      </c>
      <c r="X222" s="123">
        <f t="shared" si="89"/>
        <v>70.57265000000001</v>
      </c>
      <c r="Y222" s="123">
        <f t="shared" si="89"/>
        <v>70.57265000000001</v>
      </c>
      <c r="Z222" s="123">
        <f t="shared" si="89"/>
        <v>70.57265000000001</v>
      </c>
      <c r="AA222" s="123">
        <f t="shared" si="89"/>
        <v>70.57265000000001</v>
      </c>
      <c r="AB222" s="123">
        <f t="shared" si="89"/>
        <v>70.57265000000001</v>
      </c>
      <c r="AC222" s="123">
        <f t="shared" si="89"/>
        <v>70.57265000000001</v>
      </c>
      <c r="AD222" s="123">
        <f t="shared" si="89"/>
        <v>70.57265000000001</v>
      </c>
      <c r="AE222" s="123">
        <f t="shared" si="90"/>
        <v>70.57265000000001</v>
      </c>
      <c r="AF222" s="123">
        <f t="shared" si="90"/>
        <v>70.57265000000001</v>
      </c>
      <c r="AG222" s="123">
        <f t="shared" si="90"/>
        <v>70.57265000000001</v>
      </c>
    </row>
    <row r="223" spans="1:33">
      <c r="A223" s="1"/>
      <c r="B223" s="178" t="s">
        <v>22</v>
      </c>
      <c r="C223" s="178">
        <v>332.29450000000003</v>
      </c>
      <c r="D223" s="178">
        <v>377.12009999999998</v>
      </c>
      <c r="E223" s="178">
        <v>423.5856</v>
      </c>
      <c r="F223" s="178">
        <v>456.84870000000001</v>
      </c>
      <c r="G223" s="178">
        <v>480.26049999999998</v>
      </c>
      <c r="H223" s="178">
        <v>494.42559999999997</v>
      </c>
      <c r="I223" s="178">
        <v>504.29489999999998</v>
      </c>
      <c r="J223" s="178">
        <v>524.32169999999996</v>
      </c>
      <c r="K223" s="178">
        <v>557.50509999999997</v>
      </c>
      <c r="L223" s="178">
        <v>592.19309999999996</v>
      </c>
      <c r="M223" s="178">
        <v>617.24720000000002</v>
      </c>
      <c r="N223" s="125">
        <f>M223</f>
        <v>617.24720000000002</v>
      </c>
      <c r="O223" s="125">
        <f t="shared" si="89"/>
        <v>617.24720000000002</v>
      </c>
      <c r="P223" s="125">
        <f t="shared" si="89"/>
        <v>617.24720000000002</v>
      </c>
      <c r="Q223" s="125">
        <f t="shared" si="89"/>
        <v>617.24720000000002</v>
      </c>
      <c r="R223" s="125">
        <f t="shared" si="89"/>
        <v>617.24720000000002</v>
      </c>
      <c r="S223" s="125">
        <f t="shared" si="89"/>
        <v>617.24720000000002</v>
      </c>
      <c r="T223" s="125">
        <f t="shared" si="89"/>
        <v>617.24720000000002</v>
      </c>
      <c r="U223" s="125">
        <f t="shared" si="89"/>
        <v>617.24720000000002</v>
      </c>
      <c r="V223" s="125">
        <f t="shared" si="89"/>
        <v>617.24720000000002</v>
      </c>
      <c r="W223" s="125">
        <f t="shared" si="89"/>
        <v>617.24720000000002</v>
      </c>
      <c r="X223" s="125">
        <f t="shared" si="89"/>
        <v>617.24720000000002</v>
      </c>
      <c r="Y223" s="125">
        <f t="shared" si="89"/>
        <v>617.24720000000002</v>
      </c>
      <c r="Z223" s="125">
        <f t="shared" si="89"/>
        <v>617.24720000000002</v>
      </c>
      <c r="AA223" s="125">
        <f t="shared" si="89"/>
        <v>617.24720000000002</v>
      </c>
      <c r="AB223" s="125">
        <f t="shared" si="89"/>
        <v>617.24720000000002</v>
      </c>
      <c r="AC223" s="125">
        <f t="shared" si="89"/>
        <v>617.24720000000002</v>
      </c>
      <c r="AD223" s="125">
        <f t="shared" si="89"/>
        <v>617.24720000000002</v>
      </c>
      <c r="AE223" s="125">
        <f t="shared" si="90"/>
        <v>617.24720000000002</v>
      </c>
      <c r="AF223" s="125">
        <f t="shared" si="90"/>
        <v>617.24720000000002</v>
      </c>
      <c r="AG223" s="125">
        <f t="shared" si="90"/>
        <v>617.24720000000002</v>
      </c>
    </row>
    <row r="225" spans="1:33" ht="25.5">
      <c r="A225" s="142" t="s">
        <v>75</v>
      </c>
      <c r="B225" s="127" t="s">
        <v>74</v>
      </c>
      <c r="C225" s="127">
        <v>2000</v>
      </c>
      <c r="D225" s="127">
        <v>2010</v>
      </c>
      <c r="E225" s="127">
        <v>2020</v>
      </c>
      <c r="F225" s="127">
        <v>2030</v>
      </c>
      <c r="G225" s="127">
        <v>2040</v>
      </c>
      <c r="H225" s="127">
        <v>2050</v>
      </c>
      <c r="I225" s="127">
        <v>2060</v>
      </c>
      <c r="J225" s="127">
        <v>2070</v>
      </c>
      <c r="K225" s="127">
        <v>2080</v>
      </c>
      <c r="L225" s="127">
        <v>2090</v>
      </c>
      <c r="M225" s="127">
        <v>2100</v>
      </c>
      <c r="N225" s="127">
        <v>2110</v>
      </c>
      <c r="O225" s="127">
        <v>2120</v>
      </c>
      <c r="P225" s="127">
        <v>2130</v>
      </c>
      <c r="Q225" s="127">
        <v>2140</v>
      </c>
      <c r="R225" s="127">
        <v>2150</v>
      </c>
      <c r="S225" s="127">
        <v>2160</v>
      </c>
      <c r="T225" s="127">
        <v>2170</v>
      </c>
      <c r="U225" s="127">
        <v>2180</v>
      </c>
      <c r="V225" s="127">
        <v>2190</v>
      </c>
      <c r="W225" s="127">
        <v>2200</v>
      </c>
      <c r="X225" s="127">
        <v>2210</v>
      </c>
      <c r="Y225" s="127">
        <v>2220</v>
      </c>
      <c r="Z225" s="127">
        <v>2230</v>
      </c>
      <c r="AA225" s="127">
        <v>2240</v>
      </c>
      <c r="AB225" s="127">
        <v>2250</v>
      </c>
      <c r="AC225" s="127">
        <v>2260</v>
      </c>
      <c r="AD225" s="127">
        <v>2270</v>
      </c>
      <c r="AE225" s="127">
        <v>2280</v>
      </c>
      <c r="AF225" s="127">
        <v>2290</v>
      </c>
      <c r="AG225" s="127">
        <v>2300</v>
      </c>
    </row>
    <row r="226" spans="1:33">
      <c r="A226" s="174">
        <v>24.666666666666668</v>
      </c>
      <c r="B226" s="138" t="s">
        <v>50</v>
      </c>
      <c r="C226" s="74">
        <f>C220</f>
        <v>32.28828</v>
      </c>
      <c r="D226" s="74">
        <f t="shared" ref="D226:AG226" si="91">D220</f>
        <v>31.870079999999998</v>
      </c>
      <c r="E226" s="74">
        <f t="shared" si="91"/>
        <v>32.187750000000001</v>
      </c>
      <c r="F226" s="74">
        <f t="shared" si="91"/>
        <v>32.609430000000003</v>
      </c>
      <c r="G226" s="74">
        <f t="shared" si="91"/>
        <v>31.519549999999999</v>
      </c>
      <c r="H226" s="74">
        <f t="shared" si="91"/>
        <v>30.22974</v>
      </c>
      <c r="I226" s="74">
        <f t="shared" si="91"/>
        <v>28.8703</v>
      </c>
      <c r="J226" s="74">
        <f t="shared" si="91"/>
        <v>28.947989999999997</v>
      </c>
      <c r="K226" s="74">
        <f t="shared" si="91"/>
        <v>30.701030000000003</v>
      </c>
      <c r="L226" s="74">
        <f t="shared" si="91"/>
        <v>29.32677</v>
      </c>
      <c r="M226" s="74">
        <f t="shared" si="91"/>
        <v>28.844009999999997</v>
      </c>
      <c r="N226" s="74">
        <f t="shared" si="91"/>
        <v>28.844009999999997</v>
      </c>
      <c r="O226" s="74">
        <f t="shared" si="91"/>
        <v>28.844009999999997</v>
      </c>
      <c r="P226" s="74">
        <f t="shared" si="91"/>
        <v>28.844009999999997</v>
      </c>
      <c r="Q226" s="74">
        <f t="shared" si="91"/>
        <v>28.844009999999997</v>
      </c>
      <c r="R226" s="74">
        <f t="shared" si="91"/>
        <v>28.844009999999997</v>
      </c>
      <c r="S226" s="74">
        <f t="shared" si="91"/>
        <v>28.844009999999997</v>
      </c>
      <c r="T226" s="74">
        <f t="shared" si="91"/>
        <v>28.844009999999997</v>
      </c>
      <c r="U226" s="74">
        <f t="shared" si="91"/>
        <v>28.844009999999997</v>
      </c>
      <c r="V226" s="74">
        <f t="shared" si="91"/>
        <v>28.844009999999997</v>
      </c>
      <c r="W226" s="74">
        <f t="shared" si="91"/>
        <v>28.844009999999997</v>
      </c>
      <c r="X226" s="74">
        <f t="shared" si="91"/>
        <v>28.844009999999997</v>
      </c>
      <c r="Y226" s="74">
        <f t="shared" si="91"/>
        <v>28.844009999999997</v>
      </c>
      <c r="Z226" s="74">
        <f t="shared" si="91"/>
        <v>28.844009999999997</v>
      </c>
      <c r="AA226" s="74">
        <f t="shared" si="91"/>
        <v>28.844009999999997</v>
      </c>
      <c r="AB226" s="74">
        <f t="shared" si="91"/>
        <v>28.844009999999997</v>
      </c>
      <c r="AC226" s="74">
        <f t="shared" si="91"/>
        <v>28.844009999999997</v>
      </c>
      <c r="AD226" s="74">
        <f t="shared" si="91"/>
        <v>28.844009999999997</v>
      </c>
      <c r="AE226" s="74">
        <f t="shared" si="91"/>
        <v>28.844009999999997</v>
      </c>
      <c r="AF226" s="74">
        <f t="shared" si="91"/>
        <v>28.844009999999997</v>
      </c>
      <c r="AG226" s="74">
        <f t="shared" si="91"/>
        <v>28.844009999999997</v>
      </c>
    </row>
    <row r="227" spans="1:33">
      <c r="A227" s="175">
        <v>39</v>
      </c>
      <c r="B227" s="138" t="s">
        <v>76</v>
      </c>
      <c r="C227" s="74">
        <f>(($A227)/($A$227+SUM($A$229:$A$233)))*(C$223-C$226-C$228)</f>
        <v>36.057503203410491</v>
      </c>
      <c r="D227" s="74">
        <f t="shared" ref="D227:AG227" si="92">(($A227)/($A$227+SUM($A$229:$A$233)))*(D$223-D$226-D$228)</f>
        <v>42.220205298416573</v>
      </c>
      <c r="E227" s="74">
        <f t="shared" si="92"/>
        <v>48.137126163215598</v>
      </c>
      <c r="F227" s="74">
        <f t="shared" si="92"/>
        <v>52.512910487210732</v>
      </c>
      <c r="G227" s="74">
        <f t="shared" si="92"/>
        <v>56.277873580998786</v>
      </c>
      <c r="H227" s="74">
        <f t="shared" si="92"/>
        <v>58.699247722289897</v>
      </c>
      <c r="I227" s="74">
        <f t="shared" si="92"/>
        <v>60.512918733252143</v>
      </c>
      <c r="J227" s="74">
        <f t="shared" si="92"/>
        <v>63.135059744214374</v>
      </c>
      <c r="K227" s="74">
        <f t="shared" si="92"/>
        <v>66.686642484774666</v>
      </c>
      <c r="L227" s="74">
        <f t="shared" si="92"/>
        <v>70.796429232643121</v>
      </c>
      <c r="M227" s="74">
        <f t="shared" si="92"/>
        <v>73.795582436053593</v>
      </c>
      <c r="N227" s="74">
        <f t="shared" si="92"/>
        <v>73.795582436053593</v>
      </c>
      <c r="O227" s="74">
        <f t="shared" si="92"/>
        <v>73.795582436053593</v>
      </c>
      <c r="P227" s="74">
        <f t="shared" si="92"/>
        <v>73.795582436053593</v>
      </c>
      <c r="Q227" s="74">
        <f t="shared" si="92"/>
        <v>73.795582436053593</v>
      </c>
      <c r="R227" s="74">
        <f t="shared" si="92"/>
        <v>73.795582436053593</v>
      </c>
      <c r="S227" s="74">
        <f t="shared" si="92"/>
        <v>73.795582436053593</v>
      </c>
      <c r="T227" s="74">
        <f t="shared" si="92"/>
        <v>73.795582436053593</v>
      </c>
      <c r="U227" s="74">
        <f t="shared" si="92"/>
        <v>73.795582436053593</v>
      </c>
      <c r="V227" s="74">
        <f t="shared" si="92"/>
        <v>73.795582436053593</v>
      </c>
      <c r="W227" s="74">
        <f t="shared" si="92"/>
        <v>73.795582436053593</v>
      </c>
      <c r="X227" s="74">
        <f t="shared" si="92"/>
        <v>73.795582436053593</v>
      </c>
      <c r="Y227" s="74">
        <f t="shared" si="92"/>
        <v>73.795582436053593</v>
      </c>
      <c r="Z227" s="74">
        <f t="shared" si="92"/>
        <v>73.795582436053593</v>
      </c>
      <c r="AA227" s="74">
        <f t="shared" si="92"/>
        <v>73.795582436053593</v>
      </c>
      <c r="AB227" s="74">
        <f t="shared" si="92"/>
        <v>73.795582436053593</v>
      </c>
      <c r="AC227" s="74">
        <f t="shared" si="92"/>
        <v>73.795582436053593</v>
      </c>
      <c r="AD227" s="74">
        <f t="shared" si="92"/>
        <v>73.795582436053593</v>
      </c>
      <c r="AE227" s="74">
        <f t="shared" si="92"/>
        <v>73.795582436053593</v>
      </c>
      <c r="AF227" s="74">
        <f t="shared" si="92"/>
        <v>73.795582436053593</v>
      </c>
      <c r="AG227" s="74">
        <f t="shared" si="92"/>
        <v>73.795582436053593</v>
      </c>
    </row>
    <row r="228" spans="1:33">
      <c r="A228" s="175">
        <v>24.666666666666668</v>
      </c>
      <c r="B228" s="138" t="s">
        <v>51</v>
      </c>
      <c r="C228" s="74">
        <f>C222</f>
        <v>46.98733</v>
      </c>
      <c r="D228" s="74">
        <f t="shared" ref="D228:AG228" si="93">D222</f>
        <v>48.986869999999996</v>
      </c>
      <c r="E228" s="74">
        <f t="shared" si="93"/>
        <v>53.615110000000001</v>
      </c>
      <c r="F228" s="74">
        <f t="shared" si="93"/>
        <v>55.751239999999996</v>
      </c>
      <c r="G228" s="74">
        <f t="shared" si="93"/>
        <v>53.833820000000003</v>
      </c>
      <c r="H228" s="74">
        <f t="shared" si="93"/>
        <v>52.297719999999998</v>
      </c>
      <c r="I228" s="74">
        <f t="shared" si="93"/>
        <v>50.799759999999999</v>
      </c>
      <c r="J228" s="74">
        <f t="shared" si="93"/>
        <v>52.349060000000001</v>
      </c>
      <c r="K228" s="74">
        <f t="shared" si="93"/>
        <v>58.85763</v>
      </c>
      <c r="L228" s="74">
        <f t="shared" si="93"/>
        <v>66.081130000000002</v>
      </c>
      <c r="M228" s="74">
        <f t="shared" si="93"/>
        <v>70.57265000000001</v>
      </c>
      <c r="N228" s="74">
        <f t="shared" si="93"/>
        <v>70.57265000000001</v>
      </c>
      <c r="O228" s="74">
        <f t="shared" si="93"/>
        <v>70.57265000000001</v>
      </c>
      <c r="P228" s="74">
        <f t="shared" si="93"/>
        <v>70.57265000000001</v>
      </c>
      <c r="Q228" s="74">
        <f t="shared" si="93"/>
        <v>70.57265000000001</v>
      </c>
      <c r="R228" s="74">
        <f t="shared" si="93"/>
        <v>70.57265000000001</v>
      </c>
      <c r="S228" s="74">
        <f t="shared" si="93"/>
        <v>70.57265000000001</v>
      </c>
      <c r="T228" s="74">
        <f t="shared" si="93"/>
        <v>70.57265000000001</v>
      </c>
      <c r="U228" s="74">
        <f t="shared" si="93"/>
        <v>70.57265000000001</v>
      </c>
      <c r="V228" s="74">
        <f t="shared" si="93"/>
        <v>70.57265000000001</v>
      </c>
      <c r="W228" s="74">
        <f t="shared" si="93"/>
        <v>70.57265000000001</v>
      </c>
      <c r="X228" s="74">
        <f t="shared" si="93"/>
        <v>70.57265000000001</v>
      </c>
      <c r="Y228" s="74">
        <f t="shared" si="93"/>
        <v>70.57265000000001</v>
      </c>
      <c r="Z228" s="74">
        <f t="shared" si="93"/>
        <v>70.57265000000001</v>
      </c>
      <c r="AA228" s="74">
        <f t="shared" si="93"/>
        <v>70.57265000000001</v>
      </c>
      <c r="AB228" s="74">
        <f t="shared" si="93"/>
        <v>70.57265000000001</v>
      </c>
      <c r="AC228" s="74">
        <f t="shared" si="93"/>
        <v>70.57265000000001</v>
      </c>
      <c r="AD228" s="74">
        <f t="shared" si="93"/>
        <v>70.57265000000001</v>
      </c>
      <c r="AE228" s="74">
        <f t="shared" si="93"/>
        <v>70.57265000000001</v>
      </c>
      <c r="AF228" s="74">
        <f t="shared" si="93"/>
        <v>70.57265000000001</v>
      </c>
      <c r="AG228" s="74">
        <f t="shared" si="93"/>
        <v>70.57265000000001</v>
      </c>
    </row>
    <row r="229" spans="1:33">
      <c r="A229" s="175">
        <v>62.5</v>
      </c>
      <c r="B229" s="138" t="s">
        <v>54</v>
      </c>
      <c r="C229" s="74">
        <f>(($A229)/($A$227+SUM($A$229:$A$233)))*(C$223-C$226-C$228)</f>
        <v>57.784460261875786</v>
      </c>
      <c r="D229" s="74">
        <f t="shared" ref="D229:AG233" si="94">(($A229)/($A$227+SUM($A$229:$A$233)))*(D$223-D$226-D$228)</f>
        <v>67.66058541412913</v>
      </c>
      <c r="E229" s="74">
        <f t="shared" si="94"/>
        <v>77.142830389768591</v>
      </c>
      <c r="F229" s="74">
        <f t="shared" si="94"/>
        <v>84.155305267965915</v>
      </c>
      <c r="G229" s="74">
        <f t="shared" si="94"/>
        <v>90.188899969549354</v>
      </c>
      <c r="H229" s="74">
        <f t="shared" si="94"/>
        <v>94.069307247259459</v>
      </c>
      <c r="I229" s="74">
        <f t="shared" si="94"/>
        <v>96.975831303288686</v>
      </c>
      <c r="J229" s="74">
        <f t="shared" si="94"/>
        <v>101.17798035931791</v>
      </c>
      <c r="K229" s="74">
        <f t="shared" si="94"/>
        <v>106.86961936662607</v>
      </c>
      <c r="L229" s="74">
        <f t="shared" si="94"/>
        <v>113.45581607795371</v>
      </c>
      <c r="M229" s="74">
        <f t="shared" si="94"/>
        <v>118.26215133982949</v>
      </c>
      <c r="N229" s="74">
        <f t="shared" si="94"/>
        <v>118.26215133982949</v>
      </c>
      <c r="O229" s="74">
        <f t="shared" si="94"/>
        <v>118.26215133982949</v>
      </c>
      <c r="P229" s="74">
        <f t="shared" si="94"/>
        <v>118.26215133982949</v>
      </c>
      <c r="Q229" s="74">
        <f t="shared" si="94"/>
        <v>118.26215133982949</v>
      </c>
      <c r="R229" s="74">
        <f t="shared" si="94"/>
        <v>118.26215133982949</v>
      </c>
      <c r="S229" s="74">
        <f t="shared" si="94"/>
        <v>118.26215133982949</v>
      </c>
      <c r="T229" s="74">
        <f t="shared" si="94"/>
        <v>118.26215133982949</v>
      </c>
      <c r="U229" s="74">
        <f t="shared" si="94"/>
        <v>118.26215133982949</v>
      </c>
      <c r="V229" s="74">
        <f t="shared" si="94"/>
        <v>118.26215133982949</v>
      </c>
      <c r="W229" s="74">
        <f t="shared" si="94"/>
        <v>118.26215133982949</v>
      </c>
      <c r="X229" s="74">
        <f t="shared" si="94"/>
        <v>118.26215133982949</v>
      </c>
      <c r="Y229" s="74">
        <f t="shared" si="94"/>
        <v>118.26215133982949</v>
      </c>
      <c r="Z229" s="74">
        <f t="shared" si="94"/>
        <v>118.26215133982949</v>
      </c>
      <c r="AA229" s="74">
        <f t="shared" si="94"/>
        <v>118.26215133982949</v>
      </c>
      <c r="AB229" s="74">
        <f t="shared" si="94"/>
        <v>118.26215133982949</v>
      </c>
      <c r="AC229" s="74">
        <f t="shared" si="94"/>
        <v>118.26215133982949</v>
      </c>
      <c r="AD229" s="74">
        <f t="shared" si="94"/>
        <v>118.26215133982949</v>
      </c>
      <c r="AE229" s="74">
        <f t="shared" si="94"/>
        <v>118.26215133982949</v>
      </c>
      <c r="AF229" s="74">
        <f t="shared" si="94"/>
        <v>118.26215133982949</v>
      </c>
      <c r="AG229" s="74">
        <f t="shared" si="94"/>
        <v>118.26215133982949</v>
      </c>
    </row>
    <row r="230" spans="1:33">
      <c r="A230" s="175">
        <v>62.5</v>
      </c>
      <c r="B230" s="138" t="s">
        <v>55</v>
      </c>
      <c r="C230" s="74">
        <f t="shared" ref="C230:R233" si="95">(($A230)/($A$227+SUM($A$229:$A$233)))*(C$223-C$226-C$228)</f>
        <v>57.784460261875786</v>
      </c>
      <c r="D230" s="74">
        <f t="shared" si="95"/>
        <v>67.66058541412913</v>
      </c>
      <c r="E230" s="74">
        <f t="shared" si="95"/>
        <v>77.142830389768591</v>
      </c>
      <c r="F230" s="74">
        <f t="shared" si="95"/>
        <v>84.155305267965915</v>
      </c>
      <c r="G230" s="74">
        <f t="shared" si="95"/>
        <v>90.188899969549354</v>
      </c>
      <c r="H230" s="74">
        <f t="shared" si="95"/>
        <v>94.069307247259459</v>
      </c>
      <c r="I230" s="74">
        <f t="shared" si="95"/>
        <v>96.975831303288686</v>
      </c>
      <c r="J230" s="74">
        <f t="shared" si="95"/>
        <v>101.17798035931791</v>
      </c>
      <c r="K230" s="74">
        <f t="shared" si="95"/>
        <v>106.86961936662607</v>
      </c>
      <c r="L230" s="74">
        <f t="shared" si="95"/>
        <v>113.45581607795371</v>
      </c>
      <c r="M230" s="74">
        <f t="shared" si="95"/>
        <v>118.26215133982949</v>
      </c>
      <c r="N230" s="74">
        <f t="shared" si="95"/>
        <v>118.26215133982949</v>
      </c>
      <c r="O230" s="74">
        <f t="shared" si="95"/>
        <v>118.26215133982949</v>
      </c>
      <c r="P230" s="74">
        <f t="shared" si="95"/>
        <v>118.26215133982949</v>
      </c>
      <c r="Q230" s="74">
        <f t="shared" si="95"/>
        <v>118.26215133982949</v>
      </c>
      <c r="R230" s="74">
        <f t="shared" si="95"/>
        <v>118.26215133982949</v>
      </c>
      <c r="S230" s="74">
        <f t="shared" si="94"/>
        <v>118.26215133982949</v>
      </c>
      <c r="T230" s="74">
        <f t="shared" si="94"/>
        <v>118.26215133982949</v>
      </c>
      <c r="U230" s="74">
        <f t="shared" si="94"/>
        <v>118.26215133982949</v>
      </c>
      <c r="V230" s="74">
        <f t="shared" si="94"/>
        <v>118.26215133982949</v>
      </c>
      <c r="W230" s="74">
        <f t="shared" si="94"/>
        <v>118.26215133982949</v>
      </c>
      <c r="X230" s="74">
        <f t="shared" si="94"/>
        <v>118.26215133982949</v>
      </c>
      <c r="Y230" s="74">
        <f t="shared" si="94"/>
        <v>118.26215133982949</v>
      </c>
      <c r="Z230" s="74">
        <f t="shared" si="94"/>
        <v>118.26215133982949</v>
      </c>
      <c r="AA230" s="74">
        <f t="shared" si="94"/>
        <v>118.26215133982949</v>
      </c>
      <c r="AB230" s="74">
        <f t="shared" si="94"/>
        <v>118.26215133982949</v>
      </c>
      <c r="AC230" s="74">
        <f t="shared" si="94"/>
        <v>118.26215133982949</v>
      </c>
      <c r="AD230" s="74">
        <f t="shared" si="94"/>
        <v>118.26215133982949</v>
      </c>
      <c r="AE230" s="74">
        <f t="shared" si="94"/>
        <v>118.26215133982949</v>
      </c>
      <c r="AF230" s="74">
        <f t="shared" si="94"/>
        <v>118.26215133982949</v>
      </c>
      <c r="AG230" s="74">
        <f t="shared" si="94"/>
        <v>118.26215133982949</v>
      </c>
    </row>
    <row r="231" spans="1:33">
      <c r="A231" s="175">
        <v>42.5</v>
      </c>
      <c r="B231" s="138" t="s">
        <v>56</v>
      </c>
      <c r="C231" s="74">
        <f t="shared" si="95"/>
        <v>39.293432978075536</v>
      </c>
      <c r="D231" s="74">
        <f t="shared" si="95"/>
        <v>46.009198081607806</v>
      </c>
      <c r="E231" s="74">
        <f t="shared" si="95"/>
        <v>52.457124665042642</v>
      </c>
      <c r="F231" s="74">
        <f t="shared" si="95"/>
        <v>57.225607582216824</v>
      </c>
      <c r="G231" s="74">
        <f t="shared" si="95"/>
        <v>61.328451979293554</v>
      </c>
      <c r="H231" s="74">
        <f t="shared" si="95"/>
        <v>63.967128928136432</v>
      </c>
      <c r="I231" s="74">
        <f t="shared" si="95"/>
        <v>65.943565286236307</v>
      </c>
      <c r="J231" s="74">
        <f t="shared" si="95"/>
        <v>68.801026644336176</v>
      </c>
      <c r="K231" s="74">
        <f t="shared" si="95"/>
        <v>72.671341169305734</v>
      </c>
      <c r="L231" s="74">
        <f t="shared" si="95"/>
        <v>77.14995493300853</v>
      </c>
      <c r="M231" s="74">
        <f t="shared" si="95"/>
        <v>80.418262911084042</v>
      </c>
      <c r="N231" s="74">
        <f t="shared" si="94"/>
        <v>80.418262911084042</v>
      </c>
      <c r="O231" s="74">
        <f t="shared" si="94"/>
        <v>80.418262911084042</v>
      </c>
      <c r="P231" s="74">
        <f t="shared" si="94"/>
        <v>80.418262911084042</v>
      </c>
      <c r="Q231" s="74">
        <f t="shared" si="94"/>
        <v>80.418262911084042</v>
      </c>
      <c r="R231" s="74">
        <f t="shared" si="94"/>
        <v>80.418262911084042</v>
      </c>
      <c r="S231" s="74">
        <f t="shared" si="94"/>
        <v>80.418262911084042</v>
      </c>
      <c r="T231" s="74">
        <f t="shared" si="94"/>
        <v>80.418262911084042</v>
      </c>
      <c r="U231" s="74">
        <f t="shared" si="94"/>
        <v>80.418262911084042</v>
      </c>
      <c r="V231" s="74">
        <f t="shared" si="94"/>
        <v>80.418262911084042</v>
      </c>
      <c r="W231" s="74">
        <f t="shared" si="94"/>
        <v>80.418262911084042</v>
      </c>
      <c r="X231" s="74">
        <f t="shared" si="94"/>
        <v>80.418262911084042</v>
      </c>
      <c r="Y231" s="74">
        <f t="shared" si="94"/>
        <v>80.418262911084042</v>
      </c>
      <c r="Z231" s="74">
        <f t="shared" si="94"/>
        <v>80.418262911084042</v>
      </c>
      <c r="AA231" s="74">
        <f t="shared" si="94"/>
        <v>80.418262911084042</v>
      </c>
      <c r="AB231" s="74">
        <f t="shared" si="94"/>
        <v>80.418262911084042</v>
      </c>
      <c r="AC231" s="74">
        <f t="shared" si="94"/>
        <v>80.418262911084042</v>
      </c>
      <c r="AD231" s="74">
        <f t="shared" si="94"/>
        <v>80.418262911084042</v>
      </c>
      <c r="AE231" s="74">
        <f t="shared" si="94"/>
        <v>80.418262911084042</v>
      </c>
      <c r="AF231" s="74">
        <f t="shared" si="94"/>
        <v>80.418262911084042</v>
      </c>
      <c r="AG231" s="74">
        <f t="shared" si="94"/>
        <v>80.418262911084042</v>
      </c>
    </row>
    <row r="232" spans="1:33">
      <c r="A232" s="175">
        <v>42.5</v>
      </c>
      <c r="B232" s="138" t="s">
        <v>57</v>
      </c>
      <c r="C232" s="74">
        <f t="shared" si="95"/>
        <v>39.293432978075536</v>
      </c>
      <c r="D232" s="74">
        <f t="shared" si="95"/>
        <v>46.009198081607806</v>
      </c>
      <c r="E232" s="74">
        <f t="shared" si="95"/>
        <v>52.457124665042642</v>
      </c>
      <c r="F232" s="74">
        <f t="shared" si="95"/>
        <v>57.225607582216824</v>
      </c>
      <c r="G232" s="74">
        <f t="shared" si="95"/>
        <v>61.328451979293554</v>
      </c>
      <c r="H232" s="74">
        <f t="shared" si="95"/>
        <v>63.967128928136432</v>
      </c>
      <c r="I232" s="74">
        <f t="shared" si="95"/>
        <v>65.943565286236307</v>
      </c>
      <c r="J232" s="74">
        <f t="shared" si="95"/>
        <v>68.801026644336176</v>
      </c>
      <c r="K232" s="74">
        <f t="shared" si="95"/>
        <v>72.671341169305734</v>
      </c>
      <c r="L232" s="74">
        <f t="shared" si="95"/>
        <v>77.14995493300853</v>
      </c>
      <c r="M232" s="74">
        <f t="shared" si="95"/>
        <v>80.418262911084042</v>
      </c>
      <c r="N232" s="74">
        <f t="shared" si="94"/>
        <v>80.418262911084042</v>
      </c>
      <c r="O232" s="74">
        <f t="shared" si="94"/>
        <v>80.418262911084042</v>
      </c>
      <c r="P232" s="74">
        <f t="shared" si="94"/>
        <v>80.418262911084042</v>
      </c>
      <c r="Q232" s="74">
        <f t="shared" si="94"/>
        <v>80.418262911084042</v>
      </c>
      <c r="R232" s="74">
        <f t="shared" si="94"/>
        <v>80.418262911084042</v>
      </c>
      <c r="S232" s="74">
        <f t="shared" si="94"/>
        <v>80.418262911084042</v>
      </c>
      <c r="T232" s="74">
        <f t="shared" si="94"/>
        <v>80.418262911084042</v>
      </c>
      <c r="U232" s="74">
        <f t="shared" si="94"/>
        <v>80.418262911084042</v>
      </c>
      <c r="V232" s="74">
        <f t="shared" si="94"/>
        <v>80.418262911084042</v>
      </c>
      <c r="W232" s="74">
        <f t="shared" si="94"/>
        <v>80.418262911084042</v>
      </c>
      <c r="X232" s="74">
        <f t="shared" si="94"/>
        <v>80.418262911084042</v>
      </c>
      <c r="Y232" s="74">
        <f t="shared" si="94"/>
        <v>80.418262911084042</v>
      </c>
      <c r="Z232" s="74">
        <f t="shared" si="94"/>
        <v>80.418262911084042</v>
      </c>
      <c r="AA232" s="74">
        <f t="shared" si="94"/>
        <v>80.418262911084042</v>
      </c>
      <c r="AB232" s="74">
        <f t="shared" si="94"/>
        <v>80.418262911084042</v>
      </c>
      <c r="AC232" s="74">
        <f t="shared" si="94"/>
        <v>80.418262911084042</v>
      </c>
      <c r="AD232" s="74">
        <f t="shared" si="94"/>
        <v>80.418262911084042</v>
      </c>
      <c r="AE232" s="74">
        <f t="shared" si="94"/>
        <v>80.418262911084042</v>
      </c>
      <c r="AF232" s="74">
        <f t="shared" si="94"/>
        <v>80.418262911084042</v>
      </c>
      <c r="AG232" s="74">
        <f t="shared" si="94"/>
        <v>80.418262911084042</v>
      </c>
    </row>
    <row r="233" spans="1:33">
      <c r="A233" s="175">
        <v>24.666666666666668</v>
      </c>
      <c r="B233" s="138" t="s">
        <v>52</v>
      </c>
      <c r="C233" s="74">
        <f t="shared" si="95"/>
        <v>22.805600316686977</v>
      </c>
      <c r="D233" s="74">
        <f t="shared" si="95"/>
        <v>26.703377710109628</v>
      </c>
      <c r="E233" s="74">
        <f t="shared" si="95"/>
        <v>30.445703727162005</v>
      </c>
      <c r="F233" s="74">
        <f t="shared" si="95"/>
        <v>33.213293812423885</v>
      </c>
      <c r="G233" s="74">
        <f t="shared" si="95"/>
        <v>35.594552521315478</v>
      </c>
      <c r="H233" s="74">
        <f t="shared" si="95"/>
        <v>37.126019926918403</v>
      </c>
      <c r="I233" s="74">
        <f t="shared" si="95"/>
        <v>38.273128087697941</v>
      </c>
      <c r="J233" s="74">
        <f t="shared" si="95"/>
        <v>39.931576248477469</v>
      </c>
      <c r="K233" s="74">
        <f t="shared" si="95"/>
        <v>42.177876443361761</v>
      </c>
      <c r="L233" s="74">
        <f t="shared" si="95"/>
        <v>44.777228745432403</v>
      </c>
      <c r="M233" s="74">
        <f t="shared" si="95"/>
        <v>46.67412906211937</v>
      </c>
      <c r="N233" s="74">
        <f t="shared" si="94"/>
        <v>46.67412906211937</v>
      </c>
      <c r="O233" s="74">
        <f t="shared" si="94"/>
        <v>46.67412906211937</v>
      </c>
      <c r="P233" s="74">
        <f t="shared" si="94"/>
        <v>46.67412906211937</v>
      </c>
      <c r="Q233" s="74">
        <f t="shared" si="94"/>
        <v>46.67412906211937</v>
      </c>
      <c r="R233" s="74">
        <f t="shared" si="94"/>
        <v>46.67412906211937</v>
      </c>
      <c r="S233" s="74">
        <f t="shared" si="94"/>
        <v>46.67412906211937</v>
      </c>
      <c r="T233" s="74">
        <f t="shared" si="94"/>
        <v>46.67412906211937</v>
      </c>
      <c r="U233" s="74">
        <f t="shared" si="94"/>
        <v>46.67412906211937</v>
      </c>
      <c r="V233" s="74">
        <f t="shared" si="94"/>
        <v>46.67412906211937</v>
      </c>
      <c r="W233" s="74">
        <f t="shared" si="94"/>
        <v>46.67412906211937</v>
      </c>
      <c r="X233" s="74">
        <f t="shared" si="94"/>
        <v>46.67412906211937</v>
      </c>
      <c r="Y233" s="74">
        <f t="shared" si="94"/>
        <v>46.67412906211937</v>
      </c>
      <c r="Z233" s="74">
        <f t="shared" si="94"/>
        <v>46.67412906211937</v>
      </c>
      <c r="AA233" s="74">
        <f t="shared" si="94"/>
        <v>46.67412906211937</v>
      </c>
      <c r="AB233" s="74">
        <f t="shared" si="94"/>
        <v>46.67412906211937</v>
      </c>
      <c r="AC233" s="74">
        <f t="shared" si="94"/>
        <v>46.67412906211937</v>
      </c>
      <c r="AD233" s="74">
        <f t="shared" si="94"/>
        <v>46.67412906211937</v>
      </c>
      <c r="AE233" s="74">
        <f t="shared" si="94"/>
        <v>46.67412906211937</v>
      </c>
      <c r="AF233" s="74">
        <f t="shared" si="94"/>
        <v>46.67412906211937</v>
      </c>
      <c r="AG233" s="74">
        <f t="shared" si="94"/>
        <v>46.67412906211937</v>
      </c>
    </row>
    <row r="234" spans="1:33">
      <c r="A234" s="176">
        <f>SUM(A226:A233)</f>
        <v>323.00000000000006</v>
      </c>
      <c r="B234" s="1" t="s">
        <v>22</v>
      </c>
      <c r="C234" s="1">
        <f>SUM(C226:C233)</f>
        <v>332.29450000000014</v>
      </c>
      <c r="D234" s="1">
        <f t="shared" ref="D234:AG234" si="96">SUM(D226:D233)</f>
        <v>377.12010000000004</v>
      </c>
      <c r="E234" s="1">
        <f t="shared" si="96"/>
        <v>423.58560000000011</v>
      </c>
      <c r="F234" s="1">
        <f t="shared" si="96"/>
        <v>456.84870000000006</v>
      </c>
      <c r="G234" s="1">
        <f t="shared" si="96"/>
        <v>480.26050000000009</v>
      </c>
      <c r="H234" s="1">
        <f t="shared" si="96"/>
        <v>494.42560000000009</v>
      </c>
      <c r="I234" s="1">
        <f t="shared" si="96"/>
        <v>504.2949000000001</v>
      </c>
      <c r="J234" s="1">
        <f t="shared" si="96"/>
        <v>524.32169999999996</v>
      </c>
      <c r="K234" s="1">
        <f t="shared" si="96"/>
        <v>557.50510000000008</v>
      </c>
      <c r="L234" s="1">
        <f t="shared" si="96"/>
        <v>592.19309999999996</v>
      </c>
      <c r="M234" s="1">
        <f t="shared" si="96"/>
        <v>617.24720000000002</v>
      </c>
      <c r="N234" s="1">
        <f t="shared" si="96"/>
        <v>617.24720000000002</v>
      </c>
      <c r="O234" s="1">
        <f t="shared" si="96"/>
        <v>617.24720000000002</v>
      </c>
      <c r="P234" s="1">
        <f t="shared" si="96"/>
        <v>617.24720000000002</v>
      </c>
      <c r="Q234" s="1">
        <f t="shared" si="96"/>
        <v>617.24720000000002</v>
      </c>
      <c r="R234" s="1">
        <f t="shared" si="96"/>
        <v>617.24720000000002</v>
      </c>
      <c r="S234" s="1">
        <f t="shared" si="96"/>
        <v>617.24720000000002</v>
      </c>
      <c r="T234" s="1">
        <f t="shared" si="96"/>
        <v>617.24720000000002</v>
      </c>
      <c r="U234" s="1">
        <f t="shared" si="96"/>
        <v>617.24720000000002</v>
      </c>
      <c r="V234" s="1">
        <f t="shared" si="96"/>
        <v>617.24720000000002</v>
      </c>
      <c r="W234" s="1">
        <f t="shared" si="96"/>
        <v>617.24720000000002</v>
      </c>
      <c r="X234" s="1">
        <f t="shared" si="96"/>
        <v>617.24720000000002</v>
      </c>
      <c r="Y234" s="1">
        <f t="shared" si="96"/>
        <v>617.24720000000002</v>
      </c>
      <c r="Z234" s="1">
        <f t="shared" si="96"/>
        <v>617.24720000000002</v>
      </c>
      <c r="AA234" s="1">
        <f t="shared" si="96"/>
        <v>617.24720000000002</v>
      </c>
      <c r="AB234" s="1">
        <f t="shared" si="96"/>
        <v>617.24720000000002</v>
      </c>
      <c r="AC234" s="1">
        <f t="shared" si="96"/>
        <v>617.24720000000002</v>
      </c>
      <c r="AD234" s="1">
        <f t="shared" si="96"/>
        <v>617.24720000000002</v>
      </c>
      <c r="AE234" s="1">
        <f t="shared" si="96"/>
        <v>617.24720000000002</v>
      </c>
      <c r="AF234" s="1">
        <f t="shared" si="96"/>
        <v>617.24720000000002</v>
      </c>
      <c r="AG234" s="1">
        <f t="shared" si="96"/>
        <v>617.24720000000002</v>
      </c>
    </row>
    <row r="236" spans="1:33">
      <c r="A236" s="143" t="s">
        <v>58</v>
      </c>
      <c r="B236" s="173" t="s">
        <v>77</v>
      </c>
      <c r="C236" s="144">
        <v>2000</v>
      </c>
      <c r="D236" s="145">
        <v>2010</v>
      </c>
      <c r="E236" s="145">
        <v>2020</v>
      </c>
      <c r="F236" s="145">
        <v>2030</v>
      </c>
      <c r="G236" s="145">
        <v>2040</v>
      </c>
      <c r="H236" s="145">
        <v>2050</v>
      </c>
      <c r="I236" s="145">
        <v>2060</v>
      </c>
      <c r="J236" s="145">
        <v>2080</v>
      </c>
      <c r="K236" s="145">
        <v>2100</v>
      </c>
      <c r="L236" s="145">
        <v>2200</v>
      </c>
      <c r="M236" s="145">
        <v>2300</v>
      </c>
    </row>
    <row r="237" spans="1:33">
      <c r="B237" s="143" t="s">
        <v>50</v>
      </c>
      <c r="C237" s="160">
        <f>C226</f>
        <v>32.28828</v>
      </c>
      <c r="D237" s="143">
        <f t="shared" ref="D237:I245" si="97">100*(D226/$C226)</f>
        <v>98.704793194310753</v>
      </c>
      <c r="E237" s="143">
        <f t="shared" si="97"/>
        <v>99.688648636595076</v>
      </c>
      <c r="F237" s="143">
        <f t="shared" si="97"/>
        <v>100.99463334683669</v>
      </c>
      <c r="G237" s="143">
        <f t="shared" si="97"/>
        <v>97.61916707858083</v>
      </c>
      <c r="H237" s="143">
        <f t="shared" si="97"/>
        <v>93.624497805395634</v>
      </c>
      <c r="I237" s="143">
        <f t="shared" si="97"/>
        <v>89.414177528192894</v>
      </c>
      <c r="J237" s="143">
        <f>100*(K226/$C226)</f>
        <v>95.084129597488626</v>
      </c>
      <c r="K237" s="143">
        <f>100*(M226/$C226)</f>
        <v>89.332754795238387</v>
      </c>
      <c r="L237" s="143">
        <f>100*(W226/$C226)</f>
        <v>89.332754795238387</v>
      </c>
      <c r="M237" s="143">
        <f>100*(AG226/$C226)</f>
        <v>89.332754795238387</v>
      </c>
    </row>
    <row r="238" spans="1:33">
      <c r="A238" s="1"/>
      <c r="B238" s="143" t="s">
        <v>76</v>
      </c>
      <c r="C238" s="160">
        <f t="shared" ref="C238:C245" si="98">C227</f>
        <v>36.057503203410491</v>
      </c>
      <c r="D238" s="143">
        <f t="shared" si="97"/>
        <v>117.09131677875905</v>
      </c>
      <c r="E238" s="143">
        <f t="shared" si="97"/>
        <v>133.50099670423813</v>
      </c>
      <c r="F238" s="143">
        <f t="shared" si="97"/>
        <v>145.63656887436346</v>
      </c>
      <c r="G238" s="143">
        <f t="shared" si="97"/>
        <v>156.0781212817746</v>
      </c>
      <c r="H238" s="143">
        <f t="shared" si="97"/>
        <v>162.79343411869363</v>
      </c>
      <c r="I238" s="143">
        <f t="shared" si="97"/>
        <v>167.8233747685795</v>
      </c>
      <c r="J238" s="143">
        <f t="shared" ref="J238:J245" si="99">100*(K227/$C227)</f>
        <v>184.94525843505193</v>
      </c>
      <c r="K238" s="143">
        <f t="shared" ref="K238:K244" si="100">100*(M227/$C227)</f>
        <v>204.66082196471564</v>
      </c>
      <c r="L238" s="143">
        <f t="shared" ref="L238:L244" si="101">100*(W227/$C227)</f>
        <v>204.66082196471564</v>
      </c>
      <c r="M238" s="143">
        <f t="shared" ref="M238:M244" si="102">100*(AG227/$C227)</f>
        <v>204.66082196471564</v>
      </c>
    </row>
    <row r="239" spans="1:33">
      <c r="A239" s="1"/>
      <c r="B239" s="143" t="s">
        <v>51</v>
      </c>
      <c r="C239" s="160">
        <f t="shared" si="98"/>
        <v>46.98733</v>
      </c>
      <c r="D239" s="143">
        <f t="shared" si="97"/>
        <v>104.25548759633713</v>
      </c>
      <c r="E239" s="143">
        <f t="shared" si="97"/>
        <v>114.10546204689646</v>
      </c>
      <c r="F239" s="143">
        <f t="shared" si="97"/>
        <v>118.65164502856406</v>
      </c>
      <c r="G239" s="143">
        <f t="shared" si="97"/>
        <v>114.57092795015167</v>
      </c>
      <c r="H239" s="143">
        <f t="shared" si="97"/>
        <v>111.30174879057822</v>
      </c>
      <c r="I239" s="143">
        <f t="shared" si="97"/>
        <v>108.11374044875501</v>
      </c>
      <c r="J239" s="143">
        <f t="shared" si="99"/>
        <v>125.2627676439585</v>
      </c>
      <c r="K239" s="143">
        <f t="shared" si="100"/>
        <v>150.19506322236231</v>
      </c>
      <c r="L239" s="143">
        <f t="shared" si="101"/>
        <v>150.19506322236231</v>
      </c>
      <c r="M239" s="143">
        <f t="shared" si="102"/>
        <v>150.19506322236231</v>
      </c>
    </row>
    <row r="240" spans="1:33">
      <c r="A240" s="1"/>
      <c r="B240" s="143" t="s">
        <v>54</v>
      </c>
      <c r="C240" s="160">
        <f t="shared" si="98"/>
        <v>57.784460261875786</v>
      </c>
      <c r="D240" s="143">
        <f t="shared" si="97"/>
        <v>117.09131677875908</v>
      </c>
      <c r="E240" s="143">
        <f t="shared" si="97"/>
        <v>133.50099670423813</v>
      </c>
      <c r="F240" s="143">
        <f t="shared" si="97"/>
        <v>145.63656887436346</v>
      </c>
      <c r="G240" s="143">
        <f t="shared" si="97"/>
        <v>156.07812128177463</v>
      </c>
      <c r="H240" s="143">
        <f t="shared" si="97"/>
        <v>162.79343411869363</v>
      </c>
      <c r="I240" s="143">
        <f t="shared" si="97"/>
        <v>167.8233747685795</v>
      </c>
      <c r="J240" s="143">
        <f t="shared" si="99"/>
        <v>184.94525843505193</v>
      </c>
      <c r="K240" s="143">
        <f t="shared" si="100"/>
        <v>204.66082196471569</v>
      </c>
      <c r="L240" s="143">
        <f t="shared" si="101"/>
        <v>204.66082196471569</v>
      </c>
      <c r="M240" s="143">
        <f t="shared" si="102"/>
        <v>204.66082196471569</v>
      </c>
    </row>
    <row r="241" spans="1:13">
      <c r="A241" s="1"/>
      <c r="B241" s="143" t="s">
        <v>55</v>
      </c>
      <c r="C241" s="160">
        <f t="shared" si="98"/>
        <v>57.784460261875786</v>
      </c>
      <c r="D241" s="143">
        <f t="shared" si="97"/>
        <v>117.09131677875908</v>
      </c>
      <c r="E241" s="143">
        <f t="shared" si="97"/>
        <v>133.50099670423813</v>
      </c>
      <c r="F241" s="143">
        <f t="shared" si="97"/>
        <v>145.63656887436346</v>
      </c>
      <c r="G241" s="143">
        <f t="shared" si="97"/>
        <v>156.07812128177463</v>
      </c>
      <c r="H241" s="143">
        <f t="shared" si="97"/>
        <v>162.79343411869363</v>
      </c>
      <c r="I241" s="143">
        <f t="shared" si="97"/>
        <v>167.8233747685795</v>
      </c>
      <c r="J241" s="143">
        <f t="shared" si="99"/>
        <v>184.94525843505193</v>
      </c>
      <c r="K241" s="143">
        <f t="shared" si="100"/>
        <v>204.66082196471569</v>
      </c>
      <c r="L241" s="143">
        <f t="shared" si="101"/>
        <v>204.66082196471569</v>
      </c>
      <c r="M241" s="143">
        <f t="shared" si="102"/>
        <v>204.66082196471569</v>
      </c>
    </row>
    <row r="242" spans="1:13">
      <c r="A242" s="1"/>
      <c r="B242" s="143" t="s">
        <v>56</v>
      </c>
      <c r="C242" s="160">
        <f t="shared" si="98"/>
        <v>39.293432978075536</v>
      </c>
      <c r="D242" s="143">
        <f t="shared" si="97"/>
        <v>117.09131677875905</v>
      </c>
      <c r="E242" s="143">
        <f t="shared" si="97"/>
        <v>133.50099670423813</v>
      </c>
      <c r="F242" s="143">
        <f t="shared" si="97"/>
        <v>145.63656887436346</v>
      </c>
      <c r="G242" s="143">
        <f t="shared" si="97"/>
        <v>156.0781212817746</v>
      </c>
      <c r="H242" s="143">
        <f t="shared" si="97"/>
        <v>162.79343411869363</v>
      </c>
      <c r="I242" s="143">
        <f t="shared" si="97"/>
        <v>167.82337476857947</v>
      </c>
      <c r="J242" s="143">
        <f t="shared" si="99"/>
        <v>184.94525843505195</v>
      </c>
      <c r="K242" s="143">
        <f t="shared" si="100"/>
        <v>204.66082196471564</v>
      </c>
      <c r="L242" s="143">
        <f t="shared" si="101"/>
        <v>204.66082196471564</v>
      </c>
      <c r="M242" s="143">
        <f t="shared" si="102"/>
        <v>204.66082196471564</v>
      </c>
    </row>
    <row r="243" spans="1:13">
      <c r="A243" s="1"/>
      <c r="B243" s="143" t="s">
        <v>57</v>
      </c>
      <c r="C243" s="160">
        <f t="shared" si="98"/>
        <v>39.293432978075536</v>
      </c>
      <c r="D243" s="143">
        <f t="shared" si="97"/>
        <v>117.09131677875905</v>
      </c>
      <c r="E243" s="143">
        <f t="shared" si="97"/>
        <v>133.50099670423813</v>
      </c>
      <c r="F243" s="143">
        <f t="shared" si="97"/>
        <v>145.63656887436346</v>
      </c>
      <c r="G243" s="143">
        <f t="shared" si="97"/>
        <v>156.0781212817746</v>
      </c>
      <c r="H243" s="143">
        <f t="shared" si="97"/>
        <v>162.79343411869363</v>
      </c>
      <c r="I243" s="143">
        <f t="shared" si="97"/>
        <v>167.82337476857947</v>
      </c>
      <c r="J243" s="143">
        <f t="shared" si="99"/>
        <v>184.94525843505195</v>
      </c>
      <c r="K243" s="143">
        <f t="shared" si="100"/>
        <v>204.66082196471564</v>
      </c>
      <c r="L243" s="143">
        <f t="shared" si="101"/>
        <v>204.66082196471564</v>
      </c>
      <c r="M243" s="143">
        <f t="shared" si="102"/>
        <v>204.66082196471564</v>
      </c>
    </row>
    <row r="244" spans="1:13">
      <c r="A244" s="1"/>
      <c r="B244" s="143" t="s">
        <v>52</v>
      </c>
      <c r="C244" s="161">
        <f t="shared" si="98"/>
        <v>22.805600316686977</v>
      </c>
      <c r="D244" s="143">
        <f t="shared" si="97"/>
        <v>117.09131677875905</v>
      </c>
      <c r="E244" s="143">
        <f t="shared" si="97"/>
        <v>133.50099670423813</v>
      </c>
      <c r="F244" s="143">
        <f t="shared" si="97"/>
        <v>145.63656887436346</v>
      </c>
      <c r="G244" s="143">
        <f t="shared" si="97"/>
        <v>156.07812128177463</v>
      </c>
      <c r="H244" s="143">
        <f t="shared" si="97"/>
        <v>162.79343411869365</v>
      </c>
      <c r="I244" s="143">
        <f t="shared" si="97"/>
        <v>167.82337476857953</v>
      </c>
      <c r="J244" s="143">
        <f t="shared" si="99"/>
        <v>184.94525843505195</v>
      </c>
      <c r="K244" s="143">
        <f t="shared" si="100"/>
        <v>204.66082196471569</v>
      </c>
      <c r="L244" s="143">
        <f t="shared" si="101"/>
        <v>204.66082196471569</v>
      </c>
      <c r="M244" s="143">
        <f t="shared" si="102"/>
        <v>204.66082196471569</v>
      </c>
    </row>
    <row r="245" spans="1:13">
      <c r="B245" s="125" t="s">
        <v>22</v>
      </c>
      <c r="C245" s="179">
        <f t="shared" si="98"/>
        <v>332.29450000000014</v>
      </c>
      <c r="D245" s="150">
        <f>100*(D234/$C234)</f>
        <v>113.48972071460703</v>
      </c>
      <c r="E245" s="150">
        <f t="shared" si="97"/>
        <v>127.4729494469514</v>
      </c>
      <c r="F245" s="150">
        <f t="shared" si="97"/>
        <v>137.48307600637381</v>
      </c>
      <c r="G245" s="150">
        <f t="shared" si="97"/>
        <v>144.5285732986853</v>
      </c>
      <c r="H245" s="150">
        <f t="shared" si="97"/>
        <v>148.7913883618296</v>
      </c>
      <c r="I245" s="150">
        <f t="shared" si="97"/>
        <v>151.76143451065241</v>
      </c>
      <c r="J245" s="150">
        <f t="shared" si="99"/>
        <v>167.77439891421611</v>
      </c>
      <c r="K245" s="150">
        <f>100*(M234/$C234)</f>
        <v>185.75305940965009</v>
      </c>
      <c r="L245" s="150">
        <f>100*(W234/$C234)</f>
        <v>185.75305940965009</v>
      </c>
      <c r="M245" s="150">
        <f>100*(AG234/$C234)</f>
        <v>185.75305940965009</v>
      </c>
    </row>
    <row r="246" spans="1:13">
      <c r="A246" s="128"/>
      <c r="B246" s="128" t="s">
        <v>78</v>
      </c>
      <c r="C246" s="128">
        <f>C223</f>
        <v>332.29450000000003</v>
      </c>
      <c r="D246" s="128">
        <f>$C246*(D245/100)</f>
        <v>377.12009999999992</v>
      </c>
      <c r="E246" s="128">
        <f t="shared" ref="E246:M246" si="103">$C246*(E245/100)</f>
        <v>423.58559999999994</v>
      </c>
      <c r="F246" s="128">
        <f t="shared" si="103"/>
        <v>456.84869999999989</v>
      </c>
      <c r="G246" s="128">
        <f t="shared" si="103"/>
        <v>480.26049999999987</v>
      </c>
      <c r="H246" s="128">
        <f t="shared" si="103"/>
        <v>494.42559999999992</v>
      </c>
      <c r="I246" s="128">
        <f t="shared" si="103"/>
        <v>504.29489999999987</v>
      </c>
      <c r="J246" s="128">
        <f t="shared" si="103"/>
        <v>557.50509999999986</v>
      </c>
      <c r="K246" s="128">
        <f t="shared" si="103"/>
        <v>617.24719999999979</v>
      </c>
      <c r="L246" s="128">
        <f t="shared" si="103"/>
        <v>617.24719999999979</v>
      </c>
      <c r="M246" s="128">
        <f t="shared" si="103"/>
        <v>617.24719999999979</v>
      </c>
    </row>
    <row r="247" spans="1:13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</row>
    <row r="248" spans="1:13" s="204" customFormat="1">
      <c r="A248" s="203"/>
    </row>
    <row r="249" spans="1:13">
      <c r="A249" s="124" t="s">
        <v>79</v>
      </c>
    </row>
    <row r="251" spans="1:13" ht="25.5">
      <c r="A251" s="213" t="s">
        <v>80</v>
      </c>
      <c r="B251" s="217" t="s">
        <v>81</v>
      </c>
      <c r="C251" s="178">
        <f t="array" ref="C251:L251">Y</f>
        <v>2009</v>
      </c>
      <c r="D251" s="178">
        <v>2010</v>
      </c>
      <c r="E251" s="178">
        <v>2020</v>
      </c>
      <c r="F251" s="178">
        <v>2030</v>
      </c>
      <c r="G251" s="178">
        <v>2040</v>
      </c>
      <c r="H251" s="178">
        <v>2050</v>
      </c>
      <c r="I251" s="178">
        <v>2075</v>
      </c>
      <c r="J251" s="178">
        <v>2100</v>
      </c>
      <c r="K251" s="178">
        <v>2150</v>
      </c>
      <c r="L251" s="178">
        <v>2200</v>
      </c>
    </row>
    <row r="252" spans="1:13">
      <c r="A252" s="214">
        <v>4.0550401599476835</v>
      </c>
      <c r="B252" s="177" t="s">
        <v>50</v>
      </c>
      <c r="C252" s="228">
        <v>93.091382674260032</v>
      </c>
      <c r="D252" s="228">
        <v>87.279942363314561</v>
      </c>
      <c r="E252" s="228">
        <v>60.702392468004078</v>
      </c>
      <c r="F252" s="228">
        <v>60.351728674350596</v>
      </c>
      <c r="G252" s="228">
        <v>55.799528781195512</v>
      </c>
      <c r="H252" s="228">
        <v>60.79130099536814</v>
      </c>
      <c r="I252" s="228">
        <v>46.990288309899924</v>
      </c>
      <c r="J252" s="228">
        <v>40.682484033902718</v>
      </c>
      <c r="K252" s="228">
        <v>40.682484033902718</v>
      </c>
      <c r="L252" s="228">
        <v>40.682484033902718</v>
      </c>
    </row>
    <row r="253" spans="1:13">
      <c r="A253" s="215">
        <v>5.517513660256685</v>
      </c>
      <c r="B253" s="177" t="s">
        <v>51</v>
      </c>
      <c r="C253" s="228">
        <v>93.091382674260032</v>
      </c>
      <c r="D253" s="228">
        <v>87.279942363314561</v>
      </c>
      <c r="E253" s="228">
        <v>60.702392468004078</v>
      </c>
      <c r="F253" s="228">
        <v>60.351728674350596</v>
      </c>
      <c r="G253" s="228">
        <v>55.799528781195512</v>
      </c>
      <c r="H253" s="228">
        <v>60.79130099536814</v>
      </c>
      <c r="I253" s="228">
        <v>46.990288309899924</v>
      </c>
      <c r="J253" s="228">
        <v>40.682484033902718</v>
      </c>
      <c r="K253" s="228">
        <v>40.682484033902718</v>
      </c>
      <c r="L253" s="228">
        <v>40.682484033902718</v>
      </c>
    </row>
    <row r="254" spans="1:13">
      <c r="A254" s="215">
        <v>1.7283777730924554</v>
      </c>
      <c r="B254" s="177" t="s">
        <v>52</v>
      </c>
      <c r="C254" s="228">
        <v>93.091382674260032</v>
      </c>
      <c r="D254" s="228">
        <v>87.279942363314561</v>
      </c>
      <c r="E254" s="228">
        <v>60.702392468004078</v>
      </c>
      <c r="F254" s="228">
        <v>60.351728674350596</v>
      </c>
      <c r="G254" s="228">
        <v>55.799528781195512</v>
      </c>
      <c r="H254" s="228">
        <v>60.79130099536814</v>
      </c>
      <c r="I254" s="228">
        <v>46.990288309899924</v>
      </c>
      <c r="J254" s="228">
        <v>40.682484033902718</v>
      </c>
      <c r="K254" s="228">
        <v>40.682484033902718</v>
      </c>
      <c r="L254" s="228">
        <v>40.682484033902718</v>
      </c>
    </row>
    <row r="255" spans="1:13">
      <c r="A255" s="215">
        <v>11.923838276285592</v>
      </c>
      <c r="B255" s="177" t="s">
        <v>53</v>
      </c>
      <c r="C255" s="228">
        <v>101.0992435494652</v>
      </c>
      <c r="D255" s="228">
        <v>101.80568849790269</v>
      </c>
      <c r="E255" s="228">
        <v>90.038935976917543</v>
      </c>
      <c r="F255" s="228">
        <v>65.554463904898057</v>
      </c>
      <c r="G255" s="228">
        <v>35.598576152727425</v>
      </c>
      <c r="H255" s="228">
        <v>28.999123474636576</v>
      </c>
      <c r="I255" s="228">
        <v>13.425796659971407</v>
      </c>
      <c r="J255" s="228">
        <v>13.006468670275105</v>
      </c>
      <c r="K255" s="228">
        <v>13.006468670275105</v>
      </c>
      <c r="L255" s="228">
        <v>13.006468670275105</v>
      </c>
    </row>
    <row r="256" spans="1:13">
      <c r="A256" s="215">
        <v>32.175148044196277</v>
      </c>
      <c r="B256" s="177" t="s">
        <v>54</v>
      </c>
      <c r="C256" s="228">
        <v>104.10219137766713</v>
      </c>
      <c r="D256" s="228">
        <v>108.54310347627468</v>
      </c>
      <c r="E256" s="228">
        <v>139.86904513000891</v>
      </c>
      <c r="F256" s="228">
        <v>98.85196938040184</v>
      </c>
      <c r="G256" s="228">
        <v>51.100050707357553</v>
      </c>
      <c r="H256" s="228">
        <v>39.037281600472312</v>
      </c>
      <c r="I256" s="228">
        <v>17.26173856282038</v>
      </c>
      <c r="J256" s="228">
        <v>16.487320629663859</v>
      </c>
      <c r="K256" s="228">
        <v>16.487320629663859</v>
      </c>
      <c r="L256" s="228">
        <v>16.487320629663859</v>
      </c>
    </row>
    <row r="257" spans="1:13">
      <c r="A257" s="215">
        <v>6.588244599525904</v>
      </c>
      <c r="B257" s="177" t="s">
        <v>55</v>
      </c>
      <c r="C257" s="228">
        <v>104.10219137766713</v>
      </c>
      <c r="D257" s="228">
        <v>108.54310347627468</v>
      </c>
      <c r="E257" s="228">
        <v>139.86904513000891</v>
      </c>
      <c r="F257" s="228">
        <v>98.85196938040184</v>
      </c>
      <c r="G257" s="228">
        <v>51.100050707357553</v>
      </c>
      <c r="H257" s="228">
        <v>39.037281600472312</v>
      </c>
      <c r="I257" s="228">
        <v>17.26173856282038</v>
      </c>
      <c r="J257" s="228">
        <v>16.487320629663856</v>
      </c>
      <c r="K257" s="228">
        <v>16.487320629663856</v>
      </c>
      <c r="L257" s="228">
        <v>16.487320629663856</v>
      </c>
    </row>
    <row r="258" spans="1:13">
      <c r="A258" s="215">
        <v>11.174238968296695</v>
      </c>
      <c r="B258" s="177" t="s">
        <v>56</v>
      </c>
      <c r="C258" s="228">
        <v>104.10219137766713</v>
      </c>
      <c r="D258" s="228">
        <v>107.63409282017065</v>
      </c>
      <c r="E258" s="228">
        <v>136.38487883090406</v>
      </c>
      <c r="F258" s="228">
        <v>200.82557989913215</v>
      </c>
      <c r="G258" s="228">
        <v>191.24424375637008</v>
      </c>
      <c r="H258" s="228">
        <v>191.84035529374967</v>
      </c>
      <c r="I258" s="228">
        <v>89.185649241238636</v>
      </c>
      <c r="J258" s="228">
        <v>64.85250514291684</v>
      </c>
      <c r="K258" s="228">
        <v>64.85250514291684</v>
      </c>
      <c r="L258" s="228">
        <v>64.85250514291684</v>
      </c>
    </row>
    <row r="259" spans="1:13" ht="13.5" thickBot="1">
      <c r="A259" s="216">
        <v>7.4011193166640439</v>
      </c>
      <c r="B259" s="177" t="s">
        <v>57</v>
      </c>
      <c r="C259" s="228">
        <v>104.10219137766713</v>
      </c>
      <c r="D259" s="228">
        <v>107.63409282017068</v>
      </c>
      <c r="E259" s="228">
        <v>136.38487883090409</v>
      </c>
      <c r="F259" s="228">
        <v>169.60916851584736</v>
      </c>
      <c r="G259" s="228">
        <v>191.24424375637008</v>
      </c>
      <c r="H259" s="228">
        <v>191.84035529374967</v>
      </c>
      <c r="I259" s="228">
        <v>89.185649241238636</v>
      </c>
      <c r="J259" s="228">
        <v>64.85250514291684</v>
      </c>
      <c r="K259" s="228">
        <v>64.85250514291684</v>
      </c>
      <c r="L259" s="228">
        <v>64.85250514291684</v>
      </c>
    </row>
    <row r="260" spans="1:13" ht="13.5" thickTop="1"/>
    <row r="262" spans="1:13">
      <c r="B262" s="220" t="s">
        <v>82</v>
      </c>
      <c r="C262" s="218">
        <f t="array" ref="C262:L262">Y</f>
        <v>2009</v>
      </c>
      <c r="D262" s="218">
        <v>2010</v>
      </c>
      <c r="E262" s="218">
        <v>2020</v>
      </c>
      <c r="F262" s="218">
        <v>2030</v>
      </c>
      <c r="G262" s="218">
        <v>2040</v>
      </c>
      <c r="H262" s="218">
        <v>2050</v>
      </c>
      <c r="I262" s="218">
        <v>2075</v>
      </c>
      <c r="J262" s="218">
        <v>2100</v>
      </c>
      <c r="K262" s="218">
        <v>2150</v>
      </c>
      <c r="L262" s="218">
        <v>2200</v>
      </c>
    </row>
    <row r="263" spans="1:13">
      <c r="C263" s="219">
        <f>(C252/100)*$A252</f>
        <v>3.7748929528918245</v>
      </c>
      <c r="D263" s="219">
        <f t="shared" ref="D263:L263" si="104">(D252/100)*$A252</f>
        <v>3.5392367144115964</v>
      </c>
      <c r="E263" s="219">
        <f t="shared" si="104"/>
        <v>2.4615063926266232</v>
      </c>
      <c r="F263" s="219">
        <f t="shared" si="104"/>
        <v>2.4472868349675783</v>
      </c>
      <c r="G263" s="219">
        <f t="shared" si="104"/>
        <v>2.2626933011390444</v>
      </c>
      <c r="H263" s="219">
        <f t="shared" si="104"/>
        <v>2.4651116691168538</v>
      </c>
      <c r="I263" s="219">
        <f t="shared" si="104"/>
        <v>1.9054750622416436</v>
      </c>
      <c r="J263" s="219">
        <f t="shared" si="104"/>
        <v>1.6496910656390595</v>
      </c>
      <c r="K263" s="219">
        <f t="shared" si="104"/>
        <v>1.6496910656390595</v>
      </c>
      <c r="L263" s="219">
        <f t="shared" si="104"/>
        <v>1.6496910656390595</v>
      </c>
    </row>
    <row r="264" spans="1:13">
      <c r="C264" s="219">
        <f t="shared" ref="C264:L270" si="105">(C253/100)*$A253</f>
        <v>5.1363297555741223</v>
      </c>
      <c r="D264" s="219">
        <f t="shared" si="105"/>
        <v>4.8156827425600417</v>
      </c>
      <c r="E264" s="219">
        <f t="shared" si="105"/>
        <v>3.3492627965247497</v>
      </c>
      <c r="F264" s="219">
        <f t="shared" si="105"/>
        <v>3.3299148738083444</v>
      </c>
      <c r="G264" s="219">
        <f t="shared" si="105"/>
        <v>3.0787466228613232</v>
      </c>
      <c r="H264" s="219">
        <f t="shared" si="105"/>
        <v>3.354168336667195</v>
      </c>
      <c r="I264" s="219">
        <f t="shared" si="105"/>
        <v>2.5926955764927286</v>
      </c>
      <c r="J264" s="219">
        <f t="shared" si="105"/>
        <v>2.2446616139023274</v>
      </c>
      <c r="K264" s="219">
        <f t="shared" si="105"/>
        <v>2.2446616139023274</v>
      </c>
      <c r="L264" s="219">
        <f t="shared" si="105"/>
        <v>2.2446616139023274</v>
      </c>
    </row>
    <row r="265" spans="1:13">
      <c r="C265" s="219">
        <f t="shared" si="105"/>
        <v>1.6089707668063515</v>
      </c>
      <c r="D265" s="219">
        <f t="shared" si="105"/>
        <v>1.5085271241754348</v>
      </c>
      <c r="E265" s="219">
        <f t="shared" si="105"/>
        <v>1.0491666591523312</v>
      </c>
      <c r="F265" s="219">
        <f t="shared" si="105"/>
        <v>1.0431058640845416</v>
      </c>
      <c r="G265" s="219">
        <f t="shared" si="105"/>
        <v>0.9644266529445108</v>
      </c>
      <c r="H265" s="219">
        <f t="shared" si="105"/>
        <v>1.0507033343776755</v>
      </c>
      <c r="I265" s="219">
        <f t="shared" si="105"/>
        <v>0.8121696986603727</v>
      </c>
      <c r="J265" s="219">
        <f t="shared" si="105"/>
        <v>0.7031470115838615</v>
      </c>
      <c r="K265" s="219">
        <f t="shared" si="105"/>
        <v>0.7031470115838615</v>
      </c>
      <c r="L265" s="219">
        <f t="shared" si="105"/>
        <v>0.7031470115838615</v>
      </c>
    </row>
    <row r="266" spans="1:13">
      <c r="C266" s="219">
        <f t="shared" si="105"/>
        <v>12.054910299386323</v>
      </c>
      <c r="D266" s="219">
        <f t="shared" si="105"/>
        <v>12.139145652549001</v>
      </c>
      <c r="E266" s="219">
        <f t="shared" si="105"/>
        <v>10.736097111575972</v>
      </c>
      <c r="F266" s="219">
        <f t="shared" si="105"/>
        <v>7.8166082589060562</v>
      </c>
      <c r="G266" s="219">
        <f t="shared" si="105"/>
        <v>4.2447166491115871</v>
      </c>
      <c r="H266" s="219">
        <f t="shared" si="105"/>
        <v>3.4578085846560365</v>
      </c>
      <c r="I266" s="219">
        <f t="shared" si="105"/>
        <v>1.6008702810379432</v>
      </c>
      <c r="J266" s="219">
        <f t="shared" si="105"/>
        <v>1.5508702896993565</v>
      </c>
      <c r="K266" s="219">
        <f t="shared" si="105"/>
        <v>1.5508702896993565</v>
      </c>
      <c r="L266" s="219">
        <f t="shared" si="105"/>
        <v>1.5508702896993565</v>
      </c>
    </row>
    <row r="267" spans="1:13">
      <c r="C267" s="219">
        <f t="shared" si="105"/>
        <v>33.495034193016927</v>
      </c>
      <c r="D267" s="219">
        <f t="shared" si="105"/>
        <v>34.923904235256529</v>
      </c>
      <c r="E267" s="219">
        <f t="shared" si="105"/>
        <v>45.003072338584069</v>
      </c>
      <c r="F267" s="219">
        <f t="shared" si="105"/>
        <v>31.805767492747865</v>
      </c>
      <c r="G267" s="219">
        <f t="shared" si="105"/>
        <v>16.44151696575166</v>
      </c>
      <c r="H267" s="219">
        <f t="shared" si="105"/>
        <v>12.560303147381759</v>
      </c>
      <c r="I267" s="219">
        <f t="shared" si="105"/>
        <v>5.5539899375895763</v>
      </c>
      <c r="J267" s="219">
        <f t="shared" si="105"/>
        <v>5.304819821115661</v>
      </c>
      <c r="K267" s="219">
        <f t="shared" si="105"/>
        <v>5.304819821115661</v>
      </c>
      <c r="L267" s="219">
        <f t="shared" si="105"/>
        <v>5.304819821115661</v>
      </c>
    </row>
    <row r="268" spans="1:13">
      <c r="C268" s="219">
        <f t="shared" si="105"/>
        <v>6.8585070014272755</v>
      </c>
      <c r="D268" s="219">
        <f t="shared" si="105"/>
        <v>7.1510851529334802</v>
      </c>
      <c r="E268" s="219">
        <f t="shared" si="105"/>
        <v>9.2149148121862616</v>
      </c>
      <c r="F268" s="219">
        <f t="shared" si="105"/>
        <v>6.5126095342293242</v>
      </c>
      <c r="G268" s="219">
        <f t="shared" si="105"/>
        <v>3.3665963310824827</v>
      </c>
      <c r="H268" s="219">
        <f t="shared" si="105"/>
        <v>2.5718715968448365</v>
      </c>
      <c r="I268" s="219">
        <f t="shared" si="105"/>
        <v>1.1372455586492942</v>
      </c>
      <c r="J268" s="219">
        <f t="shared" si="105"/>
        <v>1.0862250109903493</v>
      </c>
      <c r="K268" s="219">
        <f t="shared" si="105"/>
        <v>1.0862250109903493</v>
      </c>
      <c r="L268" s="219">
        <f t="shared" si="105"/>
        <v>1.0862250109903493</v>
      </c>
    </row>
    <row r="269" spans="1:13">
      <c r="C269" s="219">
        <f t="shared" si="105"/>
        <v>11.632627635774082</v>
      </c>
      <c r="D269" s="219">
        <f t="shared" si="105"/>
        <v>12.027290743084144</v>
      </c>
      <c r="E269" s="219">
        <f t="shared" si="105"/>
        <v>15.239972277187112</v>
      </c>
      <c r="F269" s="219">
        <f t="shared" si="105"/>
        <v>22.440730207396641</v>
      </c>
      <c r="G269" s="219">
        <f t="shared" si="105"/>
        <v>21.370088810448625</v>
      </c>
      <c r="H269" s="219">
        <f t="shared" si="105"/>
        <v>21.43669973815301</v>
      </c>
      <c r="I269" s="219">
        <f t="shared" si="105"/>
        <v>9.9658175716428943</v>
      </c>
      <c r="J269" s="219">
        <f t="shared" si="105"/>
        <v>7.2467739015964314</v>
      </c>
      <c r="K269" s="219">
        <f t="shared" si="105"/>
        <v>7.2467739015964314</v>
      </c>
      <c r="L269" s="219">
        <f t="shared" si="105"/>
        <v>7.2467739015964314</v>
      </c>
    </row>
    <row r="270" spans="1:13">
      <c r="C270" s="219">
        <f t="shared" si="105"/>
        <v>7.7047273951230917</v>
      </c>
      <c r="D270" s="219">
        <f t="shared" si="105"/>
        <v>7.9661276350297578</v>
      </c>
      <c r="E270" s="219">
        <f t="shared" si="105"/>
        <v>10.094007612162892</v>
      </c>
      <c r="F270" s="219">
        <f t="shared" si="105"/>
        <v>12.552976933859648</v>
      </c>
      <c r="G270" s="219">
        <f t="shared" si="105"/>
        <v>14.154214666660776</v>
      </c>
      <c r="H270" s="219">
        <f t="shared" si="105"/>
        <v>14.198333592802641</v>
      </c>
      <c r="I270" s="219">
        <f t="shared" si="105"/>
        <v>6.6007363136855526</v>
      </c>
      <c r="J270" s="219">
        <f t="shared" si="105"/>
        <v>4.7998112854729609</v>
      </c>
      <c r="K270" s="219">
        <f t="shared" si="105"/>
        <v>4.7998112854729609</v>
      </c>
      <c r="L270" s="219">
        <f t="shared" si="105"/>
        <v>4.7998112854729609</v>
      </c>
    </row>
    <row r="272" spans="1:13" ht="25.5">
      <c r="A272" s="222" t="s">
        <v>58</v>
      </c>
      <c r="B272" s="223" t="s">
        <v>83</v>
      </c>
      <c r="C272" s="144">
        <v>2000</v>
      </c>
      <c r="D272" s="145">
        <v>2010</v>
      </c>
      <c r="E272" s="145">
        <v>2020</v>
      </c>
      <c r="F272" s="145">
        <v>2030</v>
      </c>
      <c r="G272" s="145">
        <v>2040</v>
      </c>
      <c r="H272" s="145">
        <v>2050</v>
      </c>
      <c r="I272" s="145">
        <v>2060</v>
      </c>
      <c r="J272" s="145">
        <v>2080</v>
      </c>
      <c r="K272" s="145">
        <v>2100</v>
      </c>
      <c r="L272" s="145">
        <v>2200</v>
      </c>
      <c r="M272" s="145">
        <v>2300</v>
      </c>
    </row>
    <row r="273" spans="1:13">
      <c r="A273" s="224">
        <v>6.1</v>
      </c>
      <c r="B273" s="143" t="s">
        <v>50</v>
      </c>
      <c r="C273" s="226">
        <f>A273</f>
        <v>6.1</v>
      </c>
      <c r="D273" s="227">
        <f>100*(D263/$C273)</f>
        <v>58.020274006747485</v>
      </c>
      <c r="E273" s="227">
        <f t="shared" ref="E273:H273" si="106">100*(E263/$C273)</f>
        <v>40.3525638135512</v>
      </c>
      <c r="F273" s="227">
        <f t="shared" si="106"/>
        <v>40.11945631094391</v>
      </c>
      <c r="G273" s="227">
        <f t="shared" si="106"/>
        <v>37.093332805558113</v>
      </c>
      <c r="H273" s="227">
        <f t="shared" si="106"/>
        <v>40.411666706833671</v>
      </c>
      <c r="I273" s="227">
        <f t="shared" ref="I273:J280" si="107">$H273+((($K273-$H273)/($K$272-$H$272))*(I$272-$H$272))</f>
        <v>37.738156531496642</v>
      </c>
      <c r="J273" s="227">
        <f t="shared" si="107"/>
        <v>32.391136180822585</v>
      </c>
      <c r="K273" s="227">
        <f>100*(J263/$C273)</f>
        <v>27.04411583014852</v>
      </c>
      <c r="L273" s="227">
        <f t="shared" ref="L273:L280" si="108">100*(L263/$C273)</f>
        <v>27.04411583014852</v>
      </c>
      <c r="M273" s="227">
        <f>100*(L263/$C273)</f>
        <v>27.04411583014852</v>
      </c>
    </row>
    <row r="274" spans="1:13">
      <c r="A274" s="224">
        <v>8.3000000000000007</v>
      </c>
      <c r="B274" s="143" t="s">
        <v>51</v>
      </c>
      <c r="C274" s="226">
        <f t="shared" ref="C274:C280" si="109">A274</f>
        <v>8.3000000000000007</v>
      </c>
      <c r="D274" s="227">
        <f t="shared" ref="D274:H280" si="110">100*(D264/$C274)</f>
        <v>58.020274006747485</v>
      </c>
      <c r="E274" s="227">
        <f t="shared" si="110"/>
        <v>40.352563813551193</v>
      </c>
      <c r="F274" s="227">
        <f t="shared" si="110"/>
        <v>40.11945631094391</v>
      </c>
      <c r="G274" s="227">
        <f t="shared" si="110"/>
        <v>37.093332805558106</v>
      </c>
      <c r="H274" s="227">
        <f t="shared" si="110"/>
        <v>40.411666706833671</v>
      </c>
      <c r="I274" s="227">
        <f>$H274+((($K274-$H274)/($K$272-$H$272))*(I$272-$H$272))</f>
        <v>37.738156531496642</v>
      </c>
      <c r="J274" s="227">
        <f>$H274+((($K274-$H274)/($K$272-$H$272))*(J$272-$H$272))</f>
        <v>32.391136180822585</v>
      </c>
      <c r="K274" s="227">
        <f t="shared" ref="K274:M280" si="111">100*(J264/$C274)</f>
        <v>27.04411583014852</v>
      </c>
      <c r="L274" s="227">
        <f t="shared" si="108"/>
        <v>27.04411583014852</v>
      </c>
      <c r="M274" s="227">
        <f t="shared" si="111"/>
        <v>27.04411583014852</v>
      </c>
    </row>
    <row r="275" spans="1:13">
      <c r="A275" s="224">
        <v>2.6</v>
      </c>
      <c r="B275" s="143" t="s">
        <v>52</v>
      </c>
      <c r="C275" s="226">
        <f t="shared" si="109"/>
        <v>2.6</v>
      </c>
      <c r="D275" s="227">
        <f t="shared" si="110"/>
        <v>58.020274006747485</v>
      </c>
      <c r="E275" s="227">
        <f t="shared" si="110"/>
        <v>40.3525638135512</v>
      </c>
      <c r="F275" s="227">
        <f t="shared" si="110"/>
        <v>40.11945631094391</v>
      </c>
      <c r="G275" s="227">
        <f t="shared" si="110"/>
        <v>37.093332805558106</v>
      </c>
      <c r="H275" s="227">
        <f t="shared" si="110"/>
        <v>40.411666706833671</v>
      </c>
      <c r="I275" s="227">
        <f t="shared" si="107"/>
        <v>37.738156531496642</v>
      </c>
      <c r="J275" s="227">
        <f t="shared" si="107"/>
        <v>32.391136180822585</v>
      </c>
      <c r="K275" s="227">
        <f t="shared" si="111"/>
        <v>27.04411583014852</v>
      </c>
      <c r="L275" s="227">
        <f t="shared" si="108"/>
        <v>27.04411583014852</v>
      </c>
      <c r="M275" s="227">
        <f t="shared" si="111"/>
        <v>27.04411583014852</v>
      </c>
    </row>
    <row r="276" spans="1:13">
      <c r="A276" s="224">
        <v>11</v>
      </c>
      <c r="B276" s="143" t="s">
        <v>53</v>
      </c>
      <c r="C276" s="226">
        <f t="shared" si="109"/>
        <v>11</v>
      </c>
      <c r="D276" s="227">
        <f t="shared" si="110"/>
        <v>110.35586956862728</v>
      </c>
      <c r="E276" s="227">
        <f t="shared" si="110"/>
        <v>97.600882832508844</v>
      </c>
      <c r="F276" s="227">
        <f t="shared" si="110"/>
        <v>71.06007508096414</v>
      </c>
      <c r="G276" s="227">
        <f t="shared" si="110"/>
        <v>38.588333173741702</v>
      </c>
      <c r="H276" s="227">
        <f t="shared" si="110"/>
        <v>31.434623496873058</v>
      </c>
      <c r="I276" s="227">
        <f t="shared" si="107"/>
        <v>27.967462960588186</v>
      </c>
      <c r="J276" s="227">
        <f t="shared" si="107"/>
        <v>21.033141888018442</v>
      </c>
      <c r="K276" s="227">
        <f t="shared" si="111"/>
        <v>14.098820815448695</v>
      </c>
      <c r="L276" s="227">
        <f t="shared" si="108"/>
        <v>14.098820815448695</v>
      </c>
      <c r="M276" s="227">
        <f t="shared" si="111"/>
        <v>14.098820815448695</v>
      </c>
    </row>
    <row r="277" spans="1:13">
      <c r="A277" s="224">
        <v>21</v>
      </c>
      <c r="B277" s="143" t="s">
        <v>54</v>
      </c>
      <c r="C277" s="226">
        <f t="shared" si="109"/>
        <v>21</v>
      </c>
      <c r="D277" s="227">
        <f t="shared" si="110"/>
        <v>166.30430588217396</v>
      </c>
      <c r="E277" s="227">
        <f t="shared" si="110"/>
        <v>214.30034446944796</v>
      </c>
      <c r="F277" s="227">
        <f t="shared" si="110"/>
        <v>151.45603567975175</v>
      </c>
      <c r="G277" s="227">
        <f t="shared" si="110"/>
        <v>78.292937932150764</v>
      </c>
      <c r="H277" s="227">
        <f t="shared" si="110"/>
        <v>59.810967368484569</v>
      </c>
      <c r="I277" s="227">
        <f t="shared" si="107"/>
        <v>52.900983248231142</v>
      </c>
      <c r="J277" s="227">
        <f t="shared" si="107"/>
        <v>39.081015007724289</v>
      </c>
      <c r="K277" s="227">
        <f t="shared" si="111"/>
        <v>25.261046767217433</v>
      </c>
      <c r="L277" s="227">
        <f t="shared" si="108"/>
        <v>25.261046767217433</v>
      </c>
      <c r="M277" s="227">
        <f t="shared" si="111"/>
        <v>25.261046767217433</v>
      </c>
    </row>
    <row r="278" spans="1:13">
      <c r="A278" s="224">
        <v>4.3</v>
      </c>
      <c r="B278" s="143" t="s">
        <v>55</v>
      </c>
      <c r="C278" s="226">
        <f t="shared" si="109"/>
        <v>4.3</v>
      </c>
      <c r="D278" s="227">
        <f t="shared" si="110"/>
        <v>166.30430588217396</v>
      </c>
      <c r="E278" s="227">
        <f t="shared" si="110"/>
        <v>214.30034446944796</v>
      </c>
      <c r="F278" s="227">
        <f t="shared" si="110"/>
        <v>151.45603567975172</v>
      </c>
      <c r="G278" s="227">
        <f t="shared" si="110"/>
        <v>78.292937932150764</v>
      </c>
      <c r="H278" s="227">
        <f t="shared" si="110"/>
        <v>59.810967368484569</v>
      </c>
      <c r="I278" s="227">
        <f t="shared" si="107"/>
        <v>52.900983248231142</v>
      </c>
      <c r="J278" s="227">
        <f t="shared" si="107"/>
        <v>39.081015007724275</v>
      </c>
      <c r="K278" s="227">
        <f t="shared" si="111"/>
        <v>25.261046767217426</v>
      </c>
      <c r="L278" s="227">
        <f t="shared" si="108"/>
        <v>25.261046767217426</v>
      </c>
      <c r="M278" s="227">
        <f t="shared" si="111"/>
        <v>25.261046767217426</v>
      </c>
    </row>
    <row r="279" spans="1:13">
      <c r="A279" s="224">
        <v>7.7</v>
      </c>
      <c r="B279" s="143" t="s">
        <v>56</v>
      </c>
      <c r="C279" s="226">
        <f t="shared" si="109"/>
        <v>7.7</v>
      </c>
      <c r="D279" s="227">
        <f t="shared" si="110"/>
        <v>156.19858107901484</v>
      </c>
      <c r="E279" s="227">
        <f t="shared" si="110"/>
        <v>197.92171788554691</v>
      </c>
      <c r="F279" s="227">
        <f t="shared" si="110"/>
        <v>291.43805464151484</v>
      </c>
      <c r="G279" s="227">
        <f t="shared" si="110"/>
        <v>277.53362091491721</v>
      </c>
      <c r="H279" s="227">
        <f t="shared" si="110"/>
        <v>278.39869789809103</v>
      </c>
      <c r="I279" s="227">
        <f t="shared" si="107"/>
        <v>241.54174767326876</v>
      </c>
      <c r="J279" s="227">
        <f t="shared" si="107"/>
        <v>167.82784722362419</v>
      </c>
      <c r="K279" s="227">
        <f t="shared" si="111"/>
        <v>94.113946773979634</v>
      </c>
      <c r="L279" s="227">
        <f t="shared" si="108"/>
        <v>94.113946773979634</v>
      </c>
      <c r="M279" s="227">
        <f t="shared" si="111"/>
        <v>94.113946773979634</v>
      </c>
    </row>
    <row r="280" spans="1:13">
      <c r="A280" s="224">
        <v>5.0999999999999996</v>
      </c>
      <c r="B280" s="143" t="s">
        <v>57</v>
      </c>
      <c r="C280" s="233">
        <f t="shared" si="109"/>
        <v>5.0999999999999996</v>
      </c>
      <c r="D280" s="227">
        <f t="shared" si="110"/>
        <v>156.19858107901487</v>
      </c>
      <c r="E280" s="227">
        <f t="shared" si="110"/>
        <v>197.92171788554694</v>
      </c>
      <c r="F280" s="227">
        <f t="shared" si="110"/>
        <v>246.13680262469902</v>
      </c>
      <c r="G280" s="227">
        <f t="shared" si="110"/>
        <v>277.53362091491721</v>
      </c>
      <c r="H280" s="227">
        <f t="shared" si="110"/>
        <v>278.39869789809103</v>
      </c>
      <c r="I280" s="227">
        <f t="shared" si="107"/>
        <v>241.54174767326876</v>
      </c>
      <c r="J280" s="227">
        <f t="shared" si="107"/>
        <v>167.82784722362419</v>
      </c>
      <c r="K280" s="227">
        <f t="shared" si="111"/>
        <v>94.113946773979634</v>
      </c>
      <c r="L280" s="227">
        <f t="shared" si="108"/>
        <v>94.113946773979634</v>
      </c>
      <c r="M280" s="227">
        <f t="shared" si="111"/>
        <v>94.113946773979634</v>
      </c>
    </row>
    <row r="281" spans="1:13">
      <c r="A281" s="225"/>
      <c r="B281" s="218"/>
      <c r="C281" s="162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</row>
    <row r="285" spans="1:13" ht="25.5">
      <c r="B285" s="221" t="s">
        <v>84</v>
      </c>
      <c r="C285" s="229">
        <v>2000</v>
      </c>
      <c r="D285" s="129">
        <v>2010</v>
      </c>
      <c r="E285" s="129">
        <v>2020</v>
      </c>
      <c r="F285" s="129">
        <v>2030</v>
      </c>
      <c r="G285" s="129">
        <v>2040</v>
      </c>
      <c r="H285" s="129">
        <v>2050</v>
      </c>
      <c r="I285" s="129">
        <v>2060</v>
      </c>
      <c r="J285" s="129">
        <v>2080</v>
      </c>
      <c r="K285" s="129">
        <v>2100</v>
      </c>
      <c r="L285" s="129">
        <v>2200</v>
      </c>
      <c r="M285" s="129">
        <v>2300</v>
      </c>
    </row>
    <row r="286" spans="1:13">
      <c r="B286" s="138" t="s">
        <v>50</v>
      </c>
      <c r="C286" s="230">
        <f>A286</f>
        <v>0</v>
      </c>
      <c r="D286" s="174">
        <v>100.13654918614037</v>
      </c>
      <c r="E286" s="174">
        <v>100.27328482908308</v>
      </c>
      <c r="F286" s="174">
        <v>61.896428308461203</v>
      </c>
      <c r="G286" s="174">
        <v>19.749641107851971</v>
      </c>
      <c r="H286" s="174">
        <v>31.53704718827629</v>
      </c>
      <c r="I286" s="174">
        <v>48.609614452685769</v>
      </c>
      <c r="J286" s="174">
        <v>68.010392900181444</v>
      </c>
      <c r="K286" s="174">
        <v>89.714822914519914</v>
      </c>
      <c r="L286" s="174">
        <v>109.90446542006539</v>
      </c>
      <c r="M286" s="174">
        <v>51.621053443679394</v>
      </c>
    </row>
    <row r="287" spans="1:13">
      <c r="B287" s="138" t="s">
        <v>51</v>
      </c>
      <c r="C287" s="230">
        <f t="shared" ref="C287:C293" si="112">A287</f>
        <v>0</v>
      </c>
      <c r="D287" s="175">
        <v>124.04425742367744</v>
      </c>
      <c r="E287" s="175">
        <v>119.67649399837875</v>
      </c>
      <c r="F287" s="175">
        <v>137.74171022616665</v>
      </c>
      <c r="G287" s="175">
        <v>171.59881708908654</v>
      </c>
      <c r="H287" s="175">
        <v>310.84925650436105</v>
      </c>
      <c r="I287" s="175">
        <v>323.94129327100291</v>
      </c>
      <c r="J287" s="175">
        <v>235.36229380325412</v>
      </c>
      <c r="K287" s="175">
        <v>188.2354207112983</v>
      </c>
      <c r="L287" s="175">
        <v>109.90446542006539</v>
      </c>
      <c r="M287" s="175">
        <v>51.621053443679394</v>
      </c>
    </row>
    <row r="288" spans="1:13">
      <c r="B288" s="138" t="s">
        <v>52</v>
      </c>
      <c r="C288" s="230">
        <f t="shared" si="112"/>
        <v>0</v>
      </c>
      <c r="D288" s="175">
        <v>100.13654918614037</v>
      </c>
      <c r="E288" s="175">
        <v>100.27328482908308</v>
      </c>
      <c r="F288" s="175">
        <v>61.896428308461203</v>
      </c>
      <c r="G288" s="175">
        <v>19.749641107851971</v>
      </c>
      <c r="H288" s="175">
        <v>31.53704718827629</v>
      </c>
      <c r="I288" s="175">
        <v>48.609614452685769</v>
      </c>
      <c r="J288" s="175">
        <v>68.010392900181444</v>
      </c>
      <c r="K288" s="175">
        <v>89.714822914519914</v>
      </c>
      <c r="L288" s="175">
        <v>109.90446542006539</v>
      </c>
      <c r="M288" s="175">
        <v>51.621053443679394</v>
      </c>
    </row>
    <row r="289" spans="2:13">
      <c r="B289" s="138" t="s">
        <v>53</v>
      </c>
      <c r="C289" s="230">
        <f t="shared" si="112"/>
        <v>0</v>
      </c>
      <c r="D289" s="175">
        <v>106.75840178449074</v>
      </c>
      <c r="E289" s="175">
        <v>113.97356351578757</v>
      </c>
      <c r="F289" s="175">
        <v>161.2484514108929</v>
      </c>
      <c r="G289" s="175">
        <v>264.7613373410689</v>
      </c>
      <c r="H289" s="175">
        <v>581.82305657023835</v>
      </c>
      <c r="I289" s="175">
        <v>761.87264740838361</v>
      </c>
      <c r="J289" s="175">
        <v>494.35494102268729</v>
      </c>
      <c r="K289" s="175">
        <v>518.73933738342794</v>
      </c>
      <c r="L289" s="175">
        <v>109.90446542006539</v>
      </c>
      <c r="M289" s="175">
        <v>51.621053443679394</v>
      </c>
    </row>
    <row r="290" spans="2:13">
      <c r="B290" s="138" t="s">
        <v>54</v>
      </c>
      <c r="C290" s="230">
        <f t="shared" si="112"/>
        <v>0</v>
      </c>
      <c r="D290" s="175">
        <v>106.75840178449074</v>
      </c>
      <c r="E290" s="175">
        <v>113.97356351578757</v>
      </c>
      <c r="F290" s="175">
        <v>161.2484514108929</v>
      </c>
      <c r="G290" s="175">
        <v>264.7613373410689</v>
      </c>
      <c r="H290" s="175">
        <v>581.82305657023835</v>
      </c>
      <c r="I290" s="175">
        <v>761.87264740838361</v>
      </c>
      <c r="J290" s="175">
        <v>494.35494102268729</v>
      </c>
      <c r="K290" s="175">
        <v>518.73933738342794</v>
      </c>
      <c r="L290" s="175">
        <v>109.90446542006539</v>
      </c>
      <c r="M290" s="175">
        <v>51.621053443679394</v>
      </c>
    </row>
    <row r="291" spans="2:13">
      <c r="B291" s="138" t="s">
        <v>55</v>
      </c>
      <c r="C291" s="230">
        <f t="shared" si="112"/>
        <v>0</v>
      </c>
      <c r="D291" s="175">
        <v>122.76779583044085</v>
      </c>
      <c r="E291" s="175">
        <v>123.65192466268867</v>
      </c>
      <c r="F291" s="175">
        <v>212.5432483440523</v>
      </c>
      <c r="G291" s="175">
        <v>312.59842496812223</v>
      </c>
      <c r="H291" s="175">
        <v>706.19406964647737</v>
      </c>
      <c r="I291" s="175">
        <v>929.93950127942901</v>
      </c>
      <c r="J291" s="175">
        <v>505.31225295617554</v>
      </c>
      <c r="K291" s="175">
        <v>566.76105161600253</v>
      </c>
      <c r="L291" s="175">
        <v>109.90446542006539</v>
      </c>
      <c r="M291" s="175">
        <v>51.621053443679394</v>
      </c>
    </row>
    <row r="292" spans="2:13">
      <c r="B292" s="138" t="s">
        <v>56</v>
      </c>
      <c r="C292" s="230">
        <f t="shared" si="112"/>
        <v>0</v>
      </c>
      <c r="D292" s="175">
        <v>122.76779583044085</v>
      </c>
      <c r="E292" s="175">
        <v>123.65192466268867</v>
      </c>
      <c r="F292" s="175">
        <v>212.5432483440523</v>
      </c>
      <c r="G292" s="175">
        <v>312.59842496812223</v>
      </c>
      <c r="H292" s="175">
        <v>706.19406964647737</v>
      </c>
      <c r="I292" s="175">
        <v>929.93950127942901</v>
      </c>
      <c r="J292" s="175">
        <v>505.31225295617554</v>
      </c>
      <c r="K292" s="175">
        <v>566.76105161600253</v>
      </c>
      <c r="L292" s="175">
        <v>109.90446542006539</v>
      </c>
      <c r="M292" s="175">
        <v>51.621053443679394</v>
      </c>
    </row>
    <row r="293" spans="2:13" ht="13.5" thickBot="1">
      <c r="B293" s="138" t="s">
        <v>57</v>
      </c>
      <c r="C293" s="232">
        <f t="shared" si="112"/>
        <v>0</v>
      </c>
      <c r="D293" s="231">
        <v>100.13654918614037</v>
      </c>
      <c r="E293" s="231">
        <v>100.27328482908308</v>
      </c>
      <c r="F293" s="231">
        <v>61.896428308461203</v>
      </c>
      <c r="G293" s="231">
        <v>19.749641107851971</v>
      </c>
      <c r="H293" s="231">
        <v>31.53704718827629</v>
      </c>
      <c r="I293" s="231">
        <v>48.609614452685769</v>
      </c>
      <c r="J293" s="231">
        <v>68.010392900181444</v>
      </c>
      <c r="K293" s="231">
        <v>89.714822914519914</v>
      </c>
      <c r="L293" s="231">
        <v>109.90446542006539</v>
      </c>
      <c r="M293" s="231">
        <v>51.621053443679394</v>
      </c>
    </row>
    <row r="294" spans="2:13" ht="13.5" thickTop="1"/>
  </sheetData>
  <mergeCells count="2">
    <mergeCell ref="A12:A18"/>
    <mergeCell ref="A66:A7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94"/>
  <sheetViews>
    <sheetView workbookViewId="0">
      <pane xSplit="2" ySplit="8" topLeftCell="C9" activePane="bottomRight" state="frozen"/>
      <selection pane="bottomRight" activeCell="C9" sqref="C9"/>
      <selection pane="bottomLeft" activeCell="A7" sqref="A7"/>
      <selection pane="topRight" activeCell="C1" sqref="C1"/>
    </sheetView>
  </sheetViews>
  <sheetFormatPr defaultRowHeight="12.75"/>
  <cols>
    <col min="1" max="1" width="30.7109375" style="124" customWidth="1"/>
    <col min="2" max="2" width="36.42578125" style="123" customWidth="1"/>
    <col min="3" max="5" width="10.140625" style="123" bestFit="1" customWidth="1"/>
    <col min="6" max="6" width="10" style="123" bestFit="1" customWidth="1"/>
    <col min="7" max="7" width="10.140625" style="123" bestFit="1" customWidth="1"/>
    <col min="8" max="13" width="10" style="123" bestFit="1" customWidth="1"/>
    <col min="14" max="16384" width="9.140625" style="123"/>
  </cols>
  <sheetData>
    <row r="1" spans="1:33" ht="15.75">
      <c r="A1" s="168" t="s">
        <v>0</v>
      </c>
      <c r="B1" s="169" t="s">
        <v>85</v>
      </c>
      <c r="C1" s="136">
        <v>2000</v>
      </c>
      <c r="D1" s="136">
        <v>2010</v>
      </c>
      <c r="E1" s="136">
        <v>2020</v>
      </c>
      <c r="F1" s="136">
        <v>2030</v>
      </c>
      <c r="G1" s="136">
        <v>2040</v>
      </c>
      <c r="H1" s="136">
        <v>2050</v>
      </c>
      <c r="I1" s="136">
        <v>2060</v>
      </c>
      <c r="J1" s="136">
        <v>2070</v>
      </c>
      <c r="K1" s="136">
        <v>2080</v>
      </c>
      <c r="L1" s="136">
        <v>2090</v>
      </c>
      <c r="M1" s="136">
        <v>2100</v>
      </c>
      <c r="N1" s="136">
        <v>2110</v>
      </c>
      <c r="O1" s="136">
        <v>2120</v>
      </c>
      <c r="P1" s="136">
        <v>2130</v>
      </c>
      <c r="Q1" s="136">
        <v>2140</v>
      </c>
      <c r="R1" s="136">
        <v>2150</v>
      </c>
      <c r="S1" s="136">
        <v>2160</v>
      </c>
      <c r="T1" s="136">
        <v>2170</v>
      </c>
      <c r="U1" s="136">
        <v>2180</v>
      </c>
      <c r="V1" s="136">
        <v>2190</v>
      </c>
      <c r="W1" s="136">
        <v>2200</v>
      </c>
      <c r="X1" s="136">
        <v>2210</v>
      </c>
      <c r="Y1" s="136">
        <v>2220</v>
      </c>
      <c r="Z1" s="136">
        <v>2230</v>
      </c>
      <c r="AA1" s="136">
        <v>2240</v>
      </c>
      <c r="AB1" s="136">
        <v>2250</v>
      </c>
      <c r="AC1" s="136">
        <v>2260</v>
      </c>
      <c r="AD1" s="136">
        <v>2270</v>
      </c>
      <c r="AE1" s="136">
        <v>2280</v>
      </c>
      <c r="AF1" s="136">
        <v>2290</v>
      </c>
      <c r="AG1" s="136">
        <v>2300</v>
      </c>
    </row>
    <row r="2" spans="1:33">
      <c r="A2" s="136" t="s">
        <v>2</v>
      </c>
    </row>
    <row r="3" spans="1:33">
      <c r="A3" s="126" t="s">
        <v>3</v>
      </c>
      <c r="B3" s="131" t="s">
        <v>4</v>
      </c>
      <c r="C3" s="131"/>
      <c r="D3" s="131"/>
      <c r="E3" s="135">
        <v>2300</v>
      </c>
      <c r="F3" s="131"/>
      <c r="G3" s="131"/>
      <c r="H3" s="131"/>
      <c r="I3" s="131"/>
      <c r="J3" s="131"/>
      <c r="K3" s="131"/>
    </row>
    <row r="4" spans="1:33">
      <c r="A4" s="126" t="s">
        <v>5</v>
      </c>
      <c r="B4" s="131" t="s">
        <v>6</v>
      </c>
      <c r="C4" s="131"/>
      <c r="D4" s="131"/>
      <c r="E4" s="135">
        <v>2200</v>
      </c>
      <c r="F4" s="131"/>
      <c r="G4" s="131"/>
      <c r="H4" s="131"/>
      <c r="I4" s="131"/>
      <c r="J4" s="131"/>
      <c r="K4" s="131"/>
      <c r="M4" s="123">
        <f>E134</f>
        <v>52.118783073576367</v>
      </c>
    </row>
    <row r="5" spans="1:33">
      <c r="A5" s="126" t="s">
        <v>7</v>
      </c>
      <c r="B5" s="131" t="s">
        <v>8</v>
      </c>
      <c r="C5" s="131"/>
      <c r="D5" s="131"/>
      <c r="E5" s="135">
        <v>2100</v>
      </c>
      <c r="F5" s="131"/>
      <c r="G5" s="131"/>
      <c r="H5" s="131"/>
      <c r="I5" s="131"/>
      <c r="J5" s="131"/>
      <c r="K5" s="131"/>
    </row>
    <row r="6" spans="1:33">
      <c r="A6" s="126" t="s">
        <v>9</v>
      </c>
      <c r="B6" s="131" t="s">
        <v>10</v>
      </c>
      <c r="C6" s="131"/>
      <c r="D6" s="131"/>
      <c r="E6" s="135">
        <v>2200</v>
      </c>
      <c r="F6" s="131"/>
      <c r="G6" s="131"/>
      <c r="H6" s="131"/>
      <c r="I6" s="131"/>
      <c r="J6" s="131"/>
      <c r="K6" s="131"/>
    </row>
    <row r="7" spans="1:33" s="125" customFormat="1">
      <c r="B7" s="134"/>
      <c r="C7" s="133">
        <v>2000</v>
      </c>
      <c r="D7" s="133">
        <v>2001</v>
      </c>
      <c r="E7" s="133">
        <v>2002</v>
      </c>
      <c r="F7" s="133">
        <v>2003</v>
      </c>
      <c r="G7" s="133">
        <v>2004</v>
      </c>
      <c r="H7" s="133">
        <v>2005</v>
      </c>
      <c r="I7" s="133">
        <v>2006</v>
      </c>
      <c r="J7" s="133">
        <v>2007</v>
      </c>
      <c r="K7" s="133">
        <v>2008</v>
      </c>
    </row>
    <row r="8" spans="1:33" s="129" customFormat="1">
      <c r="A8" s="132"/>
      <c r="B8" s="131" t="s">
        <v>11</v>
      </c>
      <c r="C8" s="130">
        <v>1</v>
      </c>
      <c r="D8" s="130">
        <v>1.0220612307898003</v>
      </c>
      <c r="E8" s="130">
        <v>1.049664690577393</v>
      </c>
      <c r="F8" s="130">
        <v>1.0796071282616249</v>
      </c>
      <c r="G8" s="130">
        <v>1.1119009805554143</v>
      </c>
      <c r="H8" s="130">
        <v>1.1451721669745656</v>
      </c>
      <c r="I8" s="130">
        <v>1.1815833192996597</v>
      </c>
      <c r="J8" s="130">
        <v>1.2257844634227035</v>
      </c>
      <c r="K8" s="130">
        <v>1.2801038291876317</v>
      </c>
    </row>
    <row r="9" spans="1:33" s="125" customFormat="1"/>
    <row r="11" spans="1:33">
      <c r="A11" s="163" t="s">
        <v>12</v>
      </c>
      <c r="B11" s="166" t="s">
        <v>13</v>
      </c>
      <c r="C11" s="166">
        <v>2000</v>
      </c>
      <c r="D11" s="166">
        <v>2010</v>
      </c>
      <c r="E11" s="166">
        <v>2020</v>
      </c>
      <c r="F11" s="166">
        <v>2030</v>
      </c>
      <c r="G11" s="166">
        <v>2040</v>
      </c>
      <c r="H11" s="166">
        <v>2050</v>
      </c>
      <c r="I11" s="166">
        <v>2060</v>
      </c>
      <c r="J11" s="166">
        <v>2070</v>
      </c>
      <c r="K11" s="166">
        <v>2080</v>
      </c>
      <c r="L11" s="166">
        <v>2090</v>
      </c>
      <c r="M11" s="166">
        <v>2100</v>
      </c>
      <c r="N11" s="127">
        <v>2110</v>
      </c>
      <c r="O11" s="127">
        <v>2120</v>
      </c>
      <c r="P11" s="127">
        <v>2130</v>
      </c>
      <c r="Q11" s="127">
        <v>2140</v>
      </c>
      <c r="R11" s="127">
        <v>2150</v>
      </c>
      <c r="S11" s="127">
        <v>2160</v>
      </c>
      <c r="T11" s="127">
        <v>2170</v>
      </c>
      <c r="U11" s="127">
        <v>2180</v>
      </c>
      <c r="V11" s="127">
        <v>2190</v>
      </c>
      <c r="W11" s="127">
        <v>2200</v>
      </c>
      <c r="X11" s="127">
        <v>2210</v>
      </c>
      <c r="Y11" s="127">
        <v>2220</v>
      </c>
      <c r="Z11" s="127">
        <v>2230</v>
      </c>
      <c r="AA11" s="127">
        <v>2240</v>
      </c>
      <c r="AB11" s="127">
        <v>2250</v>
      </c>
      <c r="AC11" s="127">
        <v>2260</v>
      </c>
      <c r="AD11" s="127">
        <v>2270</v>
      </c>
      <c r="AE11" s="127">
        <v>2280</v>
      </c>
      <c r="AF11" s="127">
        <v>2290</v>
      </c>
      <c r="AG11" s="127">
        <v>2300</v>
      </c>
    </row>
    <row r="12" spans="1:33">
      <c r="A12" s="234" t="s">
        <v>14</v>
      </c>
      <c r="B12" s="164" t="s">
        <v>15</v>
      </c>
      <c r="C12" s="164">
        <v>1.36027253</v>
      </c>
      <c r="D12" s="164">
        <v>2.8925971781100044</v>
      </c>
      <c r="E12" s="164">
        <v>5.184765580645168</v>
      </c>
      <c r="F12" s="164">
        <v>8.2200927021853527</v>
      </c>
      <c r="G12" s="164">
        <v>12.129801209499814</v>
      </c>
      <c r="H12" s="164">
        <v>16.283847458055</v>
      </c>
      <c r="I12" s="164">
        <v>20.81208373285018</v>
      </c>
      <c r="J12" s="164">
        <v>25.30677688787727</v>
      </c>
      <c r="K12" s="164">
        <v>29.290861979972323</v>
      </c>
      <c r="L12" s="164">
        <v>32.260139961474067</v>
      </c>
      <c r="M12" s="164">
        <v>35.634929323771587</v>
      </c>
      <c r="N12" s="124">
        <f t="shared" ref="N12:AC18" si="0">($M12/$M$19)*N$19</f>
        <v>39.536357158639461</v>
      </c>
      <c r="O12" s="124">
        <f t="shared" si="0"/>
        <v>43.625721707299817</v>
      </c>
      <c r="P12" s="124">
        <f t="shared" si="0"/>
        <v>47.875555002927541</v>
      </c>
      <c r="Q12" s="124">
        <f t="shared" si="0"/>
        <v>52.252881207742639</v>
      </c>
      <c r="R12" s="124">
        <f t="shared" si="0"/>
        <v>56.719433779153483</v>
      </c>
      <c r="S12" s="124">
        <f t="shared" si="0"/>
        <v>61.232043697745191</v>
      </c>
      <c r="T12" s="124">
        <f t="shared" si="0"/>
        <v>65.743201121944637</v>
      </c>
      <c r="U12" s="124">
        <f t="shared" si="0"/>
        <v>70.20178616304743</v>
      </c>
      <c r="V12" s="124">
        <f t="shared" si="0"/>
        <v>74.553957429840395</v>
      </c>
      <c r="W12" s="124">
        <f t="shared" si="0"/>
        <v>78.74417990125508</v>
      </c>
      <c r="X12" s="124">
        <f t="shared" si="0"/>
        <v>82.716366903802793</v>
      </c>
      <c r="Y12" s="124">
        <f t="shared" si="0"/>
        <v>86.415104862142485</v>
      </c>
      <c r="Z12" s="124">
        <f t="shared" si="0"/>
        <v>89.78692440709311</v>
      </c>
      <c r="AA12" s="124">
        <f t="shared" si="0"/>
        <v>92.781577681278236</v>
      </c>
      <c r="AB12" s="124">
        <f t="shared" si="0"/>
        <v>95.35327953701362</v>
      </c>
      <c r="AC12" s="124">
        <f t="shared" si="0"/>
        <v>97.461869956892727</v>
      </c>
      <c r="AD12" s="124">
        <f t="shared" ref="X12:AG18" si="1">($M12/$M$19)*AD$19</f>
        <v>99.07385653719146</v>
      </c>
      <c r="AE12" s="124">
        <f t="shared" si="1"/>
        <v>100.16329925024434</v>
      </c>
      <c r="AF12" s="124">
        <f t="shared" si="1"/>
        <v>100.71250483387438</v>
      </c>
      <c r="AG12" s="124">
        <f t="shared" si="1"/>
        <v>100.71250483387438</v>
      </c>
    </row>
    <row r="13" spans="1:33">
      <c r="A13" s="234"/>
      <c r="B13" s="164" t="s">
        <v>16</v>
      </c>
      <c r="C13" s="164">
        <v>10.113462168162901</v>
      </c>
      <c r="D13" s="164">
        <v>11.8313646789277</v>
      </c>
      <c r="E13" s="164">
        <v>14.170285800707003</v>
      </c>
      <c r="F13" s="164">
        <v>16.74828679225347</v>
      </c>
      <c r="G13" s="164">
        <v>19.156022184248155</v>
      </c>
      <c r="H13" s="164">
        <v>21.340752742878589</v>
      </c>
      <c r="I13" s="164">
        <v>23.627946597420706</v>
      </c>
      <c r="J13" s="164">
        <v>26.108131058171725</v>
      </c>
      <c r="K13" s="164">
        <v>28.888185140575789</v>
      </c>
      <c r="L13" s="164">
        <v>32.009666691507022</v>
      </c>
      <c r="M13" s="164">
        <v>35.448774382352788</v>
      </c>
      <c r="N13" s="124">
        <f t="shared" si="0"/>
        <v>39.329821369444851</v>
      </c>
      <c r="O13" s="124">
        <f t="shared" si="0"/>
        <v>43.397823299111927</v>
      </c>
      <c r="P13" s="124">
        <f t="shared" si="0"/>
        <v>47.625455695700424</v>
      </c>
      <c r="Q13" s="124">
        <f t="shared" si="0"/>
        <v>51.979914985421495</v>
      </c>
      <c r="R13" s="124">
        <f t="shared" si="0"/>
        <v>56.423134528030168</v>
      </c>
      <c r="S13" s="124">
        <f t="shared" si="0"/>
        <v>60.912170816731688</v>
      </c>
      <c r="T13" s="124">
        <f t="shared" si="0"/>
        <v>65.399762198793013</v>
      </c>
      <c r="U13" s="124">
        <f t="shared" si="0"/>
        <v>69.835055833040585</v>
      </c>
      <c r="V13" s="124">
        <f t="shared" si="0"/>
        <v>74.1644915927738</v>
      </c>
      <c r="W13" s="124">
        <f t="shared" si="0"/>
        <v>78.332824568867451</v>
      </c>
      <c r="X13" s="124">
        <f t="shared" si="1"/>
        <v>82.284261081578478</v>
      </c>
      <c r="Y13" s="124">
        <f t="shared" si="1"/>
        <v>85.963677033083187</v>
      </c>
      <c r="Z13" s="124">
        <f t="shared" si="1"/>
        <v>89.317882375290154</v>
      </c>
      <c r="AA13" s="124">
        <f t="shared" si="1"/>
        <v>92.29689174290931</v>
      </c>
      <c r="AB13" s="124">
        <f t="shared" si="1"/>
        <v>94.855159167389033</v>
      </c>
      <c r="AC13" s="124">
        <f t="shared" si="1"/>
        <v>96.952734425079313</v>
      </c>
      <c r="AD13" s="124">
        <f t="shared" si="1"/>
        <v>98.556300074759733</v>
      </c>
      <c r="AE13" s="124">
        <f t="shared" si="1"/>
        <v>99.6400515980649</v>
      </c>
      <c r="AF13" s="124">
        <f t="shared" si="1"/>
        <v>100.18638816146151</v>
      </c>
      <c r="AG13" s="124">
        <f t="shared" si="1"/>
        <v>100.18638816146151</v>
      </c>
    </row>
    <row r="14" spans="1:33">
      <c r="A14" s="234"/>
      <c r="B14" s="164" t="s">
        <v>17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24">
        <f t="shared" si="0"/>
        <v>0</v>
      </c>
      <c r="O14" s="124">
        <f t="shared" si="0"/>
        <v>0</v>
      </c>
      <c r="P14" s="124">
        <f t="shared" si="0"/>
        <v>0</v>
      </c>
      <c r="Q14" s="124">
        <f t="shared" si="0"/>
        <v>0</v>
      </c>
      <c r="R14" s="124">
        <f t="shared" si="0"/>
        <v>0</v>
      </c>
      <c r="S14" s="124">
        <f t="shared" si="0"/>
        <v>0</v>
      </c>
      <c r="T14" s="124">
        <f t="shared" si="0"/>
        <v>0</v>
      </c>
      <c r="U14" s="124">
        <f t="shared" si="0"/>
        <v>0</v>
      </c>
      <c r="V14" s="124">
        <f t="shared" si="0"/>
        <v>0</v>
      </c>
      <c r="W14" s="124">
        <f t="shared" si="0"/>
        <v>0</v>
      </c>
      <c r="X14" s="124">
        <f t="shared" si="1"/>
        <v>0</v>
      </c>
      <c r="Y14" s="124">
        <f t="shared" si="1"/>
        <v>0</v>
      </c>
      <c r="Z14" s="124">
        <f t="shared" si="1"/>
        <v>0</v>
      </c>
      <c r="AA14" s="124">
        <f t="shared" si="1"/>
        <v>0</v>
      </c>
      <c r="AB14" s="124">
        <f t="shared" si="1"/>
        <v>0</v>
      </c>
      <c r="AC14" s="124">
        <f t="shared" si="1"/>
        <v>0</v>
      </c>
      <c r="AD14" s="124">
        <f t="shared" si="1"/>
        <v>0</v>
      </c>
      <c r="AE14" s="124">
        <f t="shared" si="1"/>
        <v>0</v>
      </c>
      <c r="AF14" s="124">
        <f t="shared" si="1"/>
        <v>0</v>
      </c>
      <c r="AG14" s="124">
        <f t="shared" si="1"/>
        <v>0</v>
      </c>
    </row>
    <row r="15" spans="1:33">
      <c r="A15" s="234"/>
      <c r="B15" s="164" t="s">
        <v>18</v>
      </c>
      <c r="C15" s="164">
        <v>11.142266625</v>
      </c>
      <c r="D15" s="164">
        <v>13.108831052619054</v>
      </c>
      <c r="E15" s="164">
        <v>16.214558893533841</v>
      </c>
      <c r="F15" s="164">
        <v>19.984969651055703</v>
      </c>
      <c r="G15" s="164">
        <v>24.257241768998067</v>
      </c>
      <c r="H15" s="164">
        <v>28.071451845281974</v>
      </c>
      <c r="I15" s="164">
        <v>32.036987836102874</v>
      </c>
      <c r="J15" s="164">
        <v>36.108056178268072</v>
      </c>
      <c r="K15" s="164">
        <v>40.304221087593433</v>
      </c>
      <c r="L15" s="164">
        <v>44.590886471466398</v>
      </c>
      <c r="M15" s="164">
        <v>49.325653331269969</v>
      </c>
      <c r="N15" s="124">
        <f t="shared" si="0"/>
        <v>54.72598610957256</v>
      </c>
      <c r="O15" s="124">
        <f t="shared" si="0"/>
        <v>60.386459748784958</v>
      </c>
      <c r="P15" s="124">
        <f t="shared" si="0"/>
        <v>66.269053255599715</v>
      </c>
      <c r="Q15" s="124">
        <f t="shared" si="0"/>
        <v>72.328121675094508</v>
      </c>
      <c r="R15" s="124">
        <f t="shared" si="0"/>
        <v>78.510696690792216</v>
      </c>
      <c r="S15" s="124">
        <f t="shared" si="0"/>
        <v>84.757024007490998</v>
      </c>
      <c r="T15" s="124">
        <f t="shared" si="0"/>
        <v>91.001340790249671</v>
      </c>
      <c r="U15" s="124">
        <f t="shared" si="0"/>
        <v>97.172887198753855</v>
      </c>
      <c r="V15" s="124">
        <f t="shared" si="0"/>
        <v>103.19713630540041</v>
      </c>
      <c r="W15" s="124">
        <f t="shared" si="0"/>
        <v>108.99721687039876</v>
      </c>
      <c r="X15" s="124">
        <f t="shared" si="1"/>
        <v>114.49549406001962</v>
      </c>
      <c r="Y15" s="124">
        <f t="shared" si="1"/>
        <v>119.6152647389127</v>
      </c>
      <c r="Z15" s="124">
        <f t="shared" si="1"/>
        <v>124.28251693011846</v>
      </c>
      <c r="AA15" s="124">
        <f t="shared" si="1"/>
        <v>128.42769785380477</v>
      </c>
      <c r="AB15" s="124">
        <f t="shared" si="1"/>
        <v>131.9874319858651</v>
      </c>
      <c r="AC15" s="124">
        <f t="shared" si="1"/>
        <v>134.9061300734522</v>
      </c>
      <c r="AD15" s="124">
        <f t="shared" si="1"/>
        <v>137.13743213419275</v>
      </c>
      <c r="AE15" s="124">
        <f t="shared" si="1"/>
        <v>138.64543213890937</v>
      </c>
      <c r="AF15" s="124">
        <f t="shared" si="1"/>
        <v>139.40563918126381</v>
      </c>
      <c r="AG15" s="124">
        <f t="shared" si="1"/>
        <v>139.40563918126381</v>
      </c>
    </row>
    <row r="16" spans="1:33">
      <c r="A16" s="234"/>
      <c r="B16" s="164" t="s">
        <v>19</v>
      </c>
      <c r="C16" s="164">
        <v>27.879963343162899</v>
      </c>
      <c r="D16" s="164">
        <v>32.592142840337353</v>
      </c>
      <c r="E16" s="164">
        <v>39.316324498559467</v>
      </c>
      <c r="F16" s="164">
        <v>46.953199912127126</v>
      </c>
      <c r="G16" s="164">
        <v>54.786879450330687</v>
      </c>
      <c r="H16" s="164">
        <v>62.074826205962587</v>
      </c>
      <c r="I16" s="164">
        <v>69.795476539371606</v>
      </c>
      <c r="J16" s="164">
        <v>77.912834355006922</v>
      </c>
      <c r="K16" s="164">
        <v>86.601407645631184</v>
      </c>
      <c r="L16" s="164">
        <v>95.884658196206715</v>
      </c>
      <c r="M16" s="164">
        <v>106.12070649990605</v>
      </c>
      <c r="N16" s="124">
        <f t="shared" si="0"/>
        <v>117.73914621765759</v>
      </c>
      <c r="O16" s="124">
        <f t="shared" si="0"/>
        <v>129.91726087298858</v>
      </c>
      <c r="P16" s="124">
        <f t="shared" si="0"/>
        <v>142.57325094781623</v>
      </c>
      <c r="Q16" s="124">
        <f t="shared" si="0"/>
        <v>155.60891450182396</v>
      </c>
      <c r="R16" s="124">
        <f t="shared" si="0"/>
        <v>168.91029389254709</v>
      </c>
      <c r="S16" s="124">
        <f t="shared" si="0"/>
        <v>182.34883191709091</v>
      </c>
      <c r="T16" s="124">
        <f t="shared" si="0"/>
        <v>195.78304441794151</v>
      </c>
      <c r="U16" s="124">
        <f t="shared" si="0"/>
        <v>209.06069652867856</v>
      </c>
      <c r="V16" s="124">
        <f t="shared" si="0"/>
        <v>222.02144875704241</v>
      </c>
      <c r="W16" s="124">
        <f t="shared" si="0"/>
        <v>234.49991798643626</v>
      </c>
      <c r="X16" s="124">
        <f t="shared" si="1"/>
        <v>246.32907828110561</v>
      </c>
      <c r="Y16" s="124">
        <f t="shared" si="1"/>
        <v>257.34390818944468</v>
      </c>
      <c r="Z16" s="124">
        <f t="shared" si="1"/>
        <v>267.3851760996256</v>
      </c>
      <c r="AA16" s="124">
        <f t="shared" si="1"/>
        <v>276.30324405175662</v>
      </c>
      <c r="AB16" s="124">
        <f t="shared" si="1"/>
        <v>283.96176402125474</v>
      </c>
      <c r="AC16" s="124">
        <f t="shared" si="1"/>
        <v>290.24113960366213</v>
      </c>
      <c r="AD16" s="124">
        <f t="shared" si="1"/>
        <v>295.04163052691911</v>
      </c>
      <c r="AE16" s="124">
        <f t="shared" si="1"/>
        <v>298.28598747091399</v>
      </c>
      <c r="AF16" s="124">
        <f t="shared" si="1"/>
        <v>299.921519957003</v>
      </c>
      <c r="AG16" s="124">
        <f t="shared" si="1"/>
        <v>299.921519957003</v>
      </c>
    </row>
    <row r="17" spans="1:33">
      <c r="A17" s="234"/>
      <c r="B17" s="164" t="s">
        <v>20</v>
      </c>
      <c r="C17" s="164">
        <v>2.9105678949999998</v>
      </c>
      <c r="D17" s="164">
        <v>5.2879268916633784</v>
      </c>
      <c r="E17" s="164">
        <v>8.9887063689238449</v>
      </c>
      <c r="F17" s="164">
        <v>14.044434641759699</v>
      </c>
      <c r="G17" s="164">
        <v>20.93247878712539</v>
      </c>
      <c r="H17" s="164">
        <v>29.319257891867409</v>
      </c>
      <c r="I17" s="164">
        <v>39.560316077094654</v>
      </c>
      <c r="J17" s="164">
        <v>52.096092681328614</v>
      </c>
      <c r="K17" s="164">
        <v>63.923539326071008</v>
      </c>
      <c r="L17" s="164">
        <v>72.978076770118832</v>
      </c>
      <c r="M17" s="164">
        <v>82.031892579865186</v>
      </c>
      <c r="N17" s="124">
        <f t="shared" si="0"/>
        <v>91.013010688733772</v>
      </c>
      <c r="O17" s="124">
        <f t="shared" si="0"/>
        <v>100.42676061728591</v>
      </c>
      <c r="P17" s="124">
        <f t="shared" si="0"/>
        <v>110.2099108859945</v>
      </c>
      <c r="Q17" s="124">
        <f t="shared" si="0"/>
        <v>120.28655085230092</v>
      </c>
      <c r="R17" s="124">
        <f t="shared" si="0"/>
        <v>130.5685906288152</v>
      </c>
      <c r="S17" s="124">
        <f t="shared" si="0"/>
        <v>140.95665478725337</v>
      </c>
      <c r="T17" s="124">
        <f t="shared" si="0"/>
        <v>151.34137529197255</v>
      </c>
      <c r="U17" s="124">
        <f t="shared" si="0"/>
        <v>161.60507374993341</v>
      </c>
      <c r="V17" s="124">
        <f t="shared" si="0"/>
        <v>171.62380684753424</v>
      </c>
      <c r="W17" s="124">
        <f t="shared" si="0"/>
        <v>181.2697325216881</v>
      </c>
      <c r="X17" s="124">
        <f t="shared" si="1"/>
        <v>190.4137388010204</v>
      </c>
      <c r="Y17" s="124">
        <f t="shared" si="1"/>
        <v>198.92826319148097</v>
      </c>
      <c r="Z17" s="124">
        <f t="shared" si="1"/>
        <v>206.69021877716432</v>
      </c>
      <c r="AA17" s="124">
        <f t="shared" si="1"/>
        <v>213.58393458812904</v>
      </c>
      <c r="AB17" s="124">
        <f t="shared" si="1"/>
        <v>219.50401284787168</v>
      </c>
      <c r="AC17" s="124">
        <f t="shared" si="1"/>
        <v>224.35800487482004</v>
      </c>
      <c r="AD17" s="124">
        <f t="shared" si="1"/>
        <v>228.06881088747679</v>
      </c>
      <c r="AE17" s="124">
        <f t="shared" si="1"/>
        <v>230.57671673449227</v>
      </c>
      <c r="AF17" s="124">
        <f t="shared" si="1"/>
        <v>231.84099238469113</v>
      </c>
      <c r="AG17" s="124">
        <f t="shared" si="1"/>
        <v>231.84099238469113</v>
      </c>
    </row>
    <row r="18" spans="1:33">
      <c r="A18" s="234"/>
      <c r="B18" s="164" t="s">
        <v>21</v>
      </c>
      <c r="C18" s="164">
        <v>5.53667810130547</v>
      </c>
      <c r="D18" s="164">
        <v>7.9968416214300033</v>
      </c>
      <c r="E18" s="164">
        <v>11.379948884961449</v>
      </c>
      <c r="F18" s="164">
        <v>15.844397510368616</v>
      </c>
      <c r="G18" s="164">
        <v>22.352170983852247</v>
      </c>
      <c r="H18" s="164">
        <v>31.306793888585077</v>
      </c>
      <c r="I18" s="164">
        <v>41.379317661468789</v>
      </c>
      <c r="J18" s="164">
        <v>51.583273591677624</v>
      </c>
      <c r="K18" s="164">
        <v>61.903812957635509</v>
      </c>
      <c r="L18" s="164">
        <v>71.408073035481394</v>
      </c>
      <c r="M18" s="164">
        <v>79.885503371166209</v>
      </c>
      <c r="N18" s="124">
        <f t="shared" si="0"/>
        <v>88.631627816172184</v>
      </c>
      <c r="O18" s="124">
        <f t="shared" si="0"/>
        <v>97.799064138825685</v>
      </c>
      <c r="P18" s="124">
        <f t="shared" si="0"/>
        <v>107.32623533033096</v>
      </c>
      <c r="Q18" s="124">
        <f t="shared" si="0"/>
        <v>117.13921697298517</v>
      </c>
      <c r="R18" s="124">
        <f t="shared" si="0"/>
        <v>127.15222407786827</v>
      </c>
      <c r="S18" s="124">
        <f t="shared" si="0"/>
        <v>137.26848140474715</v>
      </c>
      <c r="T18" s="124">
        <f t="shared" si="0"/>
        <v>147.38148256561502</v>
      </c>
      <c r="U18" s="124">
        <f t="shared" si="0"/>
        <v>157.37662825807604</v>
      </c>
      <c r="V18" s="124">
        <f t="shared" si="0"/>
        <v>167.13321818270802</v>
      </c>
      <c r="W18" s="124">
        <f t="shared" si="0"/>
        <v>176.52675530255954</v>
      </c>
      <c r="X18" s="124">
        <f t="shared" si="1"/>
        <v>185.4315058999249</v>
      </c>
      <c r="Y18" s="124">
        <f t="shared" si="1"/>
        <v>193.72324519188129</v>
      </c>
      <c r="Z18" s="124">
        <f t="shared" si="1"/>
        <v>201.28210686879871</v>
      </c>
      <c r="AA18" s="124">
        <f t="shared" si="1"/>
        <v>207.99544652654856</v>
      </c>
      <c r="AB18" s="124">
        <f t="shared" si="1"/>
        <v>213.76062415323568</v>
      </c>
      <c r="AC18" s="124">
        <f t="shared" si="1"/>
        <v>218.48761001492204</v>
      </c>
      <c r="AD18" s="124">
        <f t="shared" si="1"/>
        <v>222.10132166914511</v>
      </c>
      <c r="AE18" s="124">
        <f t="shared" si="1"/>
        <v>224.54360740333402</v>
      </c>
      <c r="AF18" s="124">
        <f t="shared" si="1"/>
        <v>225.77480289986261</v>
      </c>
      <c r="AG18" s="124">
        <f t="shared" si="1"/>
        <v>225.77480289986261</v>
      </c>
    </row>
    <row r="19" spans="1:33" s="125" customFormat="1">
      <c r="B19" s="165" t="s">
        <v>22</v>
      </c>
      <c r="C19" s="165">
        <v>36.327209339468403</v>
      </c>
      <c r="D19" s="165">
        <v>45.876911353430735</v>
      </c>
      <c r="E19" s="165">
        <v>59.684979752444754</v>
      </c>
      <c r="F19" s="165">
        <v>76.842032064255434</v>
      </c>
      <c r="G19" s="165">
        <v>98.071529221308339</v>
      </c>
      <c r="H19" s="165">
        <v>122.70087798641508</v>
      </c>
      <c r="I19" s="165">
        <v>150.73511027793504</v>
      </c>
      <c r="J19" s="165">
        <v>181.59220062801316</v>
      </c>
      <c r="K19" s="165">
        <v>212.4287599293377</v>
      </c>
      <c r="L19" s="165">
        <v>240.27080800180696</v>
      </c>
      <c r="M19" s="165">
        <v>268.03810245093746</v>
      </c>
      <c r="N19" s="125">
        <f t="shared" ref="N19:AG19" si="2">N30*N51</f>
        <v>297.38378472256358</v>
      </c>
      <c r="O19" s="125">
        <f t="shared" si="2"/>
        <v>328.1430856291002</v>
      </c>
      <c r="P19" s="125">
        <f t="shared" si="2"/>
        <v>360.10939716414174</v>
      </c>
      <c r="Q19" s="125">
        <f t="shared" si="2"/>
        <v>393.03468232711009</v>
      </c>
      <c r="R19" s="125">
        <f t="shared" si="2"/>
        <v>426.63110859923063</v>
      </c>
      <c r="S19" s="125">
        <f t="shared" si="2"/>
        <v>460.57396810909148</v>
      </c>
      <c r="T19" s="125">
        <f t="shared" si="2"/>
        <v>494.50590227552914</v>
      </c>
      <c r="U19" s="125">
        <f t="shared" si="2"/>
        <v>528.0423985366881</v>
      </c>
      <c r="V19" s="125">
        <f t="shared" si="2"/>
        <v>560.77847378728472</v>
      </c>
      <c r="W19" s="125">
        <f t="shared" si="2"/>
        <v>592.29640581068395</v>
      </c>
      <c r="X19" s="125">
        <f t="shared" si="2"/>
        <v>622.17432298205097</v>
      </c>
      <c r="Y19" s="125">
        <f t="shared" si="2"/>
        <v>649.99541657280702</v>
      </c>
      <c r="Z19" s="125">
        <f t="shared" si="2"/>
        <v>675.35750174558871</v>
      </c>
      <c r="AA19" s="125">
        <f t="shared" si="2"/>
        <v>697.88262516643431</v>
      </c>
      <c r="AB19" s="125">
        <f t="shared" si="2"/>
        <v>717.22640102236221</v>
      </c>
      <c r="AC19" s="125">
        <f t="shared" si="2"/>
        <v>733.08675449340433</v>
      </c>
      <c r="AD19" s="125">
        <f t="shared" si="2"/>
        <v>745.21176308354109</v>
      </c>
      <c r="AE19" s="125">
        <f t="shared" si="2"/>
        <v>753.40631160874034</v>
      </c>
      <c r="AF19" s="125">
        <f t="shared" si="2"/>
        <v>757.53731524155683</v>
      </c>
      <c r="AG19" s="125">
        <f t="shared" si="2"/>
        <v>757.53731524155683</v>
      </c>
    </row>
    <row r="20" spans="1:33" s="128" customFormat="1" ht="11.25">
      <c r="B20" s="128" t="s">
        <v>23</v>
      </c>
      <c r="C20" s="128">
        <f t="shared" ref="C20:AG20" si="3">SUM(C16:C18)</f>
        <v>36.327209339468368</v>
      </c>
      <c r="D20" s="128">
        <f t="shared" si="3"/>
        <v>45.876911353430735</v>
      </c>
      <c r="E20" s="128">
        <f t="shared" si="3"/>
        <v>59.684979752444761</v>
      </c>
      <c r="F20" s="128">
        <f t="shared" si="3"/>
        <v>76.842032064255449</v>
      </c>
      <c r="G20" s="128">
        <f t="shared" si="3"/>
        <v>98.071529221308325</v>
      </c>
      <c r="H20" s="128">
        <f t="shared" si="3"/>
        <v>122.70087798641507</v>
      </c>
      <c r="I20" s="128">
        <f t="shared" si="3"/>
        <v>150.73511027793506</v>
      </c>
      <c r="J20" s="128">
        <f t="shared" si="3"/>
        <v>181.59220062801316</v>
      </c>
      <c r="K20" s="128">
        <f t="shared" si="3"/>
        <v>212.42875992933773</v>
      </c>
      <c r="L20" s="128">
        <f t="shared" si="3"/>
        <v>240.27080800180693</v>
      </c>
      <c r="M20" s="128">
        <f t="shared" si="3"/>
        <v>268.03810245093746</v>
      </c>
      <c r="N20" s="128">
        <f t="shared" si="3"/>
        <v>297.38378472256352</v>
      </c>
      <c r="O20" s="128">
        <f t="shared" si="3"/>
        <v>328.14308562910014</v>
      </c>
      <c r="P20" s="128">
        <f t="shared" si="3"/>
        <v>360.10939716414168</v>
      </c>
      <c r="Q20" s="128">
        <f t="shared" si="3"/>
        <v>393.03468232711009</v>
      </c>
      <c r="R20" s="128">
        <f t="shared" si="3"/>
        <v>426.63110859923052</v>
      </c>
      <c r="S20" s="128">
        <f t="shared" si="3"/>
        <v>460.57396810909142</v>
      </c>
      <c r="T20" s="128">
        <f t="shared" si="3"/>
        <v>494.50590227552902</v>
      </c>
      <c r="U20" s="128">
        <f t="shared" si="3"/>
        <v>528.04239853668798</v>
      </c>
      <c r="V20" s="128">
        <f t="shared" si="3"/>
        <v>560.77847378728461</v>
      </c>
      <c r="W20" s="128">
        <f t="shared" si="3"/>
        <v>592.29640581068384</v>
      </c>
      <c r="X20" s="128">
        <f t="shared" si="3"/>
        <v>622.17432298205085</v>
      </c>
      <c r="Y20" s="128">
        <f t="shared" si="3"/>
        <v>649.99541657280702</v>
      </c>
      <c r="Z20" s="128">
        <f t="shared" si="3"/>
        <v>675.35750174558859</v>
      </c>
      <c r="AA20" s="128">
        <f t="shared" si="3"/>
        <v>697.8826251664342</v>
      </c>
      <c r="AB20" s="128">
        <f t="shared" si="3"/>
        <v>717.2264010223621</v>
      </c>
      <c r="AC20" s="128">
        <f t="shared" si="3"/>
        <v>733.08675449340421</v>
      </c>
      <c r="AD20" s="128">
        <f t="shared" si="3"/>
        <v>745.21176308354097</v>
      </c>
      <c r="AE20" s="128">
        <f t="shared" si="3"/>
        <v>753.40631160874034</v>
      </c>
      <c r="AF20" s="128">
        <f t="shared" si="3"/>
        <v>757.53731524155671</v>
      </c>
      <c r="AG20" s="128">
        <f t="shared" si="3"/>
        <v>757.53731524155671</v>
      </c>
    </row>
    <row r="22" spans="1:33">
      <c r="B22" s="127" t="s">
        <v>24</v>
      </c>
      <c r="C22" s="127">
        <v>2000</v>
      </c>
      <c r="D22" s="127">
        <v>2010</v>
      </c>
      <c r="E22" s="127">
        <v>2020</v>
      </c>
      <c r="F22" s="127">
        <v>2030</v>
      </c>
      <c r="G22" s="127">
        <v>2040</v>
      </c>
      <c r="H22" s="127">
        <v>2050</v>
      </c>
      <c r="I22" s="127">
        <v>2060</v>
      </c>
      <c r="J22" s="127">
        <v>2070</v>
      </c>
      <c r="K22" s="127">
        <v>2080</v>
      </c>
      <c r="L22" s="127">
        <v>2090</v>
      </c>
      <c r="M22" s="127">
        <v>2100</v>
      </c>
      <c r="N22" s="127">
        <v>2110</v>
      </c>
      <c r="O22" s="127">
        <v>2120</v>
      </c>
      <c r="P22" s="127">
        <v>2130</v>
      </c>
      <c r="Q22" s="127">
        <v>2140</v>
      </c>
      <c r="R22" s="127">
        <v>2150</v>
      </c>
      <c r="S22" s="127">
        <v>2160</v>
      </c>
      <c r="T22" s="127">
        <v>2170</v>
      </c>
      <c r="U22" s="127">
        <v>2180</v>
      </c>
      <c r="V22" s="127">
        <v>2190</v>
      </c>
      <c r="W22" s="127">
        <v>2200</v>
      </c>
      <c r="X22" s="127">
        <v>2210</v>
      </c>
      <c r="Y22" s="127">
        <v>2220</v>
      </c>
      <c r="Z22" s="127">
        <v>2230</v>
      </c>
      <c r="AA22" s="127">
        <v>2240</v>
      </c>
      <c r="AB22" s="127">
        <v>2250</v>
      </c>
      <c r="AC22" s="127">
        <v>2260</v>
      </c>
      <c r="AD22" s="127">
        <v>2270</v>
      </c>
      <c r="AE22" s="127">
        <v>2280</v>
      </c>
      <c r="AF22" s="127">
        <v>2290</v>
      </c>
      <c r="AG22" s="127">
        <v>2300</v>
      </c>
    </row>
    <row r="23" spans="1:33">
      <c r="B23" s="123" t="s">
        <v>15</v>
      </c>
      <c r="C23" s="123">
        <f t="shared" ref="C23:AG30" si="4">C12/C44</f>
        <v>1.0732525665230144</v>
      </c>
      <c r="D23" s="123">
        <f t="shared" si="4"/>
        <v>2.1445418635943061</v>
      </c>
      <c r="E23" s="123">
        <f t="shared" si="4"/>
        <v>3.6552928407101222</v>
      </c>
      <c r="F23" s="123">
        <f t="shared" si="4"/>
        <v>5.647553745063326</v>
      </c>
      <c r="G23" s="123">
        <f t="shared" si="4"/>
        <v>8.3916123809681746</v>
      </c>
      <c r="H23" s="123">
        <f t="shared" si="4"/>
        <v>11.581377793832045</v>
      </c>
      <c r="I23" s="123">
        <f t="shared" si="4"/>
        <v>14.950781199051455</v>
      </c>
      <c r="J23" s="123">
        <f t="shared" si="4"/>
        <v>18.17963491597245</v>
      </c>
      <c r="K23" s="123">
        <f t="shared" si="4"/>
        <v>21.041683005674162</v>
      </c>
      <c r="L23" s="123">
        <f t="shared" si="4"/>
        <v>23.174723886656345</v>
      </c>
      <c r="M23" s="123">
        <f t="shared" si="4"/>
        <v>25.599072068042737</v>
      </c>
      <c r="N23" s="123">
        <f t="shared" si="4"/>
        <v>28.401741645569491</v>
      </c>
      <c r="O23" s="123">
        <f t="shared" si="4"/>
        <v>31.339419361793336</v>
      </c>
      <c r="P23" s="123">
        <f t="shared" si="4"/>
        <v>34.392373047304595</v>
      </c>
      <c r="Q23" s="123">
        <f t="shared" si="4"/>
        <v>37.536913842216258</v>
      </c>
      <c r="R23" s="123">
        <f t="shared" si="4"/>
        <v>40.745552201854409</v>
      </c>
      <c r="S23" s="123">
        <f t="shared" si="4"/>
        <v>43.987276788184161</v>
      </c>
      <c r="T23" s="123">
        <f t="shared" si="4"/>
        <v>47.227957945795765</v>
      </c>
      <c r="U23" s="123">
        <f t="shared" si="4"/>
        <v>50.430872668922476</v>
      </c>
      <c r="V23" s="123">
        <f t="shared" si="4"/>
        <v>53.557342905437764</v>
      </c>
      <c r="W23" s="123">
        <f t="shared" si="4"/>
        <v>56.567473949961013</v>
      </c>
      <c r="X23" s="123">
        <f t="shared" si="4"/>
        <v>59.420974806440313</v>
      </c>
      <c r="Y23" s="123">
        <f t="shared" si="4"/>
        <v>62.078038012489117</v>
      </c>
      <c r="Z23" s="123">
        <f t="shared" si="4"/>
        <v>64.50025276553049</v>
      </c>
      <c r="AA23" s="123">
        <f t="shared" si="4"/>
        <v>66.65152250113583</v>
      </c>
      <c r="AB23" s="123">
        <f t="shared" si="4"/>
        <v>68.498956532626195</v>
      </c>
      <c r="AC23" s="123">
        <f t="shared" si="4"/>
        <v>70.013705099405627</v>
      </c>
      <c r="AD23" s="123">
        <f t="shared" si="4"/>
        <v>71.171708255995526</v>
      </c>
      <c r="AE23" s="123">
        <f t="shared" si="4"/>
        <v>71.954331458978572</v>
      </c>
      <c r="AF23" s="123">
        <f t="shared" si="4"/>
        <v>72.348864395687329</v>
      </c>
      <c r="AG23" s="123">
        <f t="shared" si="4"/>
        <v>72.348864395687329</v>
      </c>
    </row>
    <row r="24" spans="1:33">
      <c r="B24" s="123" t="s">
        <v>16</v>
      </c>
      <c r="C24" s="123">
        <f t="shared" si="4"/>
        <v>20.504585383038506</v>
      </c>
      <c r="D24" s="123">
        <f t="shared" si="4"/>
        <v>23.341245387778898</v>
      </c>
      <c r="E24" s="123">
        <f t="shared" si="4"/>
        <v>27.749144206171607</v>
      </c>
      <c r="F24" s="123">
        <f t="shared" si="4"/>
        <v>32.908830833761407</v>
      </c>
      <c r="G24" s="123">
        <f t="shared" si="4"/>
        <v>38.109189388373238</v>
      </c>
      <c r="H24" s="123">
        <f t="shared" si="4"/>
        <v>43.287932981132059</v>
      </c>
      <c r="I24" s="123">
        <f t="shared" si="4"/>
        <v>48.241929730432446</v>
      </c>
      <c r="J24" s="123">
        <f t="shared" si="4"/>
        <v>53.391120975158842</v>
      </c>
      <c r="K24" s="123">
        <f t="shared" si="4"/>
        <v>59.076330824167229</v>
      </c>
      <c r="L24" s="123">
        <f t="shared" si="4"/>
        <v>65.459759754264169</v>
      </c>
      <c r="M24" s="123">
        <f t="shared" si="4"/>
        <v>72.492734054853713</v>
      </c>
      <c r="N24" s="123">
        <f t="shared" si="4"/>
        <v>80.429474097119254</v>
      </c>
      <c r="O24" s="123">
        <f t="shared" si="4"/>
        <v>88.748536946547276</v>
      </c>
      <c r="P24" s="123">
        <f t="shared" si="4"/>
        <v>97.394044057792939</v>
      </c>
      <c r="Q24" s="123">
        <f t="shared" si="4"/>
        <v>106.29891213130193</v>
      </c>
      <c r="R24" s="123">
        <f t="shared" si="4"/>
        <v>115.38529489803614</v>
      </c>
      <c r="S24" s="123">
        <f t="shared" si="4"/>
        <v>124.56537289817793</v>
      </c>
      <c r="T24" s="123">
        <f t="shared" si="4"/>
        <v>133.74249606463007</v>
      </c>
      <c r="U24" s="123">
        <f t="shared" si="4"/>
        <v>142.81267035090266</v>
      </c>
      <c r="V24" s="123">
        <f t="shared" si="4"/>
        <v>151.66636531233289</v>
      </c>
      <c r="W24" s="123">
        <f t="shared" si="4"/>
        <v>160.19060512465381</v>
      </c>
      <c r="X24" s="123">
        <f t="shared" si="4"/>
        <v>168.27129172783299</v>
      </c>
      <c r="Y24" s="123">
        <f t="shared" si="4"/>
        <v>175.7956963566825</v>
      </c>
      <c r="Z24" s="123">
        <f t="shared" si="4"/>
        <v>182.65504537719553</v>
      </c>
      <c r="AA24" s="123">
        <f t="shared" si="4"/>
        <v>188.74711873083004</v>
      </c>
      <c r="AB24" s="123">
        <f t="shared" si="4"/>
        <v>193.97877492417726</v>
      </c>
      <c r="AC24" s="123">
        <f t="shared" si="4"/>
        <v>198.26831576064356</v>
      </c>
      <c r="AD24" s="123">
        <f t="shared" si="4"/>
        <v>201.54760708191563</v>
      </c>
      <c r="AE24" s="123">
        <f t="shared" si="4"/>
        <v>203.7638786548932</v>
      </c>
      <c r="AF24" s="123">
        <f t="shared" si="4"/>
        <v>204.8811367797459</v>
      </c>
      <c r="AG24" s="123">
        <f t="shared" si="4"/>
        <v>204.8811367797459</v>
      </c>
    </row>
    <row r="25" spans="1:33">
      <c r="B25" s="123" t="s">
        <v>17</v>
      </c>
      <c r="C25" s="123" t="e">
        <f t="shared" si="4"/>
        <v>#DIV/0!</v>
      </c>
      <c r="D25" s="123" t="e">
        <f t="shared" si="4"/>
        <v>#DIV/0!</v>
      </c>
      <c r="E25" s="123" t="e">
        <f t="shared" si="4"/>
        <v>#DIV/0!</v>
      </c>
      <c r="F25" s="123" t="e">
        <f t="shared" si="4"/>
        <v>#DIV/0!</v>
      </c>
      <c r="G25" s="123" t="e">
        <f t="shared" si="4"/>
        <v>#DIV/0!</v>
      </c>
      <c r="H25" s="123" t="e">
        <f t="shared" si="4"/>
        <v>#DIV/0!</v>
      </c>
      <c r="I25" s="123" t="e">
        <f t="shared" si="4"/>
        <v>#DIV/0!</v>
      </c>
      <c r="J25" s="123" t="e">
        <f t="shared" si="4"/>
        <v>#DIV/0!</v>
      </c>
      <c r="K25" s="123" t="e">
        <f t="shared" si="4"/>
        <v>#DIV/0!</v>
      </c>
      <c r="L25" s="123" t="e">
        <f t="shared" si="4"/>
        <v>#DIV/0!</v>
      </c>
      <c r="M25" s="123" t="e">
        <f t="shared" si="4"/>
        <v>#DIV/0!</v>
      </c>
      <c r="N25" s="123" t="e">
        <f t="shared" si="4"/>
        <v>#DIV/0!</v>
      </c>
      <c r="O25" s="123" t="e">
        <f t="shared" si="4"/>
        <v>#DIV/0!</v>
      </c>
      <c r="P25" s="123" t="e">
        <f t="shared" si="4"/>
        <v>#DIV/0!</v>
      </c>
      <c r="Q25" s="123" t="e">
        <f t="shared" si="4"/>
        <v>#DIV/0!</v>
      </c>
      <c r="R25" s="123" t="e">
        <f t="shared" si="4"/>
        <v>#DIV/0!</v>
      </c>
      <c r="S25" s="123" t="e">
        <f t="shared" si="4"/>
        <v>#DIV/0!</v>
      </c>
      <c r="T25" s="123" t="e">
        <f t="shared" si="4"/>
        <v>#DIV/0!</v>
      </c>
      <c r="U25" s="123" t="e">
        <f t="shared" si="4"/>
        <v>#DIV/0!</v>
      </c>
      <c r="V25" s="123" t="e">
        <f t="shared" si="4"/>
        <v>#DIV/0!</v>
      </c>
      <c r="W25" s="123" t="e">
        <f t="shared" si="4"/>
        <v>#DIV/0!</v>
      </c>
      <c r="X25" s="123" t="e">
        <f t="shared" si="4"/>
        <v>#DIV/0!</v>
      </c>
      <c r="Y25" s="123" t="e">
        <f t="shared" si="4"/>
        <v>#DIV/0!</v>
      </c>
      <c r="Z25" s="123" t="e">
        <f t="shared" si="4"/>
        <v>#DIV/0!</v>
      </c>
      <c r="AA25" s="123" t="e">
        <f t="shared" si="4"/>
        <v>#DIV/0!</v>
      </c>
      <c r="AB25" s="123" t="e">
        <f t="shared" si="4"/>
        <v>#DIV/0!</v>
      </c>
      <c r="AC25" s="123" t="e">
        <f t="shared" si="4"/>
        <v>#DIV/0!</v>
      </c>
      <c r="AD25" s="123" t="e">
        <f t="shared" si="4"/>
        <v>#DIV/0!</v>
      </c>
      <c r="AE25" s="123" t="e">
        <f t="shared" si="4"/>
        <v>#DIV/0!</v>
      </c>
      <c r="AF25" s="123" t="e">
        <f t="shared" si="4"/>
        <v>#DIV/0!</v>
      </c>
      <c r="AG25" s="123" t="e">
        <f t="shared" si="4"/>
        <v>#DIV/0!</v>
      </c>
    </row>
    <row r="26" spans="1:33">
      <c r="B26" s="123" t="s">
        <v>18</v>
      </c>
      <c r="C26" s="123">
        <f t="shared" si="4"/>
        <v>39.468243704999956</v>
      </c>
      <c r="D26" s="123">
        <f t="shared" si="4"/>
        <v>42.031996087977326</v>
      </c>
      <c r="E26" s="123">
        <f t="shared" si="4"/>
        <v>47.762444981131303</v>
      </c>
      <c r="F26" s="123">
        <f t="shared" si="4"/>
        <v>55.068306183408666</v>
      </c>
      <c r="G26" s="123">
        <f t="shared" si="4"/>
        <v>63.431290484079348</v>
      </c>
      <c r="H26" s="123">
        <f t="shared" si="4"/>
        <v>70.386896277045011</v>
      </c>
      <c r="I26" s="123">
        <f t="shared" si="4"/>
        <v>77.959543374065859</v>
      </c>
      <c r="J26" s="123">
        <f t="shared" si="4"/>
        <v>86.128028172000128</v>
      </c>
      <c r="K26" s="123">
        <f t="shared" si="4"/>
        <v>95.180975762752524</v>
      </c>
      <c r="L26" s="123">
        <f t="shared" si="4"/>
        <v>105.30420809414319</v>
      </c>
      <c r="M26" s="123">
        <f t="shared" si="4"/>
        <v>116.48566049700257</v>
      </c>
      <c r="N26" s="123">
        <f t="shared" si="4"/>
        <v>129.23888905252576</v>
      </c>
      <c r="O26" s="123">
        <f t="shared" si="4"/>
        <v>142.60645675935885</v>
      </c>
      <c r="P26" s="123">
        <f t="shared" si="4"/>
        <v>156.49857462903316</v>
      </c>
      <c r="Q26" s="123">
        <f t="shared" si="4"/>
        <v>170.80744920391777</v>
      </c>
      <c r="R26" s="123">
        <f t="shared" si="4"/>
        <v>185.40799244333706</v>
      </c>
      <c r="S26" s="123">
        <f t="shared" si="4"/>
        <v>200.15909078722581</v>
      </c>
      <c r="T26" s="123">
        <f t="shared" si="4"/>
        <v>214.90544112762859</v>
      </c>
      <c r="U26" s="123">
        <f t="shared" si="4"/>
        <v>229.47993961129632</v>
      </c>
      <c r="V26" s="123">
        <f t="shared" si="4"/>
        <v>243.706586169292</v>
      </c>
      <c r="W26" s="123">
        <f t="shared" si="4"/>
        <v>257.40384449068051</v>
      </c>
      <c r="X26" s="123">
        <f t="shared" si="4"/>
        <v>270.38837498898334</v>
      </c>
      <c r="Y26" s="123">
        <f t="shared" si="4"/>
        <v>282.47903834256886</v>
      </c>
      <c r="Z26" s="123">
        <f t="shared" si="4"/>
        <v>293.50105057112307</v>
      </c>
      <c r="AA26" s="123">
        <f t="shared" si="4"/>
        <v>303.29015837132471</v>
      </c>
      <c r="AB26" s="123">
        <f t="shared" si="4"/>
        <v>311.69669642125052</v>
      </c>
      <c r="AC26" s="123">
        <f t="shared" si="4"/>
        <v>318.589387172665</v>
      </c>
      <c r="AD26" s="123">
        <f t="shared" si="4"/>
        <v>323.85874858523675</v>
      </c>
      <c r="AE26" s="123">
        <f t="shared" si="4"/>
        <v>327.41998629250378</v>
      </c>
      <c r="AF26" s="123">
        <f t="shared" si="4"/>
        <v>329.21526346498052</v>
      </c>
      <c r="AG26" s="123">
        <f t="shared" si="4"/>
        <v>329.21526346498052</v>
      </c>
    </row>
    <row r="27" spans="1:33">
      <c r="B27" s="123" t="s">
        <v>19</v>
      </c>
      <c r="C27" s="123">
        <f t="shared" si="4"/>
        <v>29.16097534247308</v>
      </c>
      <c r="D27" s="123">
        <f t="shared" si="4"/>
        <v>32.40616673623979</v>
      </c>
      <c r="E27" s="123">
        <f t="shared" si="4"/>
        <v>37.837786233329858</v>
      </c>
      <c r="F27" s="123">
        <f t="shared" si="4"/>
        <v>44.328158078669759</v>
      </c>
      <c r="G27" s="123">
        <f t="shared" si="4"/>
        <v>51.273734480330781</v>
      </c>
      <c r="H27" s="123">
        <f t="shared" si="4"/>
        <v>58.003349992871918</v>
      </c>
      <c r="I27" s="123">
        <f t="shared" si="4"/>
        <v>64.84712447012744</v>
      </c>
      <c r="J27" s="123">
        <f t="shared" si="4"/>
        <v>71.789806125443491</v>
      </c>
      <c r="K27" s="123">
        <f t="shared" si="4"/>
        <v>79.432608080760417</v>
      </c>
      <c r="L27" s="123">
        <f t="shared" si="4"/>
        <v>87.947398114159711</v>
      </c>
      <c r="M27" s="123">
        <f t="shared" si="4"/>
        <v>97.336114017376318</v>
      </c>
      <c r="N27" s="123">
        <f t="shared" si="4"/>
        <v>107.99278801032678</v>
      </c>
      <c r="O27" s="123">
        <f t="shared" si="4"/>
        <v>119.16280746933809</v>
      </c>
      <c r="P27" s="123">
        <f t="shared" si="4"/>
        <v>130.77114417907623</v>
      </c>
      <c r="Q27" s="123">
        <f t="shared" si="4"/>
        <v>142.7277252821824</v>
      </c>
      <c r="R27" s="123">
        <f t="shared" si="4"/>
        <v>154.92802646435513</v>
      </c>
      <c r="S27" s="123">
        <f t="shared" si="4"/>
        <v>167.25413239152402</v>
      </c>
      <c r="T27" s="123">
        <f t="shared" si="4"/>
        <v>179.57627085860645</v>
      </c>
      <c r="U27" s="123">
        <f t="shared" si="4"/>
        <v>191.7548088872324</v>
      </c>
      <c r="V27" s="123">
        <f t="shared" si="4"/>
        <v>203.64267976804024</v>
      </c>
      <c r="W27" s="123">
        <f t="shared" si="4"/>
        <v>215.08819067477054</v>
      </c>
      <c r="X27" s="123">
        <f t="shared" si="4"/>
        <v>225.93814195334386</v>
      </c>
      <c r="Y27" s="123">
        <f t="shared" si="4"/>
        <v>236.04117250413506</v>
      </c>
      <c r="Z27" s="123">
        <f t="shared" si="4"/>
        <v>245.25123178870322</v>
      </c>
      <c r="AA27" s="123">
        <f t="shared" si="4"/>
        <v>253.43106876523242</v>
      </c>
      <c r="AB27" s="123">
        <f t="shared" si="4"/>
        <v>260.4556221963395</v>
      </c>
      <c r="AC27" s="123">
        <f t="shared" si="4"/>
        <v>266.21519577821795</v>
      </c>
      <c r="AD27" s="123">
        <f t="shared" si="4"/>
        <v>270.61830566371361</v>
      </c>
      <c r="AE27" s="123">
        <f t="shared" si="4"/>
        <v>273.59409717348871</v>
      </c>
      <c r="AF27" s="123">
        <f t="shared" si="4"/>
        <v>275.09424150719821</v>
      </c>
      <c r="AG27" s="123">
        <f t="shared" si="4"/>
        <v>275.09424150719821</v>
      </c>
    </row>
    <row r="28" spans="1:33">
      <c r="B28" s="123" t="s">
        <v>20</v>
      </c>
      <c r="C28" s="123">
        <f t="shared" si="4"/>
        <v>1.1226401136108088</v>
      </c>
      <c r="D28" s="123">
        <f t="shared" si="4"/>
        <v>1.8497323029454231</v>
      </c>
      <c r="E28" s="123">
        <f t="shared" si="4"/>
        <v>2.9050238585450838</v>
      </c>
      <c r="F28" s="123">
        <f t="shared" si="4"/>
        <v>4.3070015710946894</v>
      </c>
      <c r="G28" s="123">
        <f t="shared" si="4"/>
        <v>6.2645946302702553</v>
      </c>
      <c r="H28" s="123">
        <f t="shared" si="4"/>
        <v>8.727394299656952</v>
      </c>
      <c r="I28" s="123">
        <f t="shared" si="4"/>
        <v>11.726984186716956</v>
      </c>
      <c r="J28" s="123">
        <f t="shared" si="4"/>
        <v>15.373147585867944</v>
      </c>
      <c r="K28" s="123">
        <f t="shared" si="4"/>
        <v>18.863334152177746</v>
      </c>
      <c r="L28" s="123">
        <f t="shared" si="4"/>
        <v>21.535257002526237</v>
      </c>
      <c r="M28" s="123">
        <f t="shared" si="4"/>
        <v>24.206966904262874</v>
      </c>
      <c r="N28" s="123">
        <f t="shared" si="4"/>
        <v>26.857224285719656</v>
      </c>
      <c r="O28" s="123">
        <f t="shared" si="4"/>
        <v>29.635147917599895</v>
      </c>
      <c r="P28" s="123">
        <f t="shared" si="4"/>
        <v>32.522078687159969</v>
      </c>
      <c r="Q28" s="123">
        <f t="shared" si="4"/>
        <v>35.495615960276879</v>
      </c>
      <c r="R28" s="123">
        <f t="shared" si="4"/>
        <v>38.529765103380861</v>
      </c>
      <c r="S28" s="123">
        <f t="shared" si="4"/>
        <v>41.59520120846463</v>
      </c>
      <c r="T28" s="123">
        <f t="shared" si="4"/>
        <v>44.659650627609928</v>
      </c>
      <c r="U28" s="123">
        <f t="shared" si="4"/>
        <v>47.688387391732512</v>
      </c>
      <c r="V28" s="123">
        <f t="shared" si="4"/>
        <v>50.64483680291913</v>
      </c>
      <c r="W28" s="123">
        <f t="shared" si="4"/>
        <v>53.491273672919306</v>
      </c>
      <c r="X28" s="123">
        <f t="shared" si="4"/>
        <v>56.189598073525652</v>
      </c>
      <c r="Y28" s="123">
        <f t="shared" si="4"/>
        <v>58.70216731511362</v>
      </c>
      <c r="Z28" s="123">
        <f t="shared" si="4"/>
        <v>60.992659416000663</v>
      </c>
      <c r="AA28" s="123">
        <f t="shared" si="4"/>
        <v>63.026940781884647</v>
      </c>
      <c r="AB28" s="123">
        <f t="shared" si="4"/>
        <v>64.773909357121582</v>
      </c>
      <c r="AC28" s="123">
        <f t="shared" si="4"/>
        <v>66.206284262229346</v>
      </c>
      <c r="AD28" s="123">
        <f t="shared" si="4"/>
        <v>67.301313957528237</v>
      </c>
      <c r="AE28" s="123">
        <f t="shared" si="4"/>
        <v>68.041377266181101</v>
      </c>
      <c r="AF28" s="123">
        <f t="shared" si="4"/>
        <v>68.414455076039431</v>
      </c>
      <c r="AG28" s="123">
        <f t="shared" si="4"/>
        <v>68.414455076039431</v>
      </c>
    </row>
    <row r="29" spans="1:33">
      <c r="B29" s="123" t="s">
        <v>21</v>
      </c>
      <c r="C29" s="123">
        <f t="shared" si="4"/>
        <v>2.2242409692144895</v>
      </c>
      <c r="D29" s="123">
        <f t="shared" si="4"/>
        <v>2.722301122035272</v>
      </c>
      <c r="E29" s="123">
        <f t="shared" si="4"/>
        <v>3.3367603043552387</v>
      </c>
      <c r="F29" s="123">
        <f t="shared" si="4"/>
        <v>4.1080119771142636</v>
      </c>
      <c r="G29" s="123">
        <f t="shared" si="4"/>
        <v>5.2504600571330222</v>
      </c>
      <c r="H29" s="123">
        <f t="shared" si="4"/>
        <v>6.8181550073011641</v>
      </c>
      <c r="I29" s="123">
        <f t="shared" si="4"/>
        <v>8.5181418738873003</v>
      </c>
      <c r="J29" s="123">
        <f t="shared" si="4"/>
        <v>10.203801164941268</v>
      </c>
      <c r="K29" s="123">
        <f t="shared" si="4"/>
        <v>11.993190357834392</v>
      </c>
      <c r="L29" s="123">
        <f t="shared" si="4"/>
        <v>13.787966508835311</v>
      </c>
      <c r="M29" s="123">
        <f t="shared" si="4"/>
        <v>15.424847614579866</v>
      </c>
      <c r="N29" s="123">
        <f t="shared" si="4"/>
        <v>17.113610044423456</v>
      </c>
      <c r="O29" s="123">
        <f t="shared" si="4"/>
        <v>18.88372229665887</v>
      </c>
      <c r="P29" s="123">
        <f t="shared" si="4"/>
        <v>20.723294654915126</v>
      </c>
      <c r="Q29" s="123">
        <f t="shared" si="4"/>
        <v>22.618053279384704</v>
      </c>
      <c r="R29" s="123">
        <f t="shared" si="4"/>
        <v>24.551434208824702</v>
      </c>
      <c r="S29" s="123">
        <f t="shared" si="4"/>
        <v>26.504751407966307</v>
      </c>
      <c r="T29" s="123">
        <f t="shared" si="4"/>
        <v>28.457439883967819</v>
      </c>
      <c r="U29" s="123">
        <f t="shared" si="4"/>
        <v>30.387372007890356</v>
      </c>
      <c r="V29" s="123">
        <f t="shared" si="4"/>
        <v>32.271242127931593</v>
      </c>
      <c r="W29" s="123">
        <f t="shared" si="4"/>
        <v>34.085011491847332</v>
      </c>
      <c r="X29" s="123">
        <f t="shared" si="4"/>
        <v>35.804402560487411</v>
      </c>
      <c r="Y29" s="123">
        <f t="shared" si="4"/>
        <v>37.40542915030565</v>
      </c>
      <c r="Z29" s="123">
        <f t="shared" si="4"/>
        <v>38.86494664203898</v>
      </c>
      <c r="AA29" s="123">
        <f t="shared" si="4"/>
        <v>40.161204872078287</v>
      </c>
      <c r="AB29" s="123">
        <f t="shared" si="4"/>
        <v>41.274385394324717</v>
      </c>
      <c r="AC29" s="123">
        <f t="shared" si="4"/>
        <v>42.187104642697172</v>
      </c>
      <c r="AD29" s="123">
        <f t="shared" si="4"/>
        <v>42.884865177927658</v>
      </c>
      <c r="AE29" s="123">
        <f t="shared" si="4"/>
        <v>43.356438663621233</v>
      </c>
      <c r="AF29" s="123">
        <f t="shared" si="4"/>
        <v>43.594166437951877</v>
      </c>
      <c r="AG29" s="123">
        <f t="shared" si="4"/>
        <v>43.594166437951877</v>
      </c>
    </row>
    <row r="30" spans="1:33" s="125" customFormat="1">
      <c r="B30" s="125" t="s">
        <v>22</v>
      </c>
      <c r="C30" s="125">
        <f t="shared" si="4"/>
        <v>6.0165057970914928</v>
      </c>
      <c r="D30" s="125">
        <f t="shared" si="4"/>
        <v>6.7445994956884316</v>
      </c>
      <c r="E30" s="125">
        <f t="shared" si="4"/>
        <v>7.9118472450674853</v>
      </c>
      <c r="F30" s="125">
        <f t="shared" si="4"/>
        <v>9.3973303039770144</v>
      </c>
      <c r="G30" s="125">
        <f t="shared" si="4"/>
        <v>11.315386776967307</v>
      </c>
      <c r="H30" s="125">
        <f t="shared" si="4"/>
        <v>13.601201370003372</v>
      </c>
      <c r="I30" s="125">
        <f t="shared" si="4"/>
        <v>16.194949565460544</v>
      </c>
      <c r="J30" s="125">
        <f t="shared" si="4"/>
        <v>19.05606947908889</v>
      </c>
      <c r="K30" s="125">
        <f t="shared" si="4"/>
        <v>22.034801823245758</v>
      </c>
      <c r="L30" s="125">
        <f t="shared" si="4"/>
        <v>24.877811837485741</v>
      </c>
      <c r="M30" s="125">
        <f t="shared" si="4"/>
        <v>27.75285742578016</v>
      </c>
      <c r="N30" s="125">
        <f t="shared" ref="N30:AG30" si="5">M30*EXP(N40*10)</f>
        <v>30.791330421595223</v>
      </c>
      <c r="O30" s="125">
        <f t="shared" si="5"/>
        <v>33.976170505038347</v>
      </c>
      <c r="P30" s="125">
        <f t="shared" si="5"/>
        <v>37.285985334899962</v>
      </c>
      <c r="Q30" s="125">
        <f t="shared" si="5"/>
        <v>40.695092982191547</v>
      </c>
      <c r="R30" s="125">
        <f t="shared" si="5"/>
        <v>44.173691061420094</v>
      </c>
      <c r="S30" s="125">
        <f t="shared" si="5"/>
        <v>47.688159086625141</v>
      </c>
      <c r="T30" s="125">
        <f t="shared" si="5"/>
        <v>51.201495893934009</v>
      </c>
      <c r="U30" s="125">
        <f t="shared" si="5"/>
        <v>54.673888776832129</v>
      </c>
      <c r="V30" s="125">
        <f t="shared" si="5"/>
        <v>58.063405494052283</v>
      </c>
      <c r="W30" s="125">
        <f t="shared" si="5"/>
        <v>61.326794787598487</v>
      </c>
      <c r="X30" s="125">
        <f t="shared" si="5"/>
        <v>64.420375766772878</v>
      </c>
      <c r="Y30" s="125">
        <f t="shared" si="5"/>
        <v>67.300991756788207</v>
      </c>
      <c r="Z30" s="125">
        <f t="shared" si="5"/>
        <v>69.927000251045257</v>
      </c>
      <c r="AA30" s="125">
        <f t="shared" si="5"/>
        <v>72.259267690191365</v>
      </c>
      <c r="AB30" s="125">
        <f t="shared" si="5"/>
        <v>74.262136120078424</v>
      </c>
      <c r="AC30" s="125">
        <f t="shared" si="5"/>
        <v>75.904328497130038</v>
      </c>
      <c r="AD30" s="125">
        <f t="shared" si="5"/>
        <v>77.159760585372126</v>
      </c>
      <c r="AE30" s="125">
        <f t="shared" si="5"/>
        <v>78.008230018668911</v>
      </c>
      <c r="AF30" s="125">
        <f t="shared" si="5"/>
        <v>78.435957098507942</v>
      </c>
      <c r="AG30" s="125">
        <f t="shared" si="5"/>
        <v>78.435957098507942</v>
      </c>
    </row>
    <row r="32" spans="1:33">
      <c r="B32" s="127" t="s">
        <v>25</v>
      </c>
      <c r="C32" s="127">
        <v>2000</v>
      </c>
      <c r="D32" s="127">
        <v>2010</v>
      </c>
      <c r="E32" s="127">
        <v>2020</v>
      </c>
      <c r="F32" s="127">
        <v>2030</v>
      </c>
      <c r="G32" s="127">
        <v>2040</v>
      </c>
      <c r="H32" s="127">
        <v>2050</v>
      </c>
      <c r="I32" s="127">
        <v>2060</v>
      </c>
      <c r="J32" s="127">
        <v>2070</v>
      </c>
      <c r="K32" s="127">
        <v>2080</v>
      </c>
      <c r="L32" s="127">
        <v>2090</v>
      </c>
      <c r="M32" s="127">
        <v>2100</v>
      </c>
      <c r="N32" s="127">
        <v>2110</v>
      </c>
      <c r="O32" s="127">
        <v>2120</v>
      </c>
      <c r="P32" s="127">
        <v>2130</v>
      </c>
      <c r="Q32" s="127">
        <v>2140</v>
      </c>
      <c r="R32" s="127">
        <v>2150</v>
      </c>
      <c r="S32" s="127">
        <v>2160</v>
      </c>
      <c r="T32" s="127">
        <v>2170</v>
      </c>
      <c r="U32" s="127">
        <v>2180</v>
      </c>
      <c r="V32" s="127">
        <v>2190</v>
      </c>
      <c r="W32" s="127">
        <v>2200</v>
      </c>
      <c r="X32" s="127">
        <v>2210</v>
      </c>
      <c r="Y32" s="127">
        <v>2220</v>
      </c>
      <c r="Z32" s="127">
        <v>2230</v>
      </c>
      <c r="AA32" s="127">
        <v>2240</v>
      </c>
      <c r="AB32" s="127">
        <v>2250</v>
      </c>
      <c r="AC32" s="127">
        <v>2260</v>
      </c>
      <c r="AD32" s="127">
        <v>2270</v>
      </c>
      <c r="AE32" s="127">
        <v>2280</v>
      </c>
      <c r="AF32" s="127">
        <v>2290</v>
      </c>
      <c r="AG32" s="127">
        <v>2300</v>
      </c>
    </row>
    <row r="33" spans="1:33">
      <c r="B33" s="123" t="s">
        <v>15</v>
      </c>
      <c r="D33" s="123">
        <f t="shared" ref="D33:AG40" si="6">(1/10)*LN(D23/C23)</f>
        <v>6.9223212668603026E-2</v>
      </c>
      <c r="E33" s="123">
        <f t="shared" si="6"/>
        <v>5.3325026440770612E-2</v>
      </c>
      <c r="F33" s="123">
        <f t="shared" si="6"/>
        <v>4.3504627535663268E-2</v>
      </c>
      <c r="G33" s="123">
        <f t="shared" si="6"/>
        <v>3.9601019498856166E-2</v>
      </c>
      <c r="H33" s="123">
        <f t="shared" si="6"/>
        <v>3.2216576462154423E-2</v>
      </c>
      <c r="I33" s="123">
        <f t="shared" si="6"/>
        <v>2.5536510705232773E-2</v>
      </c>
      <c r="J33" s="123">
        <f t="shared" si="6"/>
        <v>1.955384543293651E-2</v>
      </c>
      <c r="K33" s="123">
        <f t="shared" si="6"/>
        <v>1.4620336851638367E-2</v>
      </c>
      <c r="L33" s="123">
        <f t="shared" si="6"/>
        <v>9.6556821670657888E-3</v>
      </c>
      <c r="M33" s="123">
        <f t="shared" si="6"/>
        <v>9.9493906381427962E-3</v>
      </c>
      <c r="N33" s="123">
        <f t="shared" si="6"/>
        <v>1.0389436534856187E-2</v>
      </c>
      <c r="O33" s="123">
        <f t="shared" si="6"/>
        <v>9.842624085653227E-3</v>
      </c>
      <c r="P33" s="123">
        <f t="shared" si="6"/>
        <v>9.295811636450246E-3</v>
      </c>
      <c r="Q33" s="123">
        <f t="shared" si="6"/>
        <v>8.7489991872472875E-3</v>
      </c>
      <c r="R33" s="123">
        <f t="shared" si="6"/>
        <v>8.2021867380443654E-3</v>
      </c>
      <c r="S33" s="123">
        <f t="shared" si="6"/>
        <v>7.655374288841387E-3</v>
      </c>
      <c r="T33" s="123">
        <f t="shared" si="6"/>
        <v>7.1085618396384545E-3</v>
      </c>
      <c r="U33" s="123">
        <f t="shared" si="6"/>
        <v>6.5617493904354804E-3</v>
      </c>
      <c r="V33" s="123">
        <f t="shared" si="6"/>
        <v>6.0149369412325097E-3</v>
      </c>
      <c r="W33" s="123">
        <f t="shared" si="6"/>
        <v>5.4681244920295607E-3</v>
      </c>
      <c r="X33" s="123">
        <f t="shared" si="6"/>
        <v>4.9213120428266213E-3</v>
      </c>
      <c r="Y33" s="123">
        <f t="shared" si="6"/>
        <v>4.3744995936236437E-3</v>
      </c>
      <c r="Z33" s="123">
        <f t="shared" si="6"/>
        <v>3.8276871444206935E-3</v>
      </c>
      <c r="AA33" s="123">
        <f t="shared" si="6"/>
        <v>3.2808746952177354E-3</v>
      </c>
      <c r="AB33" s="123">
        <f t="shared" si="6"/>
        <v>2.7340622460147778E-3</v>
      </c>
      <c r="AC33" s="123">
        <f t="shared" si="6"/>
        <v>2.1872497968118154E-3</v>
      </c>
      <c r="AD33" s="123">
        <f t="shared" si="6"/>
        <v>1.6404373476088736E-3</v>
      </c>
      <c r="AE33" s="123">
        <f t="shared" si="6"/>
        <v>1.0936248984059055E-3</v>
      </c>
      <c r="AF33" s="123">
        <f t="shared" si="6"/>
        <v>5.468124492029507E-4</v>
      </c>
      <c r="AG33" s="123">
        <f t="shared" si="6"/>
        <v>0</v>
      </c>
    </row>
    <row r="34" spans="1:33">
      <c r="B34" s="123" t="s">
        <v>16</v>
      </c>
      <c r="D34" s="123">
        <f t="shared" si="6"/>
        <v>1.2957344559782414E-2</v>
      </c>
      <c r="E34" s="123">
        <f t="shared" si="6"/>
        <v>1.7298301634810227E-2</v>
      </c>
      <c r="F34" s="123">
        <f t="shared" si="6"/>
        <v>1.7053603585500923E-2</v>
      </c>
      <c r="G34" s="123">
        <f t="shared" si="6"/>
        <v>1.4671440819192761E-2</v>
      </c>
      <c r="H34" s="123">
        <f t="shared" si="6"/>
        <v>1.2741846778371441E-2</v>
      </c>
      <c r="I34" s="123">
        <f t="shared" si="6"/>
        <v>1.0835464219235596E-2</v>
      </c>
      <c r="J34" s="123">
        <f t="shared" si="6"/>
        <v>1.0141590394501963E-2</v>
      </c>
      <c r="K34" s="123">
        <f t="shared" si="6"/>
        <v>1.0118589225644473E-2</v>
      </c>
      <c r="L34" s="123">
        <f t="shared" si="6"/>
        <v>1.0260524842704743E-2</v>
      </c>
      <c r="M34" s="123">
        <f t="shared" si="6"/>
        <v>1.0205073795404531E-2</v>
      </c>
      <c r="N34" s="123">
        <f t="shared" si="6"/>
        <v>1.0389436534856187E-2</v>
      </c>
      <c r="O34" s="123">
        <f t="shared" si="6"/>
        <v>9.8426240856532062E-3</v>
      </c>
      <c r="P34" s="123">
        <f t="shared" si="6"/>
        <v>9.2958116364502876E-3</v>
      </c>
      <c r="Q34" s="123">
        <f t="shared" si="6"/>
        <v>8.7489991872473083E-3</v>
      </c>
      <c r="R34" s="123">
        <f t="shared" si="6"/>
        <v>8.2021867380443446E-3</v>
      </c>
      <c r="S34" s="123">
        <f t="shared" si="6"/>
        <v>7.655374288841387E-3</v>
      </c>
      <c r="T34" s="123">
        <f t="shared" si="6"/>
        <v>7.1085618396384337E-3</v>
      </c>
      <c r="U34" s="123">
        <f t="shared" si="6"/>
        <v>6.5617493904354804E-3</v>
      </c>
      <c r="V34" s="123">
        <f t="shared" si="6"/>
        <v>6.0149369412325305E-3</v>
      </c>
      <c r="W34" s="123">
        <f t="shared" si="6"/>
        <v>5.4681244920295607E-3</v>
      </c>
      <c r="X34" s="123">
        <f t="shared" si="6"/>
        <v>4.9213120428266213E-3</v>
      </c>
      <c r="Y34" s="123">
        <f t="shared" si="6"/>
        <v>4.3744995936236437E-3</v>
      </c>
      <c r="Z34" s="123">
        <f t="shared" si="6"/>
        <v>3.8276871444206935E-3</v>
      </c>
      <c r="AA34" s="123">
        <f t="shared" si="6"/>
        <v>3.2808746952177137E-3</v>
      </c>
      <c r="AB34" s="123">
        <f t="shared" si="6"/>
        <v>2.7340622460147778E-3</v>
      </c>
      <c r="AC34" s="123">
        <f t="shared" si="6"/>
        <v>2.187249796811837E-3</v>
      </c>
      <c r="AD34" s="123">
        <f t="shared" si="6"/>
        <v>1.6404373476088517E-3</v>
      </c>
      <c r="AE34" s="123">
        <f t="shared" si="6"/>
        <v>1.0936248984059055E-3</v>
      </c>
      <c r="AF34" s="123">
        <f t="shared" si="6"/>
        <v>5.4681244920297281E-4</v>
      </c>
      <c r="AG34" s="123">
        <f t="shared" si="6"/>
        <v>0</v>
      </c>
    </row>
    <row r="35" spans="1:33">
      <c r="B35" s="123" t="s">
        <v>17</v>
      </c>
      <c r="D35" s="123" t="e">
        <f t="shared" si="6"/>
        <v>#DIV/0!</v>
      </c>
      <c r="E35" s="123" t="e">
        <f t="shared" si="6"/>
        <v>#DIV/0!</v>
      </c>
      <c r="F35" s="123" t="e">
        <f t="shared" si="6"/>
        <v>#DIV/0!</v>
      </c>
      <c r="G35" s="123" t="e">
        <f t="shared" si="6"/>
        <v>#DIV/0!</v>
      </c>
      <c r="H35" s="123" t="e">
        <f t="shared" si="6"/>
        <v>#DIV/0!</v>
      </c>
      <c r="I35" s="123" t="e">
        <f t="shared" si="6"/>
        <v>#DIV/0!</v>
      </c>
      <c r="J35" s="123" t="e">
        <f t="shared" si="6"/>
        <v>#DIV/0!</v>
      </c>
      <c r="K35" s="123" t="e">
        <f t="shared" si="6"/>
        <v>#DIV/0!</v>
      </c>
      <c r="L35" s="123" t="e">
        <f t="shared" si="6"/>
        <v>#DIV/0!</v>
      </c>
      <c r="M35" s="123" t="e">
        <f t="shared" si="6"/>
        <v>#DIV/0!</v>
      </c>
      <c r="N35" s="123" t="e">
        <f t="shared" si="6"/>
        <v>#DIV/0!</v>
      </c>
      <c r="O35" s="123" t="e">
        <f t="shared" si="6"/>
        <v>#DIV/0!</v>
      </c>
      <c r="P35" s="123" t="e">
        <f t="shared" si="6"/>
        <v>#DIV/0!</v>
      </c>
      <c r="Q35" s="123" t="e">
        <f t="shared" si="6"/>
        <v>#DIV/0!</v>
      </c>
      <c r="R35" s="123" t="e">
        <f t="shared" si="6"/>
        <v>#DIV/0!</v>
      </c>
      <c r="S35" s="123" t="e">
        <f t="shared" si="6"/>
        <v>#DIV/0!</v>
      </c>
      <c r="T35" s="123" t="e">
        <f t="shared" si="6"/>
        <v>#DIV/0!</v>
      </c>
      <c r="U35" s="123" t="e">
        <f t="shared" si="6"/>
        <v>#DIV/0!</v>
      </c>
      <c r="V35" s="123" t="e">
        <f t="shared" si="6"/>
        <v>#DIV/0!</v>
      </c>
      <c r="W35" s="123" t="e">
        <f t="shared" si="6"/>
        <v>#DIV/0!</v>
      </c>
      <c r="X35" s="123" t="e">
        <f t="shared" si="6"/>
        <v>#DIV/0!</v>
      </c>
      <c r="Y35" s="123" t="e">
        <f t="shared" si="6"/>
        <v>#DIV/0!</v>
      </c>
      <c r="Z35" s="123" t="e">
        <f t="shared" si="6"/>
        <v>#DIV/0!</v>
      </c>
      <c r="AA35" s="123" t="e">
        <f t="shared" si="6"/>
        <v>#DIV/0!</v>
      </c>
      <c r="AB35" s="123" t="e">
        <f t="shared" si="6"/>
        <v>#DIV/0!</v>
      </c>
      <c r="AC35" s="123" t="e">
        <f t="shared" si="6"/>
        <v>#DIV/0!</v>
      </c>
      <c r="AD35" s="123" t="e">
        <f t="shared" si="6"/>
        <v>#DIV/0!</v>
      </c>
      <c r="AE35" s="123" t="e">
        <f t="shared" si="6"/>
        <v>#DIV/0!</v>
      </c>
      <c r="AF35" s="123" t="e">
        <f t="shared" si="6"/>
        <v>#DIV/0!</v>
      </c>
      <c r="AG35" s="123" t="e">
        <f t="shared" si="6"/>
        <v>#DIV/0!</v>
      </c>
    </row>
    <row r="36" spans="1:33">
      <c r="B36" s="123" t="s">
        <v>18</v>
      </c>
      <c r="D36" s="123">
        <f t="shared" si="6"/>
        <v>6.2934748145675847E-3</v>
      </c>
      <c r="E36" s="123">
        <f t="shared" si="6"/>
        <v>1.2780852097559449E-2</v>
      </c>
      <c r="F36" s="123">
        <f t="shared" si="6"/>
        <v>1.423346844357151E-2</v>
      </c>
      <c r="G36" s="123">
        <f t="shared" si="6"/>
        <v>1.4138293516834261E-2</v>
      </c>
      <c r="H36" s="123">
        <f t="shared" si="6"/>
        <v>1.0404983296052132E-2</v>
      </c>
      <c r="I36" s="123">
        <f t="shared" si="6"/>
        <v>1.021829040290121E-2</v>
      </c>
      <c r="J36" s="123">
        <f t="shared" si="6"/>
        <v>9.964487147322584E-3</v>
      </c>
      <c r="K36" s="123">
        <f t="shared" si="6"/>
        <v>9.9945198489785735E-3</v>
      </c>
      <c r="L36" s="123">
        <f t="shared" si="6"/>
        <v>1.0107329384588472E-2</v>
      </c>
      <c r="M36" s="123">
        <f t="shared" si="6"/>
        <v>1.0091479831865306E-2</v>
      </c>
      <c r="N36" s="123">
        <f t="shared" si="6"/>
        <v>1.0389436534856187E-2</v>
      </c>
      <c r="O36" s="123">
        <f t="shared" si="6"/>
        <v>9.842624085653227E-3</v>
      </c>
      <c r="P36" s="123">
        <f t="shared" si="6"/>
        <v>9.295811636450246E-3</v>
      </c>
      <c r="Q36" s="123">
        <f t="shared" si="6"/>
        <v>8.7489991872473291E-3</v>
      </c>
      <c r="R36" s="123">
        <f t="shared" si="6"/>
        <v>8.2021867380443446E-3</v>
      </c>
      <c r="S36" s="123">
        <f t="shared" si="6"/>
        <v>7.655374288841387E-3</v>
      </c>
      <c r="T36" s="123">
        <f t="shared" si="6"/>
        <v>7.1085618396384337E-3</v>
      </c>
      <c r="U36" s="123">
        <f t="shared" si="6"/>
        <v>6.5617493904355012E-3</v>
      </c>
      <c r="V36" s="123">
        <f t="shared" si="6"/>
        <v>6.0149369412325097E-3</v>
      </c>
      <c r="W36" s="123">
        <f t="shared" si="6"/>
        <v>5.4681244920295607E-3</v>
      </c>
      <c r="X36" s="123">
        <f t="shared" si="6"/>
        <v>4.9213120428266213E-3</v>
      </c>
      <c r="Y36" s="123">
        <f t="shared" si="6"/>
        <v>4.3744995936236437E-3</v>
      </c>
      <c r="Z36" s="123">
        <f t="shared" si="6"/>
        <v>3.8276871444206935E-3</v>
      </c>
      <c r="AA36" s="123">
        <f t="shared" si="6"/>
        <v>3.2808746952177567E-3</v>
      </c>
      <c r="AB36" s="123">
        <f t="shared" si="6"/>
        <v>2.7340622460147561E-3</v>
      </c>
      <c r="AC36" s="123">
        <f t="shared" si="6"/>
        <v>2.1872497968118154E-3</v>
      </c>
      <c r="AD36" s="123">
        <f t="shared" si="6"/>
        <v>1.6404373476088736E-3</v>
      </c>
      <c r="AE36" s="123">
        <f t="shared" si="6"/>
        <v>1.0936248984059055E-3</v>
      </c>
      <c r="AF36" s="123">
        <f t="shared" si="6"/>
        <v>5.4681244920297281E-4</v>
      </c>
      <c r="AG36" s="123">
        <f t="shared" si="6"/>
        <v>0</v>
      </c>
    </row>
    <row r="37" spans="1:33">
      <c r="B37" s="123" t="s">
        <v>19</v>
      </c>
      <c r="D37" s="123">
        <f t="shared" si="6"/>
        <v>1.0551738151329558E-2</v>
      </c>
      <c r="E37" s="123">
        <f t="shared" si="6"/>
        <v>1.5495950307177731E-2</v>
      </c>
      <c r="F37" s="123">
        <f t="shared" si="6"/>
        <v>1.5831185854720604E-2</v>
      </c>
      <c r="G37" s="123">
        <f t="shared" si="6"/>
        <v>1.4555852495469533E-2</v>
      </c>
      <c r="H37" s="123">
        <f t="shared" si="6"/>
        <v>1.2332214474958145E-2</v>
      </c>
      <c r="I37" s="123">
        <f t="shared" si="6"/>
        <v>1.1153180115602641E-2</v>
      </c>
      <c r="J37" s="123">
        <f t="shared" si="6"/>
        <v>1.0170992147360336E-2</v>
      </c>
      <c r="K37" s="123">
        <f t="shared" si="6"/>
        <v>1.0116647505868742E-2</v>
      </c>
      <c r="L37" s="123">
        <f t="shared" si="6"/>
        <v>1.0182992198792528E-2</v>
      </c>
      <c r="M37" s="123">
        <f t="shared" si="6"/>
        <v>1.0143119481127415E-2</v>
      </c>
      <c r="N37" s="123">
        <f t="shared" si="6"/>
        <v>1.0389436534856166E-2</v>
      </c>
      <c r="O37" s="123">
        <f t="shared" si="6"/>
        <v>9.8426240856532461E-3</v>
      </c>
      <c r="P37" s="123">
        <f t="shared" si="6"/>
        <v>9.295811636450246E-3</v>
      </c>
      <c r="Q37" s="123">
        <f t="shared" si="6"/>
        <v>8.7489991872473083E-3</v>
      </c>
      <c r="R37" s="123">
        <f t="shared" si="6"/>
        <v>8.2021867380443654E-3</v>
      </c>
      <c r="S37" s="123">
        <f t="shared" si="6"/>
        <v>7.655374288841387E-3</v>
      </c>
      <c r="T37" s="123">
        <f t="shared" si="6"/>
        <v>7.1085618396384137E-3</v>
      </c>
      <c r="U37" s="123">
        <f t="shared" si="6"/>
        <v>6.5617493904354804E-3</v>
      </c>
      <c r="V37" s="123">
        <f t="shared" si="6"/>
        <v>6.0149369412325305E-3</v>
      </c>
      <c r="W37" s="123">
        <f t="shared" si="6"/>
        <v>5.4681244920295399E-3</v>
      </c>
      <c r="X37" s="123">
        <f t="shared" si="6"/>
        <v>4.9213120428266421E-3</v>
      </c>
      <c r="Y37" s="123">
        <f t="shared" si="6"/>
        <v>4.3744995936236437E-3</v>
      </c>
      <c r="Z37" s="123">
        <f t="shared" si="6"/>
        <v>3.8276871444206935E-3</v>
      </c>
      <c r="AA37" s="123">
        <f t="shared" si="6"/>
        <v>3.2808746952177354E-3</v>
      </c>
      <c r="AB37" s="123">
        <f t="shared" si="6"/>
        <v>2.7340622460147561E-3</v>
      </c>
      <c r="AC37" s="123">
        <f t="shared" si="6"/>
        <v>2.187249796811837E-3</v>
      </c>
      <c r="AD37" s="123">
        <f t="shared" si="6"/>
        <v>1.6404373476088736E-3</v>
      </c>
      <c r="AE37" s="123">
        <f t="shared" si="6"/>
        <v>1.0936248984059055E-3</v>
      </c>
      <c r="AF37" s="123">
        <f t="shared" si="6"/>
        <v>5.4681244920297281E-4</v>
      </c>
      <c r="AG37" s="123">
        <f t="shared" si="6"/>
        <v>0</v>
      </c>
    </row>
    <row r="38" spans="1:33">
      <c r="B38" s="123" t="s">
        <v>20</v>
      </c>
      <c r="D38" s="123">
        <f t="shared" si="6"/>
        <v>4.993577718490174E-2</v>
      </c>
      <c r="E38" s="123">
        <f t="shared" si="6"/>
        <v>4.5140067568501037E-2</v>
      </c>
      <c r="F38" s="123">
        <f t="shared" si="6"/>
        <v>3.9380036765449586E-2</v>
      </c>
      <c r="G38" s="123">
        <f t="shared" si="6"/>
        <v>3.7467191153822695E-2</v>
      </c>
      <c r="H38" s="123">
        <f t="shared" si="6"/>
        <v>3.3155296635429869E-2</v>
      </c>
      <c r="I38" s="123">
        <f t="shared" si="6"/>
        <v>2.9542567828570711E-2</v>
      </c>
      <c r="J38" s="123">
        <f t="shared" si="6"/>
        <v>2.707297971868702E-2</v>
      </c>
      <c r="K38" s="123">
        <f t="shared" si="6"/>
        <v>2.0459772168159394E-2</v>
      </c>
      <c r="L38" s="123">
        <f t="shared" si="6"/>
        <v>1.3247140671736308E-2</v>
      </c>
      <c r="M38" s="123">
        <f t="shared" si="6"/>
        <v>1.1694902772356984E-2</v>
      </c>
      <c r="N38" s="123">
        <f t="shared" si="6"/>
        <v>1.0389436534856166E-2</v>
      </c>
      <c r="O38" s="123">
        <f t="shared" si="6"/>
        <v>9.8426240856532461E-3</v>
      </c>
      <c r="P38" s="123">
        <f t="shared" si="6"/>
        <v>9.2958116364502668E-3</v>
      </c>
      <c r="Q38" s="123">
        <f t="shared" si="6"/>
        <v>8.7489991872472875E-3</v>
      </c>
      <c r="R38" s="123">
        <f t="shared" si="6"/>
        <v>8.2021867380443446E-3</v>
      </c>
      <c r="S38" s="123">
        <f t="shared" si="6"/>
        <v>7.655374288841387E-3</v>
      </c>
      <c r="T38" s="123">
        <f t="shared" si="6"/>
        <v>7.1085618396384337E-3</v>
      </c>
      <c r="U38" s="123">
        <f t="shared" si="6"/>
        <v>6.5617493904354804E-3</v>
      </c>
      <c r="V38" s="123">
        <f t="shared" si="6"/>
        <v>6.0149369412325305E-3</v>
      </c>
      <c r="W38" s="123">
        <f t="shared" si="6"/>
        <v>5.4681244920295607E-3</v>
      </c>
      <c r="X38" s="123">
        <f t="shared" si="6"/>
        <v>4.9213120428266213E-3</v>
      </c>
      <c r="Y38" s="123">
        <f t="shared" si="6"/>
        <v>4.3744995936236437E-3</v>
      </c>
      <c r="Z38" s="123">
        <f t="shared" si="6"/>
        <v>3.8276871444207147E-3</v>
      </c>
      <c r="AA38" s="123">
        <f t="shared" si="6"/>
        <v>3.2808746952177354E-3</v>
      </c>
      <c r="AB38" s="123">
        <f t="shared" si="6"/>
        <v>2.7340622460147778E-3</v>
      </c>
      <c r="AC38" s="123">
        <f t="shared" si="6"/>
        <v>2.187249796811837E-3</v>
      </c>
      <c r="AD38" s="123">
        <f t="shared" si="6"/>
        <v>1.6404373476088517E-3</v>
      </c>
      <c r="AE38" s="123">
        <f t="shared" si="6"/>
        <v>1.0936248984059055E-3</v>
      </c>
      <c r="AF38" s="123">
        <f t="shared" si="6"/>
        <v>5.4681244920297281E-4</v>
      </c>
      <c r="AG38" s="123">
        <f t="shared" si="6"/>
        <v>0</v>
      </c>
    </row>
    <row r="39" spans="1:33">
      <c r="B39" s="123" t="s">
        <v>21</v>
      </c>
      <c r="D39" s="123">
        <f t="shared" si="6"/>
        <v>2.0206180341333608E-2</v>
      </c>
      <c r="E39" s="123">
        <f t="shared" si="6"/>
        <v>2.0352284410934333E-2</v>
      </c>
      <c r="F39" s="123">
        <f t="shared" si="6"/>
        <v>2.0793884011196598E-2</v>
      </c>
      <c r="G39" s="123">
        <f t="shared" si="6"/>
        <v>2.4537649507380552E-2</v>
      </c>
      <c r="H39" s="123">
        <f t="shared" si="6"/>
        <v>2.6127320577335873E-2</v>
      </c>
      <c r="I39" s="123">
        <f t="shared" si="6"/>
        <v>2.2260931866911606E-2</v>
      </c>
      <c r="J39" s="123">
        <f t="shared" si="6"/>
        <v>1.8056208696123812E-2</v>
      </c>
      <c r="K39" s="123">
        <f t="shared" si="6"/>
        <v>1.6157870443732444E-2</v>
      </c>
      <c r="L39" s="123">
        <f t="shared" si="6"/>
        <v>1.3945720110810453E-2</v>
      </c>
      <c r="M39" s="123">
        <f t="shared" si="6"/>
        <v>1.1218347097953715E-2</v>
      </c>
      <c r="N39" s="123">
        <f t="shared" si="6"/>
        <v>1.0389436534856166E-2</v>
      </c>
      <c r="O39" s="123">
        <f t="shared" si="6"/>
        <v>9.842624085653227E-3</v>
      </c>
      <c r="P39" s="123">
        <f t="shared" si="6"/>
        <v>9.2958116364502668E-3</v>
      </c>
      <c r="Q39" s="123">
        <f t="shared" si="6"/>
        <v>8.7489991872472875E-3</v>
      </c>
      <c r="R39" s="123">
        <f t="shared" si="6"/>
        <v>8.2021867380443446E-3</v>
      </c>
      <c r="S39" s="123">
        <f t="shared" si="6"/>
        <v>7.6553742888413661E-3</v>
      </c>
      <c r="T39" s="123">
        <f t="shared" si="6"/>
        <v>7.1085618396384545E-3</v>
      </c>
      <c r="U39" s="123">
        <f t="shared" si="6"/>
        <v>6.5617493904354804E-3</v>
      </c>
      <c r="V39" s="123">
        <f t="shared" si="6"/>
        <v>6.0149369412325305E-3</v>
      </c>
      <c r="W39" s="123">
        <f t="shared" si="6"/>
        <v>5.4681244920295399E-3</v>
      </c>
      <c r="X39" s="123">
        <f t="shared" si="6"/>
        <v>4.9213120428266213E-3</v>
      </c>
      <c r="Y39" s="123">
        <f t="shared" si="6"/>
        <v>4.3744995936236437E-3</v>
      </c>
      <c r="Z39" s="123">
        <f t="shared" si="6"/>
        <v>3.8276871444206935E-3</v>
      </c>
      <c r="AA39" s="123">
        <f t="shared" si="6"/>
        <v>3.2808746952177354E-3</v>
      </c>
      <c r="AB39" s="123">
        <f t="shared" si="6"/>
        <v>2.7340622460147778E-3</v>
      </c>
      <c r="AC39" s="123">
        <f t="shared" si="6"/>
        <v>2.187249796811837E-3</v>
      </c>
      <c r="AD39" s="123">
        <f t="shared" si="6"/>
        <v>1.6404373476088517E-3</v>
      </c>
      <c r="AE39" s="123">
        <f t="shared" si="6"/>
        <v>1.0936248984059055E-3</v>
      </c>
      <c r="AF39" s="123">
        <f t="shared" si="6"/>
        <v>5.4681244920297281E-4</v>
      </c>
      <c r="AG39" s="123">
        <f t="shared" si="6"/>
        <v>0</v>
      </c>
    </row>
    <row r="40" spans="1:33">
      <c r="A40" s="126" t="s">
        <v>26</v>
      </c>
      <c r="B40" s="125" t="s">
        <v>22</v>
      </c>
      <c r="C40" s="125"/>
      <c r="D40" s="125">
        <f>(1/10)*LN(D30/C30)</f>
        <v>1.1423545151320562E-2</v>
      </c>
      <c r="E40" s="125">
        <f t="shared" si="6"/>
        <v>1.5961917745229783E-2</v>
      </c>
      <c r="F40" s="125">
        <f t="shared" si="6"/>
        <v>1.7206435132888668E-2</v>
      </c>
      <c r="G40" s="125">
        <f t="shared" si="6"/>
        <v>1.8573782245405034E-2</v>
      </c>
      <c r="H40" s="125">
        <f t="shared" si="6"/>
        <v>1.8399466369401044E-2</v>
      </c>
      <c r="I40" s="125">
        <f t="shared" si="6"/>
        <v>1.7454131354382434E-2</v>
      </c>
      <c r="J40" s="125">
        <f t="shared" si="6"/>
        <v>1.6268622024011015E-2</v>
      </c>
      <c r="K40" s="125">
        <f t="shared" si="6"/>
        <v>1.4523744587322019E-2</v>
      </c>
      <c r="L40" s="125">
        <f t="shared" si="6"/>
        <v>1.213532108217355E-2</v>
      </c>
      <c r="M40" s="125">
        <f t="shared" si="6"/>
        <v>1.0936248984059137E-2</v>
      </c>
      <c r="N40" s="125">
        <f t="shared" ref="N40:AG40" si="7">IF(N$1&lt;=$E$3,$M40-$M40/($E$3-2100)*(N$1-$M$1),0)</f>
        <v>1.038943653485618E-2</v>
      </c>
      <c r="O40" s="125">
        <f t="shared" si="7"/>
        <v>9.8426240856532236E-3</v>
      </c>
      <c r="P40" s="125">
        <f t="shared" si="7"/>
        <v>9.2958116364502668E-3</v>
      </c>
      <c r="Q40" s="125">
        <f t="shared" si="7"/>
        <v>8.74899918724731E-3</v>
      </c>
      <c r="R40" s="125">
        <f t="shared" si="7"/>
        <v>8.2021867380443533E-3</v>
      </c>
      <c r="S40" s="125">
        <f t="shared" si="7"/>
        <v>7.6553742888413956E-3</v>
      </c>
      <c r="T40" s="125">
        <f t="shared" si="7"/>
        <v>7.1085618396384389E-3</v>
      </c>
      <c r="U40" s="125">
        <f t="shared" si="7"/>
        <v>6.5617493904354821E-3</v>
      </c>
      <c r="V40" s="125">
        <f t="shared" si="7"/>
        <v>6.0149369412325253E-3</v>
      </c>
      <c r="W40" s="125">
        <f t="shared" si="7"/>
        <v>5.4681244920295686E-3</v>
      </c>
      <c r="X40" s="125">
        <f t="shared" si="7"/>
        <v>4.9213120428266118E-3</v>
      </c>
      <c r="Y40" s="125">
        <f t="shared" si="7"/>
        <v>4.3744995936236541E-3</v>
      </c>
      <c r="Z40" s="125">
        <f t="shared" si="7"/>
        <v>3.8276871444206974E-3</v>
      </c>
      <c r="AA40" s="125">
        <f t="shared" si="7"/>
        <v>3.2808746952177406E-3</v>
      </c>
      <c r="AB40" s="125">
        <f t="shared" si="7"/>
        <v>2.7340622460147838E-3</v>
      </c>
      <c r="AC40" s="125">
        <f t="shared" si="7"/>
        <v>2.1872497968118271E-3</v>
      </c>
      <c r="AD40" s="125">
        <f t="shared" si="7"/>
        <v>1.6404373476088703E-3</v>
      </c>
      <c r="AE40" s="125">
        <f t="shared" si="7"/>
        <v>1.0936248984059135E-3</v>
      </c>
      <c r="AF40" s="125">
        <f t="shared" si="7"/>
        <v>5.4681244920295677E-4</v>
      </c>
      <c r="AG40" s="125">
        <f t="shared" si="7"/>
        <v>0</v>
      </c>
    </row>
    <row r="41" spans="1:33">
      <c r="A41" s="132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</row>
    <row r="43" spans="1:33">
      <c r="A43" s="163" t="s">
        <v>12</v>
      </c>
      <c r="B43" s="166" t="s">
        <v>27</v>
      </c>
      <c r="C43" s="166">
        <v>2000</v>
      </c>
      <c r="D43" s="166">
        <v>2010</v>
      </c>
      <c r="E43" s="166">
        <v>2020</v>
      </c>
      <c r="F43" s="166">
        <v>2030</v>
      </c>
      <c r="G43" s="166">
        <v>2040</v>
      </c>
      <c r="H43" s="166">
        <v>2050</v>
      </c>
      <c r="I43" s="166">
        <v>2060</v>
      </c>
      <c r="J43" s="166">
        <v>2070</v>
      </c>
      <c r="K43" s="166">
        <v>2080</v>
      </c>
      <c r="L43" s="166">
        <v>2090</v>
      </c>
      <c r="M43" s="166">
        <v>2100</v>
      </c>
      <c r="N43" s="127">
        <v>2110</v>
      </c>
      <c r="O43" s="127">
        <v>2120</v>
      </c>
      <c r="P43" s="127">
        <v>2130</v>
      </c>
      <c r="Q43" s="127">
        <v>2140</v>
      </c>
      <c r="R43" s="127">
        <v>2150</v>
      </c>
      <c r="S43" s="127">
        <v>2160</v>
      </c>
      <c r="T43" s="127">
        <v>2170</v>
      </c>
      <c r="U43" s="127">
        <v>2180</v>
      </c>
      <c r="V43" s="127">
        <v>2190</v>
      </c>
      <c r="W43" s="127">
        <v>2200</v>
      </c>
      <c r="X43" s="127">
        <v>2210</v>
      </c>
      <c r="Y43" s="127">
        <v>2220</v>
      </c>
      <c r="Z43" s="127">
        <v>2230</v>
      </c>
      <c r="AA43" s="127">
        <v>2240</v>
      </c>
      <c r="AB43" s="127">
        <v>2250</v>
      </c>
      <c r="AC43" s="127">
        <v>2260</v>
      </c>
      <c r="AD43" s="127">
        <v>2270</v>
      </c>
      <c r="AE43" s="127">
        <v>2280</v>
      </c>
      <c r="AF43" s="127">
        <v>2290</v>
      </c>
      <c r="AG43" s="127">
        <v>2300</v>
      </c>
    </row>
    <row r="44" spans="1:33">
      <c r="B44" s="164" t="s">
        <v>15</v>
      </c>
      <c r="C44" s="164">
        <v>1.26743002759065</v>
      </c>
      <c r="D44" s="164">
        <v>1.3488182381583071</v>
      </c>
      <c r="E44" s="164">
        <v>1.4184268693607354</v>
      </c>
      <c r="F44" s="164">
        <v>1.4555138513503745</v>
      </c>
      <c r="G44" s="164">
        <v>1.4454672902921131</v>
      </c>
      <c r="H44" s="164">
        <v>1.4060371527407882</v>
      </c>
      <c r="I44" s="164">
        <v>1.3920398844557094</v>
      </c>
      <c r="J44" s="164">
        <v>1.3920398844557094</v>
      </c>
      <c r="K44" s="164">
        <v>1.3920398844557094</v>
      </c>
      <c r="L44" s="164">
        <v>1.3920398844557094</v>
      </c>
      <c r="M44" s="164">
        <v>1.3920398844557094</v>
      </c>
      <c r="N44" s="123">
        <f t="shared" ref="N44:AG51" si="8">M44*EXP(N55*10)</f>
        <v>1.3920398844557094</v>
      </c>
      <c r="O44" s="123">
        <f t="shared" si="8"/>
        <v>1.3920398844557094</v>
      </c>
      <c r="P44" s="123">
        <f t="shared" si="8"/>
        <v>1.3920398844557094</v>
      </c>
      <c r="Q44" s="123">
        <f t="shared" si="8"/>
        <v>1.3920398844557094</v>
      </c>
      <c r="R44" s="123">
        <f t="shared" si="8"/>
        <v>1.3920398844557094</v>
      </c>
      <c r="S44" s="123">
        <f t="shared" si="8"/>
        <v>1.3920398844557094</v>
      </c>
      <c r="T44" s="123">
        <f t="shared" si="8"/>
        <v>1.3920398844557094</v>
      </c>
      <c r="U44" s="123">
        <f t="shared" si="8"/>
        <v>1.3920398844557094</v>
      </c>
      <c r="V44" s="123">
        <f t="shared" si="8"/>
        <v>1.3920398844557094</v>
      </c>
      <c r="W44" s="123">
        <f t="shared" si="8"/>
        <v>1.3920398844557094</v>
      </c>
      <c r="X44" s="123">
        <f t="shared" si="8"/>
        <v>1.3920398844557094</v>
      </c>
      <c r="Y44" s="123">
        <f t="shared" si="8"/>
        <v>1.3920398844557094</v>
      </c>
      <c r="Z44" s="123">
        <f t="shared" si="8"/>
        <v>1.3920398844557094</v>
      </c>
      <c r="AA44" s="123">
        <f t="shared" si="8"/>
        <v>1.3920398844557094</v>
      </c>
      <c r="AB44" s="123">
        <f t="shared" si="8"/>
        <v>1.3920398844557094</v>
      </c>
      <c r="AC44" s="123">
        <f t="shared" si="8"/>
        <v>1.3920398844557094</v>
      </c>
      <c r="AD44" s="123">
        <f t="shared" si="8"/>
        <v>1.3920398844557094</v>
      </c>
      <c r="AE44" s="123">
        <f t="shared" si="8"/>
        <v>1.3920398844557094</v>
      </c>
      <c r="AF44" s="123">
        <f t="shared" si="8"/>
        <v>1.3920398844557094</v>
      </c>
      <c r="AG44" s="123">
        <f t="shared" si="8"/>
        <v>1.3920398844557094</v>
      </c>
    </row>
    <row r="45" spans="1:33">
      <c r="B45" s="164" t="s">
        <v>16</v>
      </c>
      <c r="C45" s="164">
        <v>0.49322929380121999</v>
      </c>
      <c r="D45" s="164">
        <v>0.5068866070497855</v>
      </c>
      <c r="E45" s="164">
        <v>0.51065667810956961</v>
      </c>
      <c r="F45" s="164">
        <v>0.50892986374560845</v>
      </c>
      <c r="G45" s="164">
        <v>0.50266149691686912</v>
      </c>
      <c r="H45" s="164">
        <v>0.49299542096824989</v>
      </c>
      <c r="I45" s="164">
        <v>0.48978029547013524</v>
      </c>
      <c r="J45" s="164">
        <v>0.48899761947907017</v>
      </c>
      <c r="K45" s="164">
        <v>0.48899761947907017</v>
      </c>
      <c r="L45" s="164">
        <v>0.48899761947907017</v>
      </c>
      <c r="M45" s="164">
        <v>0.48899761947907017</v>
      </c>
      <c r="N45" s="123">
        <f t="shared" si="8"/>
        <v>0.48899761947907017</v>
      </c>
      <c r="O45" s="123">
        <f t="shared" si="8"/>
        <v>0.48899761947907017</v>
      </c>
      <c r="P45" s="123">
        <f t="shared" si="8"/>
        <v>0.48899761947907017</v>
      </c>
      <c r="Q45" s="123">
        <f t="shared" si="8"/>
        <v>0.48899761947907017</v>
      </c>
      <c r="R45" s="123">
        <f t="shared" si="8"/>
        <v>0.48899761947907017</v>
      </c>
      <c r="S45" s="123">
        <f t="shared" si="8"/>
        <v>0.48899761947907017</v>
      </c>
      <c r="T45" s="123">
        <f t="shared" si="8"/>
        <v>0.48899761947907017</v>
      </c>
      <c r="U45" s="123">
        <f t="shared" si="8"/>
        <v>0.48899761947907017</v>
      </c>
      <c r="V45" s="123">
        <f t="shared" si="8"/>
        <v>0.48899761947907017</v>
      </c>
      <c r="W45" s="123">
        <f t="shared" si="8"/>
        <v>0.48899761947907017</v>
      </c>
      <c r="X45" s="123">
        <f t="shared" si="8"/>
        <v>0.48899761947907017</v>
      </c>
      <c r="Y45" s="123">
        <f t="shared" si="8"/>
        <v>0.48899761947907017</v>
      </c>
      <c r="Z45" s="123">
        <f t="shared" si="8"/>
        <v>0.48899761947907017</v>
      </c>
      <c r="AA45" s="123">
        <f t="shared" si="8"/>
        <v>0.48899761947907017</v>
      </c>
      <c r="AB45" s="123">
        <f t="shared" si="8"/>
        <v>0.48899761947907017</v>
      </c>
      <c r="AC45" s="123">
        <f t="shared" si="8"/>
        <v>0.48899761947907017</v>
      </c>
      <c r="AD45" s="123">
        <f t="shared" si="8"/>
        <v>0.48899761947907017</v>
      </c>
      <c r="AE45" s="123">
        <f t="shared" si="8"/>
        <v>0.48899761947907017</v>
      </c>
      <c r="AF45" s="123">
        <f t="shared" si="8"/>
        <v>0.48899761947907017</v>
      </c>
      <c r="AG45" s="123">
        <f t="shared" si="8"/>
        <v>0.48899761947907017</v>
      </c>
    </row>
    <row r="46" spans="1:33">
      <c r="B46" s="164" t="s">
        <v>17</v>
      </c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23" t="e">
        <f t="shared" si="8"/>
        <v>#DIV/0!</v>
      </c>
      <c r="O46" s="123" t="e">
        <f t="shared" si="8"/>
        <v>#DIV/0!</v>
      </c>
      <c r="P46" s="123" t="e">
        <f t="shared" si="8"/>
        <v>#DIV/0!</v>
      </c>
      <c r="Q46" s="123" t="e">
        <f t="shared" si="8"/>
        <v>#DIV/0!</v>
      </c>
      <c r="R46" s="123" t="e">
        <f t="shared" si="8"/>
        <v>#DIV/0!</v>
      </c>
      <c r="S46" s="123" t="e">
        <f t="shared" si="8"/>
        <v>#DIV/0!</v>
      </c>
      <c r="T46" s="123" t="e">
        <f t="shared" si="8"/>
        <v>#DIV/0!</v>
      </c>
      <c r="U46" s="123" t="e">
        <f t="shared" si="8"/>
        <v>#DIV/0!</v>
      </c>
      <c r="V46" s="123" t="e">
        <f t="shared" si="8"/>
        <v>#DIV/0!</v>
      </c>
      <c r="W46" s="123" t="e">
        <f t="shared" si="8"/>
        <v>#DIV/0!</v>
      </c>
      <c r="X46" s="123" t="e">
        <f t="shared" si="8"/>
        <v>#DIV/0!</v>
      </c>
      <c r="Y46" s="123" t="e">
        <f t="shared" si="8"/>
        <v>#DIV/0!</v>
      </c>
      <c r="Z46" s="123" t="e">
        <f t="shared" si="8"/>
        <v>#DIV/0!</v>
      </c>
      <c r="AA46" s="123" t="e">
        <f t="shared" si="8"/>
        <v>#DIV/0!</v>
      </c>
      <c r="AB46" s="123" t="e">
        <f t="shared" si="8"/>
        <v>#DIV/0!</v>
      </c>
      <c r="AC46" s="123" t="e">
        <f t="shared" si="8"/>
        <v>#DIV/0!</v>
      </c>
      <c r="AD46" s="123" t="e">
        <f t="shared" si="8"/>
        <v>#DIV/0!</v>
      </c>
      <c r="AE46" s="123" t="e">
        <f t="shared" si="8"/>
        <v>#DIV/0!</v>
      </c>
      <c r="AF46" s="123" t="e">
        <f t="shared" si="8"/>
        <v>#DIV/0!</v>
      </c>
      <c r="AG46" s="123" t="e">
        <f t="shared" si="8"/>
        <v>#DIV/0!</v>
      </c>
    </row>
    <row r="47" spans="1:33">
      <c r="B47" s="164" t="s">
        <v>18</v>
      </c>
      <c r="C47" s="164">
        <v>0.28230966415129499</v>
      </c>
      <c r="D47" s="164">
        <v>0.31187743321018851</v>
      </c>
      <c r="E47" s="164">
        <v>0.33948343515369556</v>
      </c>
      <c r="F47" s="164">
        <v>0.36291237258132525</v>
      </c>
      <c r="G47" s="164">
        <v>0.38241759837893263</v>
      </c>
      <c r="H47" s="164">
        <v>0.3988164463850184</v>
      </c>
      <c r="I47" s="164">
        <v>0.41094375941099143</v>
      </c>
      <c r="J47" s="164">
        <v>0.41923700036600459</v>
      </c>
      <c r="K47" s="164">
        <v>0.42344828643126614</v>
      </c>
      <c r="L47" s="164">
        <v>0.42344828643126614</v>
      </c>
      <c r="M47" s="164">
        <v>0.42344828643126614</v>
      </c>
      <c r="N47" s="123">
        <f t="shared" si="8"/>
        <v>0.42344828643126614</v>
      </c>
      <c r="O47" s="123">
        <f t="shared" si="8"/>
        <v>0.42344828643126614</v>
      </c>
      <c r="P47" s="123">
        <f t="shared" si="8"/>
        <v>0.42344828643126614</v>
      </c>
      <c r="Q47" s="123">
        <f t="shared" si="8"/>
        <v>0.42344828643126614</v>
      </c>
      <c r="R47" s="123">
        <f t="shared" si="8"/>
        <v>0.42344828643126614</v>
      </c>
      <c r="S47" s="123">
        <f t="shared" si="8"/>
        <v>0.42344828643126614</v>
      </c>
      <c r="T47" s="123">
        <f t="shared" si="8"/>
        <v>0.42344828643126614</v>
      </c>
      <c r="U47" s="123">
        <f t="shared" si="8"/>
        <v>0.42344828643126614</v>
      </c>
      <c r="V47" s="123">
        <f t="shared" si="8"/>
        <v>0.42344828643126614</v>
      </c>
      <c r="W47" s="123">
        <f t="shared" si="8"/>
        <v>0.42344828643126614</v>
      </c>
      <c r="X47" s="123">
        <f t="shared" si="8"/>
        <v>0.42344828643126614</v>
      </c>
      <c r="Y47" s="123">
        <f t="shared" si="8"/>
        <v>0.42344828643126614</v>
      </c>
      <c r="Z47" s="123">
        <f t="shared" si="8"/>
        <v>0.42344828643126614</v>
      </c>
      <c r="AA47" s="123">
        <f t="shared" si="8"/>
        <v>0.42344828643126614</v>
      </c>
      <c r="AB47" s="123">
        <f t="shared" si="8"/>
        <v>0.42344828643126614</v>
      </c>
      <c r="AC47" s="123">
        <f t="shared" si="8"/>
        <v>0.42344828643126614</v>
      </c>
      <c r="AD47" s="123">
        <f t="shared" si="8"/>
        <v>0.42344828643126614</v>
      </c>
      <c r="AE47" s="123">
        <f t="shared" si="8"/>
        <v>0.42344828643126614</v>
      </c>
      <c r="AF47" s="123">
        <f t="shared" si="8"/>
        <v>0.42344828643126614</v>
      </c>
      <c r="AG47" s="123">
        <f t="shared" si="8"/>
        <v>0.42344828643126614</v>
      </c>
    </row>
    <row r="48" spans="1:33">
      <c r="B48" s="164" t="s">
        <v>19</v>
      </c>
      <c r="C48" s="164">
        <v>0.95607101668357497</v>
      </c>
      <c r="D48" s="164">
        <v>1.0057389109181367</v>
      </c>
      <c r="E48" s="164">
        <v>1.0390757074452528</v>
      </c>
      <c r="F48" s="164">
        <v>1.0592183827895278</v>
      </c>
      <c r="G48" s="164">
        <v>1.0685174389110976</v>
      </c>
      <c r="H48" s="164">
        <v>1.0701938114538387</v>
      </c>
      <c r="I48" s="164">
        <v>1.0763079644576019</v>
      </c>
      <c r="J48" s="164">
        <v>1.0852910539814555</v>
      </c>
      <c r="K48" s="164">
        <v>1.0902500841667206</v>
      </c>
      <c r="L48" s="164">
        <v>1.0902500841667206</v>
      </c>
      <c r="M48" s="164">
        <v>1.0902500841667206</v>
      </c>
      <c r="N48" s="123">
        <f t="shared" si="8"/>
        <v>1.0902500841667206</v>
      </c>
      <c r="O48" s="123">
        <f t="shared" si="8"/>
        <v>1.0902500841667206</v>
      </c>
      <c r="P48" s="123">
        <f t="shared" si="8"/>
        <v>1.0902500841667206</v>
      </c>
      <c r="Q48" s="123">
        <f t="shared" si="8"/>
        <v>1.0902500841667206</v>
      </c>
      <c r="R48" s="123">
        <f t="shared" si="8"/>
        <v>1.0902500841667206</v>
      </c>
      <c r="S48" s="123">
        <f t="shared" si="8"/>
        <v>1.0902500841667206</v>
      </c>
      <c r="T48" s="123">
        <f t="shared" si="8"/>
        <v>1.0902500841667206</v>
      </c>
      <c r="U48" s="123">
        <f t="shared" si="8"/>
        <v>1.0902500841667206</v>
      </c>
      <c r="V48" s="123">
        <f t="shared" si="8"/>
        <v>1.0902500841667206</v>
      </c>
      <c r="W48" s="123">
        <f t="shared" si="8"/>
        <v>1.0902500841667206</v>
      </c>
      <c r="X48" s="123">
        <f t="shared" si="8"/>
        <v>1.0902500841667206</v>
      </c>
      <c r="Y48" s="123">
        <f t="shared" si="8"/>
        <v>1.0902500841667206</v>
      </c>
      <c r="Z48" s="123">
        <f t="shared" si="8"/>
        <v>1.0902500841667206</v>
      </c>
      <c r="AA48" s="123">
        <f t="shared" si="8"/>
        <v>1.0902500841667206</v>
      </c>
      <c r="AB48" s="123">
        <f t="shared" si="8"/>
        <v>1.0902500841667206</v>
      </c>
      <c r="AC48" s="123">
        <f t="shared" si="8"/>
        <v>1.0902500841667206</v>
      </c>
      <c r="AD48" s="123">
        <f t="shared" si="8"/>
        <v>1.0902500841667206</v>
      </c>
      <c r="AE48" s="123">
        <f t="shared" si="8"/>
        <v>1.0902500841667206</v>
      </c>
      <c r="AF48" s="123">
        <f t="shared" si="8"/>
        <v>1.0902500841667206</v>
      </c>
      <c r="AG48" s="123">
        <f t="shared" si="8"/>
        <v>1.0902500841667206</v>
      </c>
    </row>
    <row r="49" spans="1:33">
      <c r="B49" s="164" t="s">
        <v>20</v>
      </c>
      <c r="C49" s="164">
        <v>2.59260991987769</v>
      </c>
      <c r="D49" s="164">
        <v>2.8587525250238333</v>
      </c>
      <c r="E49" s="164">
        <v>3.0941936474923262</v>
      </c>
      <c r="F49" s="164">
        <v>3.2608380586659722</v>
      </c>
      <c r="G49" s="164">
        <v>3.3413939803831108</v>
      </c>
      <c r="H49" s="164">
        <v>3.3594515023825453</v>
      </c>
      <c r="I49" s="164">
        <v>3.3734432866298438</v>
      </c>
      <c r="J49" s="164">
        <v>3.388772038409293</v>
      </c>
      <c r="K49" s="164">
        <v>3.388772038409293</v>
      </c>
      <c r="L49" s="164">
        <v>3.388772038409293</v>
      </c>
      <c r="M49" s="164">
        <v>3.388772038409293</v>
      </c>
      <c r="N49" s="123">
        <f t="shared" si="8"/>
        <v>3.388772038409293</v>
      </c>
      <c r="O49" s="123">
        <f t="shared" si="8"/>
        <v>3.388772038409293</v>
      </c>
      <c r="P49" s="123">
        <f t="shared" si="8"/>
        <v>3.388772038409293</v>
      </c>
      <c r="Q49" s="123">
        <f t="shared" si="8"/>
        <v>3.388772038409293</v>
      </c>
      <c r="R49" s="123">
        <f t="shared" si="8"/>
        <v>3.388772038409293</v>
      </c>
      <c r="S49" s="123">
        <f t="shared" si="8"/>
        <v>3.388772038409293</v>
      </c>
      <c r="T49" s="123">
        <f t="shared" si="8"/>
        <v>3.388772038409293</v>
      </c>
      <c r="U49" s="123">
        <f t="shared" si="8"/>
        <v>3.388772038409293</v>
      </c>
      <c r="V49" s="123">
        <f t="shared" si="8"/>
        <v>3.388772038409293</v>
      </c>
      <c r="W49" s="123">
        <f t="shared" si="8"/>
        <v>3.388772038409293</v>
      </c>
      <c r="X49" s="123">
        <f t="shared" si="8"/>
        <v>3.388772038409293</v>
      </c>
      <c r="Y49" s="123">
        <f t="shared" si="8"/>
        <v>3.388772038409293</v>
      </c>
      <c r="Z49" s="123">
        <f t="shared" si="8"/>
        <v>3.388772038409293</v>
      </c>
      <c r="AA49" s="123">
        <f t="shared" si="8"/>
        <v>3.388772038409293</v>
      </c>
      <c r="AB49" s="123">
        <f t="shared" si="8"/>
        <v>3.388772038409293</v>
      </c>
      <c r="AC49" s="123">
        <f t="shared" si="8"/>
        <v>3.388772038409293</v>
      </c>
      <c r="AD49" s="123">
        <f t="shared" si="8"/>
        <v>3.388772038409293</v>
      </c>
      <c r="AE49" s="123">
        <f t="shared" si="8"/>
        <v>3.388772038409293</v>
      </c>
      <c r="AF49" s="123">
        <f t="shared" si="8"/>
        <v>3.388772038409293</v>
      </c>
      <c r="AG49" s="123">
        <f t="shared" si="8"/>
        <v>3.388772038409293</v>
      </c>
    </row>
    <row r="50" spans="1:33">
      <c r="B50" s="164" t="s">
        <v>21</v>
      </c>
      <c r="C50" s="164">
        <v>2.4892438265179502</v>
      </c>
      <c r="D50" s="164">
        <v>2.9375301492919821</v>
      </c>
      <c r="E50" s="164">
        <v>3.4104783823123288</v>
      </c>
      <c r="F50" s="164">
        <v>3.8569501741080021</v>
      </c>
      <c r="G50" s="164">
        <v>4.2571833211997614</v>
      </c>
      <c r="H50" s="164">
        <v>4.5916811593547608</v>
      </c>
      <c r="I50" s="164">
        <v>4.8577868593993161</v>
      </c>
      <c r="J50" s="164">
        <v>5.0552997611233375</v>
      </c>
      <c r="K50" s="164">
        <v>5.1615801226066313</v>
      </c>
      <c r="L50" s="164">
        <v>5.1790141055044767</v>
      </c>
      <c r="M50" s="164">
        <v>5.1790141055044767</v>
      </c>
      <c r="N50" s="123">
        <f t="shared" si="8"/>
        <v>5.1790141055044767</v>
      </c>
      <c r="O50" s="123">
        <f t="shared" si="8"/>
        <v>5.1790141055044767</v>
      </c>
      <c r="P50" s="123">
        <f t="shared" si="8"/>
        <v>5.1790141055044767</v>
      </c>
      <c r="Q50" s="123">
        <f t="shared" si="8"/>
        <v>5.1790141055044767</v>
      </c>
      <c r="R50" s="123">
        <f t="shared" si="8"/>
        <v>5.1790141055044767</v>
      </c>
      <c r="S50" s="123">
        <f t="shared" si="8"/>
        <v>5.1790141055044767</v>
      </c>
      <c r="T50" s="123">
        <f t="shared" si="8"/>
        <v>5.1790141055044767</v>
      </c>
      <c r="U50" s="123">
        <f t="shared" si="8"/>
        <v>5.1790141055044767</v>
      </c>
      <c r="V50" s="123">
        <f t="shared" si="8"/>
        <v>5.1790141055044767</v>
      </c>
      <c r="W50" s="123">
        <f t="shared" si="8"/>
        <v>5.1790141055044767</v>
      </c>
      <c r="X50" s="123">
        <f t="shared" si="8"/>
        <v>5.1790141055044767</v>
      </c>
      <c r="Y50" s="123">
        <f t="shared" si="8"/>
        <v>5.1790141055044767</v>
      </c>
      <c r="Z50" s="123">
        <f t="shared" si="8"/>
        <v>5.1790141055044767</v>
      </c>
      <c r="AA50" s="123">
        <f t="shared" si="8"/>
        <v>5.1790141055044767</v>
      </c>
      <c r="AB50" s="123">
        <f t="shared" si="8"/>
        <v>5.1790141055044767</v>
      </c>
      <c r="AC50" s="123">
        <f t="shared" si="8"/>
        <v>5.1790141055044767</v>
      </c>
      <c r="AD50" s="123">
        <f t="shared" si="8"/>
        <v>5.1790141055044767</v>
      </c>
      <c r="AE50" s="123">
        <f t="shared" si="8"/>
        <v>5.1790141055044767</v>
      </c>
      <c r="AF50" s="123">
        <f t="shared" si="8"/>
        <v>5.1790141055044767</v>
      </c>
      <c r="AG50" s="123">
        <f t="shared" si="8"/>
        <v>5.1790141055044767</v>
      </c>
    </row>
    <row r="51" spans="1:33">
      <c r="B51" s="165" t="s">
        <v>22</v>
      </c>
      <c r="C51" s="165">
        <v>6.0379247630792197</v>
      </c>
      <c r="D51" s="165">
        <v>6.8020215852339518</v>
      </c>
      <c r="E51" s="165">
        <v>7.5437477372499071</v>
      </c>
      <c r="F51" s="165">
        <v>8.1770066155635028</v>
      </c>
      <c r="G51" s="165">
        <v>8.6670947404939689</v>
      </c>
      <c r="H51" s="165">
        <v>9.0213264731911451</v>
      </c>
      <c r="I51" s="165">
        <v>9.3075381104867621</v>
      </c>
      <c r="J51" s="165">
        <v>9.5293628535140851</v>
      </c>
      <c r="K51" s="165">
        <v>9.6406022451826452</v>
      </c>
      <c r="L51" s="165">
        <v>9.6580362280804906</v>
      </c>
      <c r="M51" s="165">
        <v>9.6580362280804906</v>
      </c>
      <c r="N51" s="125">
        <f t="shared" si="8"/>
        <v>9.6580362280804906</v>
      </c>
      <c r="O51" s="125">
        <f t="shared" si="8"/>
        <v>9.6580362280804906</v>
      </c>
      <c r="P51" s="125">
        <f t="shared" si="8"/>
        <v>9.6580362280804906</v>
      </c>
      <c r="Q51" s="125">
        <f t="shared" si="8"/>
        <v>9.6580362280804906</v>
      </c>
      <c r="R51" s="125">
        <f t="shared" si="8"/>
        <v>9.6580362280804906</v>
      </c>
      <c r="S51" s="125">
        <f t="shared" si="8"/>
        <v>9.6580362280804906</v>
      </c>
      <c r="T51" s="125">
        <f t="shared" si="8"/>
        <v>9.6580362280804906</v>
      </c>
      <c r="U51" s="125">
        <f t="shared" si="8"/>
        <v>9.6580362280804906</v>
      </c>
      <c r="V51" s="125">
        <f t="shared" si="8"/>
        <v>9.6580362280804906</v>
      </c>
      <c r="W51" s="125">
        <f t="shared" si="8"/>
        <v>9.6580362280804906</v>
      </c>
      <c r="X51" s="125">
        <f t="shared" si="8"/>
        <v>9.6580362280804906</v>
      </c>
      <c r="Y51" s="125">
        <f t="shared" si="8"/>
        <v>9.6580362280804906</v>
      </c>
      <c r="Z51" s="125">
        <f t="shared" si="8"/>
        <v>9.6580362280804906</v>
      </c>
      <c r="AA51" s="125">
        <f t="shared" si="8"/>
        <v>9.6580362280804906</v>
      </c>
      <c r="AB51" s="125">
        <f t="shared" si="8"/>
        <v>9.6580362280804906</v>
      </c>
      <c r="AC51" s="125">
        <f t="shared" si="8"/>
        <v>9.6580362280804906</v>
      </c>
      <c r="AD51" s="125">
        <f t="shared" si="8"/>
        <v>9.6580362280804906</v>
      </c>
      <c r="AE51" s="125">
        <f t="shared" si="8"/>
        <v>9.6580362280804906</v>
      </c>
      <c r="AF51" s="125">
        <f t="shared" si="8"/>
        <v>9.6580362280804906</v>
      </c>
      <c r="AG51" s="125">
        <f t="shared" si="8"/>
        <v>9.6580362280804906</v>
      </c>
    </row>
    <row r="52" spans="1:33" s="128" customFormat="1" ht="11.25">
      <c r="B52" s="128" t="s">
        <v>23</v>
      </c>
      <c r="C52" s="128">
        <f t="shared" ref="C52:AG52" si="9">SUM(C48:C50)</f>
        <v>6.0379247630792152</v>
      </c>
      <c r="D52" s="128">
        <f t="shared" si="9"/>
        <v>6.8020215852339518</v>
      </c>
      <c r="E52" s="128">
        <f t="shared" si="9"/>
        <v>7.543747737249908</v>
      </c>
      <c r="F52" s="128">
        <f t="shared" si="9"/>
        <v>8.1770066155635028</v>
      </c>
      <c r="G52" s="128">
        <f t="shared" si="9"/>
        <v>8.6670947404939689</v>
      </c>
      <c r="H52" s="128">
        <f t="shared" si="9"/>
        <v>9.0213264731911451</v>
      </c>
      <c r="I52" s="128">
        <f t="shared" si="9"/>
        <v>9.3075381104867621</v>
      </c>
      <c r="J52" s="128">
        <f t="shared" si="9"/>
        <v>9.5293628535140869</v>
      </c>
      <c r="K52" s="128">
        <f t="shared" si="9"/>
        <v>9.6406022451826452</v>
      </c>
      <c r="L52" s="128">
        <f t="shared" si="9"/>
        <v>9.6580362280804906</v>
      </c>
      <c r="M52" s="128">
        <f t="shared" si="9"/>
        <v>9.6580362280804906</v>
      </c>
      <c r="N52" s="128">
        <f t="shared" si="9"/>
        <v>9.6580362280804906</v>
      </c>
      <c r="O52" s="128">
        <f t="shared" si="9"/>
        <v>9.6580362280804906</v>
      </c>
      <c r="P52" s="128">
        <f t="shared" si="9"/>
        <v>9.6580362280804906</v>
      </c>
      <c r="Q52" s="128">
        <f t="shared" si="9"/>
        <v>9.6580362280804906</v>
      </c>
      <c r="R52" s="128">
        <f t="shared" si="9"/>
        <v>9.6580362280804906</v>
      </c>
      <c r="S52" s="128">
        <f t="shared" si="9"/>
        <v>9.6580362280804906</v>
      </c>
      <c r="T52" s="128">
        <f t="shared" si="9"/>
        <v>9.6580362280804906</v>
      </c>
      <c r="U52" s="128">
        <f t="shared" si="9"/>
        <v>9.6580362280804906</v>
      </c>
      <c r="V52" s="128">
        <f t="shared" si="9"/>
        <v>9.6580362280804906</v>
      </c>
      <c r="W52" s="128">
        <f t="shared" si="9"/>
        <v>9.6580362280804906</v>
      </c>
      <c r="X52" s="128">
        <f t="shared" si="9"/>
        <v>9.6580362280804906</v>
      </c>
      <c r="Y52" s="128">
        <f t="shared" si="9"/>
        <v>9.6580362280804906</v>
      </c>
      <c r="Z52" s="128">
        <f t="shared" si="9"/>
        <v>9.6580362280804906</v>
      </c>
      <c r="AA52" s="128">
        <f t="shared" si="9"/>
        <v>9.6580362280804906</v>
      </c>
      <c r="AB52" s="128">
        <f t="shared" si="9"/>
        <v>9.6580362280804906</v>
      </c>
      <c r="AC52" s="128">
        <f t="shared" si="9"/>
        <v>9.6580362280804906</v>
      </c>
      <c r="AD52" s="128">
        <f t="shared" si="9"/>
        <v>9.6580362280804906</v>
      </c>
      <c r="AE52" s="128">
        <f t="shared" si="9"/>
        <v>9.6580362280804906</v>
      </c>
      <c r="AF52" s="128">
        <f t="shared" si="9"/>
        <v>9.6580362280804906</v>
      </c>
      <c r="AG52" s="128">
        <f t="shared" si="9"/>
        <v>9.6580362280804906</v>
      </c>
    </row>
    <row r="54" spans="1:33">
      <c r="B54" s="127" t="s">
        <v>28</v>
      </c>
      <c r="C54" s="127">
        <v>2000</v>
      </c>
      <c r="D54" s="127">
        <v>2010</v>
      </c>
      <c r="E54" s="127">
        <v>2020</v>
      </c>
      <c r="F54" s="127">
        <v>2030</v>
      </c>
      <c r="G54" s="127">
        <v>2040</v>
      </c>
      <c r="H54" s="127">
        <v>2050</v>
      </c>
      <c r="I54" s="127">
        <v>2060</v>
      </c>
      <c r="J54" s="127">
        <v>2070</v>
      </c>
      <c r="K54" s="127">
        <v>2080</v>
      </c>
      <c r="L54" s="127">
        <v>2090</v>
      </c>
      <c r="M54" s="127">
        <v>2100</v>
      </c>
      <c r="N54" s="127">
        <v>2110</v>
      </c>
      <c r="O54" s="127">
        <v>2120</v>
      </c>
      <c r="P54" s="127">
        <v>2130</v>
      </c>
      <c r="Q54" s="127">
        <v>2140</v>
      </c>
      <c r="R54" s="127">
        <v>2150</v>
      </c>
      <c r="S54" s="127">
        <v>2160</v>
      </c>
      <c r="T54" s="127">
        <v>2170</v>
      </c>
      <c r="U54" s="127">
        <v>2180</v>
      </c>
      <c r="V54" s="127">
        <v>2190</v>
      </c>
      <c r="W54" s="127">
        <v>2200</v>
      </c>
      <c r="X54" s="127">
        <v>2210</v>
      </c>
      <c r="Y54" s="127">
        <v>2220</v>
      </c>
      <c r="Z54" s="127">
        <v>2230</v>
      </c>
      <c r="AA54" s="127">
        <v>2240</v>
      </c>
      <c r="AB54" s="127">
        <v>2250</v>
      </c>
      <c r="AC54" s="127">
        <v>2260</v>
      </c>
      <c r="AD54" s="127">
        <v>2270</v>
      </c>
      <c r="AE54" s="127">
        <v>2280</v>
      </c>
      <c r="AF54" s="127">
        <v>2290</v>
      </c>
      <c r="AG54" s="127">
        <v>2300</v>
      </c>
    </row>
    <row r="55" spans="1:33">
      <c r="B55" s="123" t="s">
        <v>15</v>
      </c>
      <c r="D55" s="123">
        <f t="shared" ref="D55:M62" si="10">(1/10)*LN(D44/C44)</f>
        <v>6.2237580037617993E-3</v>
      </c>
      <c r="E55" s="123">
        <f t="shared" si="10"/>
        <v>5.0319589087893342E-3</v>
      </c>
      <c r="F55" s="123">
        <f t="shared" si="10"/>
        <v>2.5810581688228752E-3</v>
      </c>
      <c r="G55" s="123">
        <f t="shared" si="10"/>
        <v>-6.9263471442328087E-4</v>
      </c>
      <c r="H55" s="123">
        <f t="shared" si="10"/>
        <v>-2.7657436108354692E-3</v>
      </c>
      <c r="I55" s="123">
        <f t="shared" si="10"/>
        <v>-1.0005003335835198E-3</v>
      </c>
      <c r="J55" s="123">
        <f t="shared" si="10"/>
        <v>0</v>
      </c>
      <c r="K55" s="123">
        <f t="shared" si="10"/>
        <v>0</v>
      </c>
      <c r="L55" s="123">
        <f t="shared" si="10"/>
        <v>0</v>
      </c>
      <c r="M55" s="123">
        <f t="shared" si="10"/>
        <v>0</v>
      </c>
      <c r="N55" s="123">
        <f t="shared" ref="N55:AC62" si="11">IF(N$1&lt;=$E$4,$M55-$M55/($E$4-2100)*(N$1-$M$1),0)</f>
        <v>0</v>
      </c>
      <c r="O55" s="123">
        <f t="shared" si="11"/>
        <v>0</v>
      </c>
      <c r="P55" s="123">
        <f t="shared" si="11"/>
        <v>0</v>
      </c>
      <c r="Q55" s="123">
        <f t="shared" si="11"/>
        <v>0</v>
      </c>
      <c r="R55" s="123">
        <f t="shared" si="11"/>
        <v>0</v>
      </c>
      <c r="S55" s="123">
        <f t="shared" si="11"/>
        <v>0</v>
      </c>
      <c r="T55" s="123">
        <f t="shared" si="11"/>
        <v>0</v>
      </c>
      <c r="U55" s="123">
        <f t="shared" si="11"/>
        <v>0</v>
      </c>
      <c r="V55" s="123">
        <f t="shared" si="11"/>
        <v>0</v>
      </c>
      <c r="W55" s="123">
        <f t="shared" si="11"/>
        <v>0</v>
      </c>
      <c r="X55" s="123">
        <f t="shared" si="11"/>
        <v>0</v>
      </c>
      <c r="Y55" s="123">
        <f t="shared" si="11"/>
        <v>0</v>
      </c>
      <c r="Z55" s="123">
        <f t="shared" si="11"/>
        <v>0</v>
      </c>
      <c r="AA55" s="123">
        <f t="shared" si="11"/>
        <v>0</v>
      </c>
      <c r="AB55" s="123">
        <f t="shared" si="11"/>
        <v>0</v>
      </c>
      <c r="AC55" s="123">
        <f t="shared" si="11"/>
        <v>0</v>
      </c>
      <c r="AD55" s="123">
        <f t="shared" ref="X55:AG62" si="12">IF(AD$1&lt;=$E$4,$M55-$M55/($E$4-2100)*(AD$1-$M$1),0)</f>
        <v>0</v>
      </c>
      <c r="AE55" s="123">
        <f t="shared" si="12"/>
        <v>0</v>
      </c>
      <c r="AF55" s="123">
        <f t="shared" si="12"/>
        <v>0</v>
      </c>
      <c r="AG55" s="123">
        <f t="shared" si="12"/>
        <v>0</v>
      </c>
    </row>
    <row r="56" spans="1:33">
      <c r="B56" s="123" t="s">
        <v>16</v>
      </c>
      <c r="D56" s="123">
        <f t="shared" si="10"/>
        <v>2.7313158936626302E-3</v>
      </c>
      <c r="E56" s="123">
        <f t="shared" si="10"/>
        <v>7.4101777608909973E-4</v>
      </c>
      <c r="F56" s="123">
        <f t="shared" si="10"/>
        <v>-3.3872867954881322E-4</v>
      </c>
      <c r="G56" s="123">
        <f t="shared" si="10"/>
        <v>-1.2393239609219248E-3</v>
      </c>
      <c r="H56" s="123">
        <f t="shared" si="10"/>
        <v>-1.9417089296066713E-3</v>
      </c>
      <c r="I56" s="123">
        <f t="shared" si="10"/>
        <v>-6.5429719404291225E-4</v>
      </c>
      <c r="J56" s="123">
        <f t="shared" si="10"/>
        <v>-1.599292640208303E-4</v>
      </c>
      <c r="K56" s="123">
        <f t="shared" si="10"/>
        <v>0</v>
      </c>
      <c r="L56" s="123">
        <f t="shared" si="10"/>
        <v>0</v>
      </c>
      <c r="M56" s="123">
        <f t="shared" si="10"/>
        <v>0</v>
      </c>
      <c r="N56" s="123">
        <f t="shared" si="11"/>
        <v>0</v>
      </c>
      <c r="O56" s="123">
        <f t="shared" si="11"/>
        <v>0</v>
      </c>
      <c r="P56" s="123">
        <f t="shared" si="11"/>
        <v>0</v>
      </c>
      <c r="Q56" s="123">
        <f t="shared" si="11"/>
        <v>0</v>
      </c>
      <c r="R56" s="123">
        <f t="shared" si="11"/>
        <v>0</v>
      </c>
      <c r="S56" s="123">
        <f t="shared" si="11"/>
        <v>0</v>
      </c>
      <c r="T56" s="123">
        <f t="shared" si="11"/>
        <v>0</v>
      </c>
      <c r="U56" s="123">
        <f t="shared" si="11"/>
        <v>0</v>
      </c>
      <c r="V56" s="123">
        <f t="shared" si="11"/>
        <v>0</v>
      </c>
      <c r="W56" s="123">
        <f t="shared" si="11"/>
        <v>0</v>
      </c>
      <c r="X56" s="123">
        <f t="shared" si="12"/>
        <v>0</v>
      </c>
      <c r="Y56" s="123">
        <f t="shared" si="12"/>
        <v>0</v>
      </c>
      <c r="Z56" s="123">
        <f t="shared" si="12"/>
        <v>0</v>
      </c>
      <c r="AA56" s="123">
        <f t="shared" si="12"/>
        <v>0</v>
      </c>
      <c r="AB56" s="123">
        <f t="shared" si="12"/>
        <v>0</v>
      </c>
      <c r="AC56" s="123">
        <f t="shared" si="12"/>
        <v>0</v>
      </c>
      <c r="AD56" s="123">
        <f t="shared" si="12"/>
        <v>0</v>
      </c>
      <c r="AE56" s="123">
        <f t="shared" si="12"/>
        <v>0</v>
      </c>
      <c r="AF56" s="123">
        <f t="shared" si="12"/>
        <v>0</v>
      </c>
      <c r="AG56" s="123">
        <f t="shared" si="12"/>
        <v>0</v>
      </c>
    </row>
    <row r="57" spans="1:33">
      <c r="B57" s="123" t="s">
        <v>17</v>
      </c>
      <c r="D57" s="123" t="e">
        <f t="shared" si="10"/>
        <v>#DIV/0!</v>
      </c>
      <c r="E57" s="123" t="e">
        <f t="shared" si="10"/>
        <v>#DIV/0!</v>
      </c>
      <c r="F57" s="123" t="e">
        <f t="shared" si="10"/>
        <v>#DIV/0!</v>
      </c>
      <c r="G57" s="123" t="e">
        <f t="shared" si="10"/>
        <v>#DIV/0!</v>
      </c>
      <c r="H57" s="123" t="e">
        <f t="shared" si="10"/>
        <v>#DIV/0!</v>
      </c>
      <c r="I57" s="123" t="e">
        <f t="shared" si="10"/>
        <v>#DIV/0!</v>
      </c>
      <c r="J57" s="123" t="e">
        <f t="shared" si="10"/>
        <v>#DIV/0!</v>
      </c>
      <c r="K57" s="123" t="e">
        <f t="shared" si="10"/>
        <v>#DIV/0!</v>
      </c>
      <c r="L57" s="123" t="e">
        <f t="shared" si="10"/>
        <v>#DIV/0!</v>
      </c>
      <c r="M57" s="123" t="e">
        <f t="shared" si="10"/>
        <v>#DIV/0!</v>
      </c>
      <c r="N57" s="123" t="e">
        <f t="shared" si="11"/>
        <v>#DIV/0!</v>
      </c>
      <c r="O57" s="123" t="e">
        <f t="shared" si="11"/>
        <v>#DIV/0!</v>
      </c>
      <c r="P57" s="123" t="e">
        <f t="shared" si="11"/>
        <v>#DIV/0!</v>
      </c>
      <c r="Q57" s="123" t="e">
        <f t="shared" si="11"/>
        <v>#DIV/0!</v>
      </c>
      <c r="R57" s="123" t="e">
        <f t="shared" si="11"/>
        <v>#DIV/0!</v>
      </c>
      <c r="S57" s="123" t="e">
        <f t="shared" si="11"/>
        <v>#DIV/0!</v>
      </c>
      <c r="T57" s="123" t="e">
        <f t="shared" si="11"/>
        <v>#DIV/0!</v>
      </c>
      <c r="U57" s="123" t="e">
        <f t="shared" si="11"/>
        <v>#DIV/0!</v>
      </c>
      <c r="V57" s="123" t="e">
        <f t="shared" si="11"/>
        <v>#DIV/0!</v>
      </c>
      <c r="W57" s="123" t="e">
        <f t="shared" si="11"/>
        <v>#DIV/0!</v>
      </c>
      <c r="X57" s="123">
        <f t="shared" si="12"/>
        <v>0</v>
      </c>
      <c r="Y57" s="123">
        <f t="shared" si="12"/>
        <v>0</v>
      </c>
      <c r="Z57" s="123">
        <f t="shared" si="12"/>
        <v>0</v>
      </c>
      <c r="AA57" s="123">
        <f t="shared" si="12"/>
        <v>0</v>
      </c>
      <c r="AB57" s="123">
        <f t="shared" si="12"/>
        <v>0</v>
      </c>
      <c r="AC57" s="123">
        <f t="shared" si="12"/>
        <v>0</v>
      </c>
      <c r="AD57" s="123">
        <f t="shared" si="12"/>
        <v>0</v>
      </c>
      <c r="AE57" s="123">
        <f t="shared" si="12"/>
        <v>0</v>
      </c>
      <c r="AF57" s="123">
        <f t="shared" si="12"/>
        <v>0</v>
      </c>
      <c r="AG57" s="123">
        <f t="shared" si="12"/>
        <v>0</v>
      </c>
    </row>
    <row r="58" spans="1:33">
      <c r="B58" s="123" t="s">
        <v>18</v>
      </c>
      <c r="D58" s="123">
        <f t="shared" si="10"/>
        <v>9.9605700056910971E-3</v>
      </c>
      <c r="E58" s="123">
        <f t="shared" si="10"/>
        <v>8.4814885567715895E-3</v>
      </c>
      <c r="F58" s="123">
        <f t="shared" si="10"/>
        <v>6.673625335669133E-3</v>
      </c>
      <c r="G58" s="123">
        <f t="shared" si="10"/>
        <v>5.2351793707616683E-3</v>
      </c>
      <c r="H58" s="123">
        <f t="shared" si="10"/>
        <v>4.198807593521349E-3</v>
      </c>
      <c r="I58" s="123">
        <f t="shared" si="10"/>
        <v>2.9955089797983423E-3</v>
      </c>
      <c r="J58" s="123">
        <f t="shared" si="10"/>
        <v>1.9980026626730289E-3</v>
      </c>
      <c r="K58" s="123">
        <f t="shared" si="10"/>
        <v>9.9950033308340825E-4</v>
      </c>
      <c r="L58" s="123">
        <f t="shared" si="10"/>
        <v>0</v>
      </c>
      <c r="M58" s="123">
        <f t="shared" si="10"/>
        <v>0</v>
      </c>
      <c r="N58" s="123">
        <f t="shared" si="11"/>
        <v>0</v>
      </c>
      <c r="O58" s="123">
        <f t="shared" si="11"/>
        <v>0</v>
      </c>
      <c r="P58" s="123">
        <f t="shared" si="11"/>
        <v>0</v>
      </c>
      <c r="Q58" s="123">
        <f t="shared" si="11"/>
        <v>0</v>
      </c>
      <c r="R58" s="123">
        <f t="shared" si="11"/>
        <v>0</v>
      </c>
      <c r="S58" s="123">
        <f t="shared" si="11"/>
        <v>0</v>
      </c>
      <c r="T58" s="123">
        <f t="shared" si="11"/>
        <v>0</v>
      </c>
      <c r="U58" s="123">
        <f t="shared" si="11"/>
        <v>0</v>
      </c>
      <c r="V58" s="123">
        <f t="shared" si="11"/>
        <v>0</v>
      </c>
      <c r="W58" s="123">
        <f t="shared" si="11"/>
        <v>0</v>
      </c>
      <c r="X58" s="123">
        <f t="shared" si="12"/>
        <v>0</v>
      </c>
      <c r="Y58" s="123">
        <f t="shared" si="12"/>
        <v>0</v>
      </c>
      <c r="Z58" s="123">
        <f t="shared" si="12"/>
        <v>0</v>
      </c>
      <c r="AA58" s="123">
        <f t="shared" si="12"/>
        <v>0</v>
      </c>
      <c r="AB58" s="123">
        <f t="shared" si="12"/>
        <v>0</v>
      </c>
      <c r="AC58" s="123">
        <f t="shared" si="12"/>
        <v>0</v>
      </c>
      <c r="AD58" s="123">
        <f t="shared" si="12"/>
        <v>0</v>
      </c>
      <c r="AE58" s="123">
        <f t="shared" si="12"/>
        <v>0</v>
      </c>
      <c r="AF58" s="123">
        <f t="shared" si="12"/>
        <v>0</v>
      </c>
      <c r="AG58" s="123">
        <f t="shared" si="12"/>
        <v>0</v>
      </c>
    </row>
    <row r="59" spans="1:33">
      <c r="B59" s="123" t="s">
        <v>19</v>
      </c>
      <c r="D59" s="123">
        <f t="shared" si="10"/>
        <v>5.0645589558680031E-3</v>
      </c>
      <c r="E59" s="123">
        <f t="shared" si="10"/>
        <v>3.2609069043310159E-3</v>
      </c>
      <c r="F59" s="123">
        <f t="shared" si="10"/>
        <v>1.9199686256547129E-3</v>
      </c>
      <c r="G59" s="123">
        <f t="shared" si="10"/>
        <v>8.7408551687848308E-4</v>
      </c>
      <c r="H59" s="123">
        <f t="shared" si="10"/>
        <v>1.5676476997676929E-4</v>
      </c>
      <c r="I59" s="123">
        <f t="shared" si="10"/>
        <v>5.696868838643345E-4</v>
      </c>
      <c r="J59" s="123">
        <f t="shared" si="10"/>
        <v>8.3115704267688298E-4</v>
      </c>
      <c r="K59" s="123">
        <f t="shared" si="10"/>
        <v>4.5589014035844234E-4</v>
      </c>
      <c r="L59" s="123">
        <f t="shared" si="10"/>
        <v>0</v>
      </c>
      <c r="M59" s="123">
        <f t="shared" si="10"/>
        <v>0</v>
      </c>
      <c r="N59" s="123">
        <f t="shared" si="11"/>
        <v>0</v>
      </c>
      <c r="O59" s="123">
        <f t="shared" si="11"/>
        <v>0</v>
      </c>
      <c r="P59" s="123">
        <f t="shared" si="11"/>
        <v>0</v>
      </c>
      <c r="Q59" s="123">
        <f t="shared" si="11"/>
        <v>0</v>
      </c>
      <c r="R59" s="123">
        <f t="shared" si="11"/>
        <v>0</v>
      </c>
      <c r="S59" s="123">
        <f t="shared" si="11"/>
        <v>0</v>
      </c>
      <c r="T59" s="123">
        <f t="shared" si="11"/>
        <v>0</v>
      </c>
      <c r="U59" s="123">
        <f t="shared" si="11"/>
        <v>0</v>
      </c>
      <c r="V59" s="123">
        <f t="shared" si="11"/>
        <v>0</v>
      </c>
      <c r="W59" s="123">
        <f t="shared" si="11"/>
        <v>0</v>
      </c>
      <c r="X59" s="123">
        <f t="shared" si="12"/>
        <v>0</v>
      </c>
      <c r="Y59" s="123">
        <f t="shared" si="12"/>
        <v>0</v>
      </c>
      <c r="Z59" s="123">
        <f t="shared" si="12"/>
        <v>0</v>
      </c>
      <c r="AA59" s="123">
        <f t="shared" si="12"/>
        <v>0</v>
      </c>
      <c r="AB59" s="123">
        <f t="shared" si="12"/>
        <v>0</v>
      </c>
      <c r="AC59" s="123">
        <f t="shared" si="12"/>
        <v>0</v>
      </c>
      <c r="AD59" s="123">
        <f t="shared" si="12"/>
        <v>0</v>
      </c>
      <c r="AE59" s="123">
        <f t="shared" si="12"/>
        <v>0</v>
      </c>
      <c r="AF59" s="123">
        <f t="shared" si="12"/>
        <v>0</v>
      </c>
      <c r="AG59" s="123">
        <f t="shared" si="12"/>
        <v>0</v>
      </c>
    </row>
    <row r="60" spans="1:33">
      <c r="B60" s="123" t="s">
        <v>20</v>
      </c>
      <c r="D60" s="123">
        <f t="shared" si="10"/>
        <v>9.7720290211879956E-3</v>
      </c>
      <c r="E60" s="123">
        <f t="shared" si="10"/>
        <v>7.914198864756283E-3</v>
      </c>
      <c r="F60" s="123">
        <f t="shared" si="10"/>
        <v>5.2456897287847725E-3</v>
      </c>
      <c r="G60" s="123">
        <f t="shared" si="10"/>
        <v>2.4403843763161461E-3</v>
      </c>
      <c r="H60" s="123">
        <f t="shared" si="10"/>
        <v>5.3896379963979605E-4</v>
      </c>
      <c r="I60" s="123">
        <f t="shared" si="10"/>
        <v>4.1562521998126425E-4</v>
      </c>
      <c r="J60" s="123">
        <f t="shared" si="10"/>
        <v>4.5336557025390931E-4</v>
      </c>
      <c r="K60" s="123">
        <f t="shared" si="10"/>
        <v>0</v>
      </c>
      <c r="L60" s="123">
        <f t="shared" si="10"/>
        <v>0</v>
      </c>
      <c r="M60" s="123">
        <f t="shared" si="10"/>
        <v>0</v>
      </c>
      <c r="N60" s="123">
        <f t="shared" si="11"/>
        <v>0</v>
      </c>
      <c r="O60" s="123">
        <f t="shared" si="11"/>
        <v>0</v>
      </c>
      <c r="P60" s="123">
        <f t="shared" si="11"/>
        <v>0</v>
      </c>
      <c r="Q60" s="123">
        <f t="shared" si="11"/>
        <v>0</v>
      </c>
      <c r="R60" s="123">
        <f t="shared" si="11"/>
        <v>0</v>
      </c>
      <c r="S60" s="123">
        <f t="shared" si="11"/>
        <v>0</v>
      </c>
      <c r="T60" s="123">
        <f t="shared" si="11"/>
        <v>0</v>
      </c>
      <c r="U60" s="123">
        <f t="shared" si="11"/>
        <v>0</v>
      </c>
      <c r="V60" s="123">
        <f t="shared" si="11"/>
        <v>0</v>
      </c>
      <c r="W60" s="123">
        <f t="shared" si="11"/>
        <v>0</v>
      </c>
      <c r="X60" s="123">
        <f t="shared" si="12"/>
        <v>0</v>
      </c>
      <c r="Y60" s="123">
        <f t="shared" si="12"/>
        <v>0</v>
      </c>
      <c r="Z60" s="123">
        <f t="shared" si="12"/>
        <v>0</v>
      </c>
      <c r="AA60" s="123">
        <f t="shared" si="12"/>
        <v>0</v>
      </c>
      <c r="AB60" s="123">
        <f t="shared" si="12"/>
        <v>0</v>
      </c>
      <c r="AC60" s="123">
        <f t="shared" si="12"/>
        <v>0</v>
      </c>
      <c r="AD60" s="123">
        <f t="shared" si="12"/>
        <v>0</v>
      </c>
      <c r="AE60" s="123">
        <f t="shared" si="12"/>
        <v>0</v>
      </c>
      <c r="AF60" s="123">
        <f t="shared" si="12"/>
        <v>0</v>
      </c>
      <c r="AG60" s="123">
        <f t="shared" si="12"/>
        <v>0</v>
      </c>
    </row>
    <row r="61" spans="1:33">
      <c r="B61" s="123" t="s">
        <v>21</v>
      </c>
      <c r="D61" s="123">
        <f t="shared" si="10"/>
        <v>1.65590162780451E-2</v>
      </c>
      <c r="E61" s="123">
        <f t="shared" si="10"/>
        <v>1.4928342651773927E-2</v>
      </c>
      <c r="F61" s="123">
        <f t="shared" si="10"/>
        <v>1.2302419131623558E-2</v>
      </c>
      <c r="G61" s="123">
        <f t="shared" si="10"/>
        <v>9.8730988550341341E-3</v>
      </c>
      <c r="H61" s="123">
        <f t="shared" si="10"/>
        <v>7.5638473277511529E-3</v>
      </c>
      <c r="I61" s="123">
        <f t="shared" si="10"/>
        <v>5.6336732803407815E-3</v>
      </c>
      <c r="J61" s="123">
        <f t="shared" si="10"/>
        <v>3.9854195168148301E-3</v>
      </c>
      <c r="K61" s="123">
        <f t="shared" si="10"/>
        <v>2.0805607287682402E-3</v>
      </c>
      <c r="L61" s="123">
        <f t="shared" si="10"/>
        <v>3.3719531067653678E-4</v>
      </c>
      <c r="M61" s="123">
        <f t="shared" si="10"/>
        <v>0</v>
      </c>
      <c r="N61" s="123">
        <f t="shared" si="11"/>
        <v>0</v>
      </c>
      <c r="O61" s="123">
        <f t="shared" si="11"/>
        <v>0</v>
      </c>
      <c r="P61" s="123">
        <f t="shared" si="11"/>
        <v>0</v>
      </c>
      <c r="Q61" s="123">
        <f t="shared" si="11"/>
        <v>0</v>
      </c>
      <c r="R61" s="123">
        <f t="shared" si="11"/>
        <v>0</v>
      </c>
      <c r="S61" s="123">
        <f t="shared" si="11"/>
        <v>0</v>
      </c>
      <c r="T61" s="123">
        <f t="shared" si="11"/>
        <v>0</v>
      </c>
      <c r="U61" s="123">
        <f t="shared" si="11"/>
        <v>0</v>
      </c>
      <c r="V61" s="123">
        <f t="shared" si="11"/>
        <v>0</v>
      </c>
      <c r="W61" s="123">
        <f t="shared" si="11"/>
        <v>0</v>
      </c>
      <c r="X61" s="123">
        <f t="shared" si="12"/>
        <v>0</v>
      </c>
      <c r="Y61" s="123">
        <f t="shared" si="12"/>
        <v>0</v>
      </c>
      <c r="Z61" s="123">
        <f t="shared" si="12"/>
        <v>0</v>
      </c>
      <c r="AA61" s="123">
        <f t="shared" si="12"/>
        <v>0</v>
      </c>
      <c r="AB61" s="123">
        <f t="shared" si="12"/>
        <v>0</v>
      </c>
      <c r="AC61" s="123">
        <f t="shared" si="12"/>
        <v>0</v>
      </c>
      <c r="AD61" s="123">
        <f t="shared" si="12"/>
        <v>0</v>
      </c>
      <c r="AE61" s="123">
        <f t="shared" si="12"/>
        <v>0</v>
      </c>
      <c r="AF61" s="123">
        <f t="shared" si="12"/>
        <v>0</v>
      </c>
      <c r="AG61" s="123">
        <f t="shared" si="12"/>
        <v>0</v>
      </c>
    </row>
    <row r="62" spans="1:33">
      <c r="A62" s="126" t="s">
        <v>29</v>
      </c>
      <c r="B62" s="125" t="s">
        <v>22</v>
      </c>
      <c r="C62" s="125"/>
      <c r="D62" s="125">
        <f t="shared" si="10"/>
        <v>1.1915948930857699E-2</v>
      </c>
      <c r="E62" s="125">
        <f t="shared" si="10"/>
        <v>1.0349924596762101E-2</v>
      </c>
      <c r="F62" s="125">
        <f t="shared" si="10"/>
        <v>8.0607038311465967E-3</v>
      </c>
      <c r="G62" s="125">
        <f t="shared" si="10"/>
        <v>5.8207497042667786E-3</v>
      </c>
      <c r="H62" s="125">
        <f t="shared" si="10"/>
        <v>4.0057741107010292E-3</v>
      </c>
      <c r="I62" s="125">
        <f t="shared" si="10"/>
        <v>3.1233238981556591E-3</v>
      </c>
      <c r="J62" s="125">
        <f t="shared" si="10"/>
        <v>2.3553237151008721E-3</v>
      </c>
      <c r="K62" s="125">
        <f t="shared" si="10"/>
        <v>1.1605721730660252E-3</v>
      </c>
      <c r="L62" s="125">
        <f t="shared" si="10"/>
        <v>1.8067583021037973E-4</v>
      </c>
      <c r="M62" s="125">
        <f t="shared" si="10"/>
        <v>0</v>
      </c>
      <c r="N62" s="125">
        <f t="shared" si="11"/>
        <v>0</v>
      </c>
      <c r="O62" s="125">
        <f t="shared" si="11"/>
        <v>0</v>
      </c>
      <c r="P62" s="125">
        <f t="shared" si="11"/>
        <v>0</v>
      </c>
      <c r="Q62" s="125">
        <f t="shared" si="11"/>
        <v>0</v>
      </c>
      <c r="R62" s="125">
        <f t="shared" si="11"/>
        <v>0</v>
      </c>
      <c r="S62" s="125">
        <f t="shared" si="11"/>
        <v>0</v>
      </c>
      <c r="T62" s="125">
        <f t="shared" si="11"/>
        <v>0</v>
      </c>
      <c r="U62" s="125">
        <f t="shared" si="11"/>
        <v>0</v>
      </c>
      <c r="V62" s="125">
        <f t="shared" si="11"/>
        <v>0</v>
      </c>
      <c r="W62" s="125">
        <f t="shared" si="11"/>
        <v>0</v>
      </c>
      <c r="X62" s="125">
        <f t="shared" si="12"/>
        <v>0</v>
      </c>
      <c r="Y62" s="125">
        <f t="shared" si="12"/>
        <v>0</v>
      </c>
      <c r="Z62" s="125">
        <f t="shared" si="12"/>
        <v>0</v>
      </c>
      <c r="AA62" s="125">
        <f t="shared" si="12"/>
        <v>0</v>
      </c>
      <c r="AB62" s="125">
        <f t="shared" si="12"/>
        <v>0</v>
      </c>
      <c r="AC62" s="125">
        <f t="shared" si="12"/>
        <v>0</v>
      </c>
      <c r="AD62" s="125">
        <f t="shared" si="12"/>
        <v>0</v>
      </c>
      <c r="AE62" s="125">
        <f t="shared" si="12"/>
        <v>0</v>
      </c>
      <c r="AF62" s="125">
        <f t="shared" si="12"/>
        <v>0</v>
      </c>
      <c r="AG62" s="125">
        <f t="shared" si="12"/>
        <v>0</v>
      </c>
    </row>
    <row r="63" spans="1:33">
      <c r="A63" s="126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</row>
    <row r="65" spans="1:33">
      <c r="A65" s="163" t="s">
        <v>12</v>
      </c>
      <c r="B65" s="166" t="s">
        <v>30</v>
      </c>
      <c r="C65" s="166">
        <v>2000</v>
      </c>
      <c r="D65" s="166">
        <v>2010</v>
      </c>
      <c r="E65" s="166">
        <v>2020</v>
      </c>
      <c r="F65" s="166">
        <v>2030</v>
      </c>
      <c r="G65" s="166">
        <v>2040</v>
      </c>
      <c r="H65" s="166">
        <v>2050</v>
      </c>
      <c r="I65" s="166">
        <v>2060</v>
      </c>
      <c r="J65" s="166">
        <v>2070</v>
      </c>
      <c r="K65" s="166">
        <v>2080</v>
      </c>
      <c r="L65" s="166">
        <v>2090</v>
      </c>
      <c r="M65" s="166">
        <v>2100</v>
      </c>
      <c r="N65" s="127">
        <v>2110</v>
      </c>
      <c r="O65" s="127">
        <v>2120</v>
      </c>
      <c r="P65" s="127">
        <v>2130</v>
      </c>
      <c r="Q65" s="127">
        <v>2140</v>
      </c>
      <c r="R65" s="127">
        <v>2150</v>
      </c>
      <c r="S65" s="127">
        <v>2160</v>
      </c>
      <c r="T65" s="127">
        <v>2170</v>
      </c>
      <c r="U65" s="127">
        <v>2180</v>
      </c>
      <c r="V65" s="127">
        <v>2190</v>
      </c>
      <c r="W65" s="127">
        <v>2200</v>
      </c>
      <c r="X65" s="127">
        <v>2210</v>
      </c>
      <c r="Y65" s="127">
        <v>2220</v>
      </c>
      <c r="Z65" s="127">
        <v>2230</v>
      </c>
      <c r="AA65" s="127">
        <v>2240</v>
      </c>
      <c r="AB65" s="127">
        <v>2250</v>
      </c>
      <c r="AC65" s="127">
        <v>2260</v>
      </c>
      <c r="AD65" s="127">
        <v>2270</v>
      </c>
      <c r="AE65" s="127">
        <v>2280</v>
      </c>
      <c r="AF65" s="127">
        <v>2290</v>
      </c>
      <c r="AG65" s="127">
        <v>2300</v>
      </c>
    </row>
    <row r="66" spans="1:33">
      <c r="A66" s="234" t="s">
        <v>31</v>
      </c>
      <c r="B66" s="164" t="s">
        <v>15</v>
      </c>
      <c r="C66" s="164">
        <v>3.3431864999999998</v>
      </c>
      <c r="D66" s="164">
        <v>6.9425309750187676</v>
      </c>
      <c r="E66" s="164">
        <v>9.7412017724401938</v>
      </c>
      <c r="F66" s="164">
        <v>13.341644376604764</v>
      </c>
      <c r="G66" s="164">
        <v>17.819236122884529</v>
      </c>
      <c r="H66" s="164">
        <v>22.040798636494824</v>
      </c>
      <c r="I66" s="164">
        <v>25.474195203366317</v>
      </c>
      <c r="J66" s="164">
        <v>28.156895066915901</v>
      </c>
      <c r="K66" s="164">
        <v>30.007650853086545</v>
      </c>
      <c r="L66" s="164">
        <v>30.953427828666861</v>
      </c>
      <c r="M66" s="164">
        <v>32.242875276265657</v>
      </c>
      <c r="N66" s="124">
        <f t="shared" ref="N66:AC72" si="13">($M66/$M$73)*N$73</f>
        <v>33.723335456729401</v>
      </c>
      <c r="O66" s="124">
        <f t="shared" si="13"/>
        <v>35.079428195921892</v>
      </c>
      <c r="P66" s="124">
        <f t="shared" si="13"/>
        <v>36.29106492774514</v>
      </c>
      <c r="Q66" s="124">
        <f t="shared" si="13"/>
        <v>37.339813356002608</v>
      </c>
      <c r="R66" s="124">
        <f t="shared" si="13"/>
        <v>38.209362949850643</v>
      </c>
      <c r="S66" s="124">
        <f t="shared" si="13"/>
        <v>38.885946539218274</v>
      </c>
      <c r="T66" s="124">
        <f t="shared" si="13"/>
        <v>39.358702797432009</v>
      </c>
      <c r="U66" s="124">
        <f t="shared" si="13"/>
        <v>39.619966279039318</v>
      </c>
      <c r="V66" s="124">
        <f t="shared" si="13"/>
        <v>39.665474190624728</v>
      </c>
      <c r="W66" s="124">
        <f t="shared" si="13"/>
        <v>39.494482100394407</v>
      </c>
      <c r="X66" s="124">
        <f t="shared" si="13"/>
        <v>39.109784197343068</v>
      </c>
      <c r="Y66" s="124">
        <f t="shared" si="13"/>
        <v>38.517637329530835</v>
      </c>
      <c r="Z66" s="124">
        <f t="shared" si="13"/>
        <v>37.727591707316741</v>
      </c>
      <c r="AA66" s="124">
        <f t="shared" si="13"/>
        <v>36.752234673010129</v>
      </c>
      <c r="AB66" s="124">
        <f t="shared" si="13"/>
        <v>35.606857143370583</v>
      </c>
      <c r="AC66" s="124">
        <f t="shared" si="13"/>
        <v>34.309055074162515</v>
      </c>
      <c r="AD66" s="124">
        <f t="shared" ref="X66:AG72" si="14">($M66/$M$73)*AD$73</f>
        <v>32.878280452131825</v>
      </c>
      <c r="AE66" s="124">
        <f t="shared" si="14"/>
        <v>31.335357798884374</v>
      </c>
      <c r="AF66" s="124">
        <f t="shared" si="14"/>
        <v>29.701982921301113</v>
      </c>
      <c r="AG66" s="124">
        <f t="shared" si="14"/>
        <v>28.000220652888103</v>
      </c>
    </row>
    <row r="67" spans="1:33">
      <c r="A67" s="234"/>
      <c r="B67" s="164" t="s">
        <v>16</v>
      </c>
      <c r="C67" s="164">
        <v>3.8353371699999999</v>
      </c>
      <c r="D67" s="164">
        <v>4.1971611613389639</v>
      </c>
      <c r="E67" s="164">
        <v>4.1631802649832945</v>
      </c>
      <c r="F67" s="164">
        <v>4.0602480511328496</v>
      </c>
      <c r="G67" s="164">
        <v>3.9296392871417374</v>
      </c>
      <c r="H67" s="164">
        <v>3.9259367949847475</v>
      </c>
      <c r="I67" s="164">
        <v>4.1330379520441518</v>
      </c>
      <c r="J67" s="164">
        <v>4.2233002891608207</v>
      </c>
      <c r="K67" s="164">
        <v>5.0112640933871049</v>
      </c>
      <c r="L67" s="164">
        <v>5.3305299826460182</v>
      </c>
      <c r="M67" s="164">
        <v>5.6805678119060374</v>
      </c>
      <c r="N67" s="124">
        <f t="shared" si="13"/>
        <v>5.9413961150859818</v>
      </c>
      <c r="O67" s="124">
        <f t="shared" si="13"/>
        <v>6.1803132928566296</v>
      </c>
      <c r="P67" s="124">
        <f t="shared" si="13"/>
        <v>6.39378013039964</v>
      </c>
      <c r="Q67" s="124">
        <f t="shared" si="13"/>
        <v>6.578549215454899</v>
      </c>
      <c r="R67" s="124">
        <f t="shared" si="13"/>
        <v>6.7317469495696711</v>
      </c>
      <c r="S67" s="124">
        <f t="shared" si="13"/>
        <v>6.8509478250156262</v>
      </c>
      <c r="T67" s="124">
        <f t="shared" si="13"/>
        <v>6.9342382871805475</v>
      </c>
      <c r="U67" s="124">
        <f t="shared" si="13"/>
        <v>6.9802678335944019</v>
      </c>
      <c r="V67" s="124">
        <f t="shared" si="13"/>
        <v>6.9882854429274452</v>
      </c>
      <c r="W67" s="124">
        <f t="shared" si="13"/>
        <v>6.9581599607695956</v>
      </c>
      <c r="X67" s="124">
        <f t="shared" si="14"/>
        <v>6.8903836689017988</v>
      </c>
      <c r="Y67" s="124">
        <f t="shared" si="14"/>
        <v>6.7860589023171256</v>
      </c>
      <c r="Z67" s="124">
        <f t="shared" si="14"/>
        <v>6.6468682224217046</v>
      </c>
      <c r="AA67" s="124">
        <f t="shared" si="14"/>
        <v>6.4750292742284969</v>
      </c>
      <c r="AB67" s="124">
        <f t="shared" si="14"/>
        <v>6.2732360200102448</v>
      </c>
      <c r="AC67" s="124">
        <f t="shared" si="14"/>
        <v>6.0445885251016502</v>
      </c>
      <c r="AD67" s="124">
        <f t="shared" si="14"/>
        <v>5.792513851414518</v>
      </c>
      <c r="AE67" s="124">
        <f t="shared" si="14"/>
        <v>5.5206808748204645</v>
      </c>
      <c r="AF67" s="124">
        <f t="shared" si="14"/>
        <v>5.2329119747185109</v>
      </c>
      <c r="AG67" s="124">
        <f t="shared" si="14"/>
        <v>4.9330945458250302</v>
      </c>
    </row>
    <row r="68" spans="1:33">
      <c r="A68" s="234"/>
      <c r="B68" s="164" t="s">
        <v>17</v>
      </c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24">
        <f t="shared" si="13"/>
        <v>0</v>
      </c>
      <c r="O68" s="124">
        <f t="shared" si="13"/>
        <v>0</v>
      </c>
      <c r="P68" s="124">
        <f t="shared" si="13"/>
        <v>0</v>
      </c>
      <c r="Q68" s="124">
        <f t="shared" si="13"/>
        <v>0</v>
      </c>
      <c r="R68" s="124">
        <f t="shared" si="13"/>
        <v>0</v>
      </c>
      <c r="S68" s="124">
        <f t="shared" si="13"/>
        <v>0</v>
      </c>
      <c r="T68" s="124">
        <f t="shared" si="13"/>
        <v>0</v>
      </c>
      <c r="U68" s="124">
        <f t="shared" si="13"/>
        <v>0</v>
      </c>
      <c r="V68" s="124">
        <f t="shared" si="13"/>
        <v>0</v>
      </c>
      <c r="W68" s="124">
        <f t="shared" si="13"/>
        <v>0</v>
      </c>
      <c r="X68" s="124">
        <f t="shared" si="14"/>
        <v>0</v>
      </c>
      <c r="Y68" s="124">
        <f t="shared" si="14"/>
        <v>0</v>
      </c>
      <c r="Z68" s="124">
        <f t="shared" si="14"/>
        <v>0</v>
      </c>
      <c r="AA68" s="124">
        <f t="shared" si="14"/>
        <v>0</v>
      </c>
      <c r="AB68" s="124">
        <f t="shared" si="14"/>
        <v>0</v>
      </c>
      <c r="AC68" s="124">
        <f t="shared" si="14"/>
        <v>0</v>
      </c>
      <c r="AD68" s="124">
        <f t="shared" si="14"/>
        <v>0</v>
      </c>
      <c r="AE68" s="124">
        <f t="shared" si="14"/>
        <v>0</v>
      </c>
      <c r="AF68" s="124">
        <f t="shared" si="14"/>
        <v>0</v>
      </c>
      <c r="AG68" s="124">
        <f t="shared" si="14"/>
        <v>0</v>
      </c>
    </row>
    <row r="69" spans="1:33">
      <c r="A69" s="234"/>
      <c r="B69" s="164" t="s">
        <v>18</v>
      </c>
      <c r="C69" s="164">
        <v>5.6555177099999998</v>
      </c>
      <c r="D69" s="164">
        <v>5.9747322045021383</v>
      </c>
      <c r="E69" s="164">
        <v>5.9053950270113056</v>
      </c>
      <c r="F69" s="164">
        <v>5.6788112373127131</v>
      </c>
      <c r="G69" s="164">
        <v>5.8534303490578008</v>
      </c>
      <c r="H69" s="164">
        <v>6.3817940440021941</v>
      </c>
      <c r="I69" s="164">
        <v>6.3145271990387464</v>
      </c>
      <c r="J69" s="164">
        <v>6.8719901967506356</v>
      </c>
      <c r="K69" s="164">
        <v>7.3521347087696265</v>
      </c>
      <c r="L69" s="164">
        <v>7.902294767046337</v>
      </c>
      <c r="M69" s="164">
        <v>8.4606443252659531</v>
      </c>
      <c r="N69" s="124">
        <f t="shared" si="13"/>
        <v>8.8491223042706064</v>
      </c>
      <c r="O69" s="124">
        <f t="shared" si="13"/>
        <v>9.2049658275319786</v>
      </c>
      <c r="P69" s="124">
        <f t="shared" si="13"/>
        <v>9.5229035843712442</v>
      </c>
      <c r="Q69" s="124">
        <f t="shared" si="13"/>
        <v>9.7980988751801785</v>
      </c>
      <c r="R69" s="124">
        <f t="shared" si="13"/>
        <v>10.026271759071314</v>
      </c>
      <c r="S69" s="124">
        <f t="shared" si="13"/>
        <v>10.203809682004788</v>
      </c>
      <c r="T69" s="124">
        <f t="shared" si="13"/>
        <v>10.327862593509066</v>
      </c>
      <c r="U69" s="124">
        <f t="shared" si="13"/>
        <v>10.396419053629954</v>
      </c>
      <c r="V69" s="124">
        <f t="shared" si="13"/>
        <v>10.408360490322892</v>
      </c>
      <c r="W69" s="124">
        <f t="shared" si="13"/>
        <v>10.363491562056513</v>
      </c>
      <c r="X69" s="124">
        <f t="shared" si="14"/>
        <v>10.26254547388959</v>
      </c>
      <c r="Y69" s="124">
        <f t="shared" si="14"/>
        <v>10.107164044846646</v>
      </c>
      <c r="Z69" s="124">
        <f t="shared" si="14"/>
        <v>9.8998532838486248</v>
      </c>
      <c r="AA69" s="124">
        <f t="shared" si="14"/>
        <v>9.6439161539646481</v>
      </c>
      <c r="AB69" s="124">
        <f t="shared" si="14"/>
        <v>9.3433650457461663</v>
      </c>
      <c r="AC69" s="124">
        <f t="shared" si="14"/>
        <v>9.0028172001188143</v>
      </c>
      <c r="AD69" s="124">
        <f t="shared" si="14"/>
        <v>8.6273768870916037</v>
      </c>
      <c r="AE69" s="124">
        <f t="shared" si="14"/>
        <v>8.2225085346673517</v>
      </c>
      <c r="AF69" s="124">
        <f t="shared" si="14"/>
        <v>7.7939051991816539</v>
      </c>
      <c r="AG69" s="124">
        <f t="shared" si="14"/>
        <v>7.3473567708596068</v>
      </c>
    </row>
    <row r="70" spans="1:33">
      <c r="A70" s="234"/>
      <c r="B70" s="164" t="s">
        <v>19</v>
      </c>
      <c r="C70" s="164">
        <v>11.576042449999999</v>
      </c>
      <c r="D70" s="164">
        <v>12.287103663511662</v>
      </c>
      <c r="E70" s="164">
        <v>12.234140595563986</v>
      </c>
      <c r="F70" s="164">
        <v>11.754763504908968</v>
      </c>
      <c r="G70" s="164">
        <v>11.693865214914448</v>
      </c>
      <c r="H70" s="164">
        <v>12.193990925749404</v>
      </c>
      <c r="I70" s="164">
        <v>12.43339989345427</v>
      </c>
      <c r="J70" s="164">
        <v>13.322433186405602</v>
      </c>
      <c r="K70" s="164">
        <v>14.937645061663686</v>
      </c>
      <c r="L70" s="164">
        <v>15.987801503658758</v>
      </c>
      <c r="M70" s="164">
        <v>17.085627059386212</v>
      </c>
      <c r="N70" s="124">
        <f t="shared" si="13"/>
        <v>17.87012876101624</v>
      </c>
      <c r="O70" s="124">
        <f t="shared" si="13"/>
        <v>18.588727663913708</v>
      </c>
      <c r="P70" s="124">
        <f t="shared" si="13"/>
        <v>19.230778757496676</v>
      </c>
      <c r="Q70" s="124">
        <f t="shared" si="13"/>
        <v>19.786514695150927</v>
      </c>
      <c r="R70" s="124">
        <f t="shared" si="13"/>
        <v>20.247292462109709</v>
      </c>
      <c r="S70" s="124">
        <f t="shared" si="13"/>
        <v>20.605816780533182</v>
      </c>
      <c r="T70" s="124">
        <f t="shared" si="13"/>
        <v>20.856332190484128</v>
      </c>
      <c r="U70" s="124">
        <f t="shared" si="13"/>
        <v>20.994776742117061</v>
      </c>
      <c r="V70" s="124">
        <f t="shared" si="13"/>
        <v>21.018891564351051</v>
      </c>
      <c r="W70" s="124">
        <f t="shared" si="13"/>
        <v>20.928282179835932</v>
      </c>
      <c r="X70" s="124">
        <f t="shared" si="14"/>
        <v>20.724429240364948</v>
      </c>
      <c r="Y70" s="124">
        <f t="shared" si="14"/>
        <v>20.410648274457394</v>
      </c>
      <c r="Z70" s="124">
        <f t="shared" si="14"/>
        <v>19.991999976332842</v>
      </c>
      <c r="AA70" s="124">
        <f t="shared" si="14"/>
        <v>19.4751544284366</v>
      </c>
      <c r="AB70" s="124">
        <f t="shared" si="14"/>
        <v>18.86821434800191</v>
      </c>
      <c r="AC70" s="124">
        <f t="shared" si="14"/>
        <v>18.180503901542096</v>
      </c>
      <c r="AD70" s="124">
        <f t="shared" si="14"/>
        <v>17.422330773724138</v>
      </c>
      <c r="AE70" s="124">
        <f t="shared" si="14"/>
        <v>16.604729960862702</v>
      </c>
      <c r="AF70" s="124">
        <f t="shared" si="14"/>
        <v>15.73919815678377</v>
      </c>
      <c r="AG70" s="124">
        <f t="shared" si="14"/>
        <v>14.837427603980663</v>
      </c>
    </row>
    <row r="71" spans="1:33">
      <c r="A71" s="234"/>
      <c r="B71" s="164" t="s">
        <v>20</v>
      </c>
      <c r="C71" s="164">
        <v>6.2512467899999997</v>
      </c>
      <c r="D71" s="164">
        <v>10.306925702572359</v>
      </c>
      <c r="E71" s="164">
        <v>14.277087091585534</v>
      </c>
      <c r="F71" s="164">
        <v>19.378887150782063</v>
      </c>
      <c r="G71" s="164">
        <v>25.879134493070307</v>
      </c>
      <c r="H71" s="164">
        <v>32.706180603974211</v>
      </c>
      <c r="I71" s="164">
        <v>39.349308673603673</v>
      </c>
      <c r="J71" s="164">
        <v>46.344653704942594</v>
      </c>
      <c r="K71" s="164">
        <v>50.933131670762741</v>
      </c>
      <c r="L71" s="164">
        <v>53.546938377379114</v>
      </c>
      <c r="M71" s="164">
        <v>56.285851624063994</v>
      </c>
      <c r="N71" s="124">
        <f t="shared" si="13"/>
        <v>58.870266361860551</v>
      </c>
      <c r="O71" s="124">
        <f t="shared" si="13"/>
        <v>61.237574923911957</v>
      </c>
      <c r="P71" s="124">
        <f t="shared" si="13"/>
        <v>63.352709034171369</v>
      </c>
      <c r="Q71" s="124">
        <f t="shared" si="13"/>
        <v>65.183491739438423</v>
      </c>
      <c r="R71" s="124">
        <f t="shared" si="13"/>
        <v>66.701450017034205</v>
      </c>
      <c r="S71" s="124">
        <f t="shared" si="13"/>
        <v>67.882550746920273</v>
      </c>
      <c r="T71" s="124">
        <f t="shared" si="13"/>
        <v>68.707833491593902</v>
      </c>
      <c r="U71" s="124">
        <f t="shared" si="13"/>
        <v>69.163916810297195</v>
      </c>
      <c r="V71" s="124">
        <f t="shared" si="13"/>
        <v>69.243359215395074</v>
      </c>
      <c r="W71" s="124">
        <f t="shared" si="13"/>
        <v>68.944861164674478</v>
      </c>
      <c r="X71" s="124">
        <f t="shared" si="14"/>
        <v>68.273300427435416</v>
      </c>
      <c r="Y71" s="124">
        <f t="shared" si="14"/>
        <v>67.239599479373013</v>
      </c>
      <c r="Z71" s="124">
        <f t="shared" si="14"/>
        <v>65.8604299640253</v>
      </c>
      <c r="AA71" s="124">
        <f t="shared" si="14"/>
        <v>64.157765395711181</v>
      </c>
      <c r="AB71" s="124">
        <f t="shared" si="14"/>
        <v>62.158298873744869</v>
      </c>
      <c r="AC71" s="124">
        <f t="shared" si="14"/>
        <v>59.892747365730941</v>
      </c>
      <c r="AD71" s="124">
        <f t="shared" si="14"/>
        <v>57.39506788171866</v>
      </c>
      <c r="AE71" s="124">
        <f t="shared" si="14"/>
        <v>54.701613443056345</v>
      </c>
      <c r="AF71" s="124">
        <f t="shared" si="14"/>
        <v>51.85025805931982</v>
      </c>
      <c r="AG71" s="124">
        <f t="shared" si="14"/>
        <v>48.879519943732667</v>
      </c>
    </row>
    <row r="72" spans="1:33">
      <c r="A72" s="234"/>
      <c r="B72" s="164" t="s">
        <v>21</v>
      </c>
      <c r="C72" s="164">
        <v>5.8013525000000001</v>
      </c>
      <c r="D72" s="164">
        <v>7.6446774713370855</v>
      </c>
      <c r="E72" s="164">
        <v>9.6057167058475539</v>
      </c>
      <c r="F72" s="164">
        <v>12.2707569056334</v>
      </c>
      <c r="G72" s="164">
        <v>15.612440058395066</v>
      </c>
      <c r="H72" s="164">
        <v>19.425023299773812</v>
      </c>
      <c r="I72" s="164">
        <v>24.693986497477734</v>
      </c>
      <c r="J72" s="164">
        <v>30.333441013027453</v>
      </c>
      <c r="K72" s="164">
        <v>34.938734732835144</v>
      </c>
      <c r="L72" s="164">
        <v>39.53775716810555</v>
      </c>
      <c r="M72" s="164">
        <v>41.306152519649991</v>
      </c>
      <c r="N72" s="124">
        <f t="shared" si="13"/>
        <v>43.202761103392483</v>
      </c>
      <c r="O72" s="124">
        <f t="shared" si="13"/>
        <v>44.940043310265274</v>
      </c>
      <c r="P72" s="124">
        <f t="shared" si="13"/>
        <v>46.492263799730814</v>
      </c>
      <c r="Q72" s="124">
        <f t="shared" si="13"/>
        <v>47.835809068605592</v>
      </c>
      <c r="R72" s="124">
        <f t="shared" si="13"/>
        <v>48.94978379446777</v>
      </c>
      <c r="S72" s="124">
        <f t="shared" si="13"/>
        <v>49.816550938999811</v>
      </c>
      <c r="T72" s="124">
        <f t="shared" si="13"/>
        <v>50.42219612228687</v>
      </c>
      <c r="U72" s="124">
        <f t="shared" si="13"/>
        <v>50.756899188518382</v>
      </c>
      <c r="V72" s="124">
        <f t="shared" si="13"/>
        <v>50.815199098830078</v>
      </c>
      <c r="W72" s="124">
        <f t="shared" si="13"/>
        <v>50.59614216615303</v>
      </c>
      <c r="X72" s="124">
        <f t="shared" si="14"/>
        <v>50.103308009109817</v>
      </c>
      <c r="Y72" s="124">
        <f t="shared" si="14"/>
        <v>49.3447122379104</v>
      </c>
      <c r="Z72" s="124">
        <f t="shared" si="14"/>
        <v>48.332589569288494</v>
      </c>
      <c r="AA72" s="124">
        <f t="shared" si="14"/>
        <v>47.083065571351533</v>
      </c>
      <c r="AB72" s="124">
        <f t="shared" si="14"/>
        <v>45.615729345084603</v>
      </c>
      <c r="AC72" s="124">
        <f t="shared" si="14"/>
        <v>43.95312296300159</v>
      </c>
      <c r="AD72" s="124">
        <f t="shared" si="14"/>
        <v>42.120166247681965</v>
      </c>
      <c r="AE72" s="124">
        <f t="shared" si="14"/>
        <v>40.143537367813543</v>
      </c>
      <c r="AF72" s="124">
        <f t="shared" si="14"/>
        <v>38.051030690380742</v>
      </c>
      <c r="AG72" s="124">
        <f t="shared" si="14"/>
        <v>35.870913340145641</v>
      </c>
    </row>
    <row r="73" spans="1:33">
      <c r="A73" s="125"/>
      <c r="B73" s="165" t="s">
        <v>22</v>
      </c>
      <c r="C73" s="165">
        <v>24.753845389999999</v>
      </c>
      <c r="D73" s="165">
        <v>31.540070487421104</v>
      </c>
      <c r="E73" s="165">
        <v>37.601955184842808</v>
      </c>
      <c r="F73" s="165">
        <v>45.09029113186763</v>
      </c>
      <c r="G73" s="165">
        <v>55.093503423322431</v>
      </c>
      <c r="H73" s="165">
        <v>66.466606125254074</v>
      </c>
      <c r="I73" s="165">
        <v>78.856708026199286</v>
      </c>
      <c r="J73" s="165">
        <v>92.625854163677133</v>
      </c>
      <c r="K73" s="165">
        <v>103.66351148596235</v>
      </c>
      <c r="L73" s="165">
        <v>112.12231956499923</v>
      </c>
      <c r="M73" s="165">
        <v>117.91352138378443</v>
      </c>
      <c r="N73" s="125">
        <f t="shared" ref="N73:AG73" si="15">N84*N19</f>
        <v>123.32762517109316</v>
      </c>
      <c r="O73" s="125">
        <f t="shared" si="15"/>
        <v>128.28691210909383</v>
      </c>
      <c r="P73" s="125">
        <f t="shared" si="15"/>
        <v>132.71791748510589</v>
      </c>
      <c r="Q73" s="125">
        <f t="shared" si="15"/>
        <v>136.55323363361873</v>
      </c>
      <c r="R73" s="125">
        <f t="shared" si="15"/>
        <v>139.73321227230844</v>
      </c>
      <c r="S73" s="125">
        <f t="shared" si="15"/>
        <v>142.20750629383272</v>
      </c>
      <c r="T73" s="125">
        <f t="shared" si="15"/>
        <v>143.93639537970273</v>
      </c>
      <c r="U73" s="125">
        <f t="shared" si="15"/>
        <v>144.89184668053576</v>
      </c>
      <c r="V73" s="125">
        <f t="shared" si="15"/>
        <v>145.05827098543662</v>
      </c>
      <c r="W73" s="125">
        <f t="shared" si="15"/>
        <v>144.43294587670871</v>
      </c>
      <c r="X73" s="125">
        <f t="shared" si="15"/>
        <v>143.02608981846097</v>
      </c>
      <c r="Y73" s="125">
        <f t="shared" si="15"/>
        <v>140.86058436146112</v>
      </c>
      <c r="Z73" s="125">
        <f t="shared" si="15"/>
        <v>137.97135501789569</v>
      </c>
      <c r="AA73" s="125">
        <f t="shared" si="15"/>
        <v>134.4044342164436</v>
      </c>
      <c r="AB73" s="125">
        <f t="shared" si="15"/>
        <v>130.21574146877558</v>
      </c>
      <c r="AC73" s="125">
        <f t="shared" si="15"/>
        <v>125.46962590903419</v>
      </c>
      <c r="AD73" s="125">
        <f t="shared" si="15"/>
        <v>120.23722425301999</v>
      </c>
      <c r="AE73" s="125">
        <f t="shared" si="15"/>
        <v>114.59469263298359</v>
      </c>
      <c r="AF73" s="125">
        <f t="shared" si="15"/>
        <v>108.62137350727203</v>
      </c>
      <c r="AG73" s="125">
        <f t="shared" si="15"/>
        <v>102.39795887978242</v>
      </c>
    </row>
    <row r="74" spans="1:33" s="128" customFormat="1" ht="11.25">
      <c r="B74" s="128" t="s">
        <v>23</v>
      </c>
      <c r="C74" s="128">
        <f t="shared" ref="C74:AG74" si="16">SUM(C70:C72)</f>
        <v>23.628641739999999</v>
      </c>
      <c r="D74" s="128">
        <f t="shared" si="16"/>
        <v>30.238706837421109</v>
      </c>
      <c r="E74" s="128">
        <f t="shared" si="16"/>
        <v>36.116944392997077</v>
      </c>
      <c r="F74" s="128">
        <f t="shared" si="16"/>
        <v>43.404407561324433</v>
      </c>
      <c r="G74" s="128">
        <f t="shared" si="16"/>
        <v>53.185439766379822</v>
      </c>
      <c r="H74" s="128">
        <f t="shared" si="16"/>
        <v>64.325194829497434</v>
      </c>
      <c r="I74" s="128">
        <f t="shared" si="16"/>
        <v>76.476695064535676</v>
      </c>
      <c r="J74" s="128">
        <f t="shared" si="16"/>
        <v>90.000527904375645</v>
      </c>
      <c r="K74" s="128">
        <f t="shared" si="16"/>
        <v>100.80951146526156</v>
      </c>
      <c r="L74" s="128">
        <f t="shared" si="16"/>
        <v>109.07249704914341</v>
      </c>
      <c r="M74" s="128">
        <f t="shared" si="16"/>
        <v>114.67763120310019</v>
      </c>
      <c r="N74" s="128">
        <f t="shared" si="16"/>
        <v>119.94315622626928</v>
      </c>
      <c r="O74" s="128">
        <f t="shared" si="16"/>
        <v>124.76634589809095</v>
      </c>
      <c r="P74" s="128">
        <f t="shared" si="16"/>
        <v>129.07575159139887</v>
      </c>
      <c r="Q74" s="128">
        <f t="shared" si="16"/>
        <v>132.80581550319494</v>
      </c>
      <c r="R74" s="128">
        <f t="shared" si="16"/>
        <v>135.89852627361168</v>
      </c>
      <c r="S74" s="128">
        <f t="shared" si="16"/>
        <v>138.30491846645327</v>
      </c>
      <c r="T74" s="128">
        <f t="shared" si="16"/>
        <v>139.98636180436489</v>
      </c>
      <c r="U74" s="128">
        <f t="shared" si="16"/>
        <v>140.91559274093265</v>
      </c>
      <c r="V74" s="128">
        <f t="shared" si="16"/>
        <v>141.0774498785762</v>
      </c>
      <c r="W74" s="128">
        <f t="shared" si="16"/>
        <v>140.46928551066344</v>
      </c>
      <c r="X74" s="128">
        <f t="shared" si="16"/>
        <v>139.10103767691018</v>
      </c>
      <c r="Y74" s="128">
        <f t="shared" si="16"/>
        <v>136.99495999174081</v>
      </c>
      <c r="Z74" s="128">
        <f t="shared" si="16"/>
        <v>134.18501950964665</v>
      </c>
      <c r="AA74" s="128">
        <f t="shared" si="16"/>
        <v>130.7159853954993</v>
      </c>
      <c r="AB74" s="128">
        <f t="shared" si="16"/>
        <v>126.64224256683138</v>
      </c>
      <c r="AC74" s="128">
        <f t="shared" si="16"/>
        <v>122.02637423027463</v>
      </c>
      <c r="AD74" s="128">
        <f t="shared" si="16"/>
        <v>116.93756490312477</v>
      </c>
      <c r="AE74" s="128">
        <f t="shared" si="16"/>
        <v>111.44988077173258</v>
      </c>
      <c r="AF74" s="128">
        <f t="shared" si="16"/>
        <v>105.64048690648433</v>
      </c>
      <c r="AG74" s="128">
        <f t="shared" si="16"/>
        <v>99.587860887858966</v>
      </c>
    </row>
    <row r="76" spans="1:33">
      <c r="B76" s="127" t="s">
        <v>32</v>
      </c>
      <c r="C76" s="127">
        <v>2000</v>
      </c>
      <c r="D76" s="127">
        <v>2010</v>
      </c>
      <c r="E76" s="127">
        <v>2020</v>
      </c>
      <c r="F76" s="127">
        <v>2030</v>
      </c>
      <c r="G76" s="127">
        <v>2040</v>
      </c>
      <c r="H76" s="127">
        <v>2050</v>
      </c>
      <c r="I76" s="127">
        <v>2060</v>
      </c>
      <c r="J76" s="127">
        <v>2070</v>
      </c>
      <c r="K76" s="127">
        <v>2080</v>
      </c>
      <c r="L76" s="127">
        <v>2090</v>
      </c>
      <c r="M76" s="127">
        <v>2100</v>
      </c>
      <c r="N76" s="127">
        <v>2110</v>
      </c>
      <c r="O76" s="127">
        <v>2120</v>
      </c>
      <c r="P76" s="127">
        <v>2130</v>
      </c>
      <c r="Q76" s="127">
        <v>2140</v>
      </c>
      <c r="R76" s="127">
        <v>2150</v>
      </c>
      <c r="S76" s="127">
        <v>2160</v>
      </c>
      <c r="T76" s="127">
        <v>2170</v>
      </c>
      <c r="U76" s="127">
        <v>2180</v>
      </c>
      <c r="V76" s="127">
        <v>2190</v>
      </c>
      <c r="W76" s="127">
        <v>2200</v>
      </c>
      <c r="X76" s="127">
        <v>2210</v>
      </c>
      <c r="Y76" s="127">
        <v>2220</v>
      </c>
      <c r="Z76" s="127">
        <v>2230</v>
      </c>
      <c r="AA76" s="127">
        <v>2240</v>
      </c>
      <c r="AB76" s="127">
        <v>2250</v>
      </c>
      <c r="AC76" s="127">
        <v>2260</v>
      </c>
      <c r="AD76" s="127">
        <v>2270</v>
      </c>
      <c r="AE76" s="127">
        <v>2280</v>
      </c>
      <c r="AF76" s="127">
        <v>2290</v>
      </c>
      <c r="AG76" s="127">
        <v>2300</v>
      </c>
    </row>
    <row r="77" spans="1:33">
      <c r="B77" s="123" t="s">
        <v>15</v>
      </c>
      <c r="C77" s="123">
        <f t="shared" ref="C77:AG84" si="17">C66/C12</f>
        <v>2.4577328632814481</v>
      </c>
      <c r="D77" s="123">
        <f t="shared" si="17"/>
        <v>2.4001029343307843</v>
      </c>
      <c r="E77" s="123">
        <f t="shared" si="17"/>
        <v>1.8788123823388065</v>
      </c>
      <c r="F77" s="123">
        <f t="shared" si="17"/>
        <v>1.623052787842383</v>
      </c>
      <c r="G77" s="123">
        <f t="shared" si="17"/>
        <v>1.4690460144498383</v>
      </c>
      <c r="H77" s="123">
        <f t="shared" si="17"/>
        <v>1.3535375281099233</v>
      </c>
      <c r="I77" s="123">
        <f t="shared" si="17"/>
        <v>1.2240098363220293</v>
      </c>
      <c r="J77" s="123">
        <f t="shared" si="17"/>
        <v>1.1126227251959504</v>
      </c>
      <c r="K77" s="123">
        <f t="shared" si="17"/>
        <v>1.0244714161571731</v>
      </c>
      <c r="L77" s="123">
        <f t="shared" si="17"/>
        <v>0.95949452995654338</v>
      </c>
      <c r="M77" s="123">
        <f t="shared" si="17"/>
        <v>0.90481097866965221</v>
      </c>
      <c r="N77" s="123">
        <f t="shared" si="17"/>
        <v>0.85297022488477292</v>
      </c>
      <c r="O77" s="123">
        <f t="shared" si="17"/>
        <v>0.80409966467218608</v>
      </c>
      <c r="P77" s="123">
        <f t="shared" si="17"/>
        <v>0.75802912207547213</v>
      </c>
      <c r="Q77" s="123">
        <f t="shared" si="17"/>
        <v>0.71459817129604963</v>
      </c>
      <c r="R77" s="123">
        <f t="shared" si="17"/>
        <v>0.67365557806210008</v>
      </c>
      <c r="S77" s="123">
        <f t="shared" si="17"/>
        <v>0.6350587730040147</v>
      </c>
      <c r="T77" s="123">
        <f t="shared" si="17"/>
        <v>0.5986733552025707</v>
      </c>
      <c r="U77" s="123">
        <f t="shared" si="17"/>
        <v>0.56437262418109724</v>
      </c>
      <c r="V77" s="123">
        <f t="shared" si="17"/>
        <v>0.53203713871194891</v>
      </c>
      <c r="W77" s="123">
        <f t="shared" si="17"/>
        <v>0.50155430090097253</v>
      </c>
      <c r="X77" s="123">
        <f t="shared" si="17"/>
        <v>0.47281796410167332</v>
      </c>
      <c r="Y77" s="123">
        <f t="shared" si="17"/>
        <v>0.44572806329377018</v>
      </c>
      <c r="Z77" s="123">
        <f t="shared" si="17"/>
        <v>0.42019026663905068</v>
      </c>
      <c r="AA77" s="123">
        <f t="shared" si="17"/>
        <v>0.39611564700118385</v>
      </c>
      <c r="AB77" s="123">
        <f t="shared" si="17"/>
        <v>0.37342037228566366</v>
      </c>
      <c r="AC77" s="123">
        <f t="shared" si="17"/>
        <v>0.35202541352158923</v>
      </c>
      <c r="AD77" s="123">
        <f t="shared" si="17"/>
        <v>0.33185626966877591</v>
      </c>
      <c r="AE77" s="123">
        <f t="shared" si="17"/>
        <v>0.31284270819192228</v>
      </c>
      <c r="AF77" s="123">
        <f t="shared" si="17"/>
        <v>0.29491852049846873</v>
      </c>
      <c r="AG77" s="123">
        <f t="shared" si="17"/>
        <v>0.27802129138853776</v>
      </c>
    </row>
    <row r="78" spans="1:33">
      <c r="B78" s="123" t="s">
        <v>16</v>
      </c>
      <c r="C78" s="123">
        <f t="shared" si="17"/>
        <v>0.37923088119848919</v>
      </c>
      <c r="D78" s="123">
        <f t="shared" si="17"/>
        <v>0.35474869342962057</v>
      </c>
      <c r="E78" s="123">
        <f t="shared" si="17"/>
        <v>0.29379649243034883</v>
      </c>
      <c r="F78" s="123">
        <f t="shared" si="17"/>
        <v>0.24242766448272327</v>
      </c>
      <c r="G78" s="123">
        <f t="shared" si="17"/>
        <v>0.20513858510630922</v>
      </c>
      <c r="H78" s="123">
        <f t="shared" si="17"/>
        <v>0.18396430727097163</v>
      </c>
      <c r="I78" s="123">
        <f t="shared" si="17"/>
        <v>0.17492158850974066</v>
      </c>
      <c r="J78" s="123">
        <f t="shared" si="17"/>
        <v>0.1617618771619789</v>
      </c>
      <c r="K78" s="123">
        <f t="shared" si="17"/>
        <v>0.1734710598468292</v>
      </c>
      <c r="L78" s="123">
        <f t="shared" si="17"/>
        <v>0.16652875626662939</v>
      </c>
      <c r="M78" s="123">
        <f t="shared" si="17"/>
        <v>0.16024722746786851</v>
      </c>
      <c r="N78" s="123">
        <f t="shared" si="17"/>
        <v>0.15106593186059633</v>
      </c>
      <c r="O78" s="123">
        <f t="shared" si="17"/>
        <v>0.14241067461517362</v>
      </c>
      <c r="P78" s="123">
        <f t="shared" si="17"/>
        <v>0.13425131659111586</v>
      </c>
      <c r="Q78" s="123">
        <f t="shared" si="17"/>
        <v>0.12655944545696057</v>
      </c>
      <c r="R78" s="123">
        <f t="shared" si="17"/>
        <v>0.1193082767534909</v>
      </c>
      <c r="S78" s="123">
        <f t="shared" si="17"/>
        <v>0.11247256062549933</v>
      </c>
      <c r="T78" s="123">
        <f t="shared" si="17"/>
        <v>0.10602849389731454</v>
      </c>
      <c r="U78" s="123">
        <f t="shared" si="17"/>
        <v>9.9953637185922817E-2</v>
      </c>
      <c r="V78" s="123">
        <f t="shared" si="17"/>
        <v>9.4226836763057473E-2</v>
      </c>
      <c r="W78" s="123">
        <f t="shared" si="17"/>
        <v>8.8828150894166055E-2</v>
      </c>
      <c r="X78" s="123">
        <f t="shared" si="17"/>
        <v>8.3738780397754523E-2</v>
      </c>
      <c r="Y78" s="123">
        <f t="shared" si="17"/>
        <v>7.8941003183303868E-2</v>
      </c>
      <c r="Z78" s="123">
        <f t="shared" si="17"/>
        <v>7.4418112539808318E-2</v>
      </c>
      <c r="AA78" s="123">
        <f t="shared" si="17"/>
        <v>7.0154358960045252E-2</v>
      </c>
      <c r="AB78" s="123">
        <f t="shared" si="17"/>
        <v>6.6134895297998375E-2</v>
      </c>
      <c r="AC78" s="123">
        <f t="shared" si="17"/>
        <v>6.2345725068462456E-2</v>
      </c>
      <c r="AD78" s="123">
        <f t="shared" si="17"/>
        <v>5.8773653708800104E-2</v>
      </c>
      <c r="AE78" s="123">
        <f t="shared" si="17"/>
        <v>5.54062426331349E-2</v>
      </c>
      <c r="AF78" s="123">
        <f t="shared" si="17"/>
        <v>5.2231765918989828E-2</v>
      </c>
      <c r="AG78" s="123">
        <f t="shared" si="17"/>
        <v>4.9239169475545914E-2</v>
      </c>
    </row>
    <row r="79" spans="1:33">
      <c r="B79" s="123" t="s">
        <v>17</v>
      </c>
      <c r="C79" s="123" t="e">
        <f t="shared" si="17"/>
        <v>#DIV/0!</v>
      </c>
      <c r="D79" s="123" t="e">
        <f t="shared" si="17"/>
        <v>#DIV/0!</v>
      </c>
      <c r="E79" s="123" t="e">
        <f t="shared" si="17"/>
        <v>#DIV/0!</v>
      </c>
      <c r="F79" s="123" t="e">
        <f t="shared" si="17"/>
        <v>#DIV/0!</v>
      </c>
      <c r="G79" s="123" t="e">
        <f t="shared" si="17"/>
        <v>#DIV/0!</v>
      </c>
      <c r="H79" s="123" t="e">
        <f t="shared" si="17"/>
        <v>#DIV/0!</v>
      </c>
      <c r="I79" s="123" t="e">
        <f t="shared" si="17"/>
        <v>#DIV/0!</v>
      </c>
      <c r="J79" s="123" t="e">
        <f t="shared" si="17"/>
        <v>#DIV/0!</v>
      </c>
      <c r="K79" s="123" t="e">
        <f t="shared" si="17"/>
        <v>#DIV/0!</v>
      </c>
      <c r="L79" s="123" t="e">
        <f t="shared" si="17"/>
        <v>#DIV/0!</v>
      </c>
      <c r="M79" s="123" t="e">
        <f t="shared" si="17"/>
        <v>#DIV/0!</v>
      </c>
      <c r="N79" s="123" t="e">
        <f t="shared" si="17"/>
        <v>#DIV/0!</v>
      </c>
      <c r="O79" s="123" t="e">
        <f t="shared" si="17"/>
        <v>#DIV/0!</v>
      </c>
      <c r="P79" s="123" t="e">
        <f t="shared" si="17"/>
        <v>#DIV/0!</v>
      </c>
      <c r="Q79" s="123" t="e">
        <f t="shared" si="17"/>
        <v>#DIV/0!</v>
      </c>
      <c r="R79" s="123" t="e">
        <f t="shared" si="17"/>
        <v>#DIV/0!</v>
      </c>
      <c r="S79" s="123" t="e">
        <f t="shared" si="17"/>
        <v>#DIV/0!</v>
      </c>
      <c r="T79" s="123" t="e">
        <f t="shared" si="17"/>
        <v>#DIV/0!</v>
      </c>
      <c r="U79" s="123" t="e">
        <f t="shared" si="17"/>
        <v>#DIV/0!</v>
      </c>
      <c r="V79" s="123" t="e">
        <f t="shared" si="17"/>
        <v>#DIV/0!</v>
      </c>
      <c r="W79" s="123" t="e">
        <f t="shared" si="17"/>
        <v>#DIV/0!</v>
      </c>
      <c r="X79" s="123" t="e">
        <f t="shared" si="17"/>
        <v>#DIV/0!</v>
      </c>
      <c r="Y79" s="123" t="e">
        <f t="shared" si="17"/>
        <v>#DIV/0!</v>
      </c>
      <c r="Z79" s="123" t="e">
        <f t="shared" si="17"/>
        <v>#DIV/0!</v>
      </c>
      <c r="AA79" s="123" t="e">
        <f t="shared" si="17"/>
        <v>#DIV/0!</v>
      </c>
      <c r="AB79" s="123" t="e">
        <f t="shared" si="17"/>
        <v>#DIV/0!</v>
      </c>
      <c r="AC79" s="123" t="e">
        <f t="shared" si="17"/>
        <v>#DIV/0!</v>
      </c>
      <c r="AD79" s="123" t="e">
        <f t="shared" si="17"/>
        <v>#DIV/0!</v>
      </c>
      <c r="AE79" s="123" t="e">
        <f t="shared" si="17"/>
        <v>#DIV/0!</v>
      </c>
      <c r="AF79" s="123" t="e">
        <f t="shared" si="17"/>
        <v>#DIV/0!</v>
      </c>
      <c r="AG79" s="123" t="e">
        <f t="shared" si="17"/>
        <v>#DIV/0!</v>
      </c>
    </row>
    <row r="80" spans="1:33">
      <c r="B80" s="123" t="s">
        <v>18</v>
      </c>
      <c r="C80" s="123">
        <f t="shared" si="17"/>
        <v>0.50757336010167498</v>
      </c>
      <c r="D80" s="123">
        <f t="shared" si="17"/>
        <v>0.45577917516210781</v>
      </c>
      <c r="E80" s="123">
        <f t="shared" si="17"/>
        <v>0.36420324880785387</v>
      </c>
      <c r="F80" s="123">
        <f t="shared" si="17"/>
        <v>0.28415410863597335</v>
      </c>
      <c r="G80" s="123">
        <f t="shared" si="17"/>
        <v>0.24130650981674137</v>
      </c>
      <c r="H80" s="123">
        <f t="shared" si="17"/>
        <v>0.22734107516689755</v>
      </c>
      <c r="I80" s="123">
        <f t="shared" si="17"/>
        <v>0.19710115168576581</v>
      </c>
      <c r="J80" s="123">
        <f t="shared" si="17"/>
        <v>0.19031736748229053</v>
      </c>
      <c r="K80" s="123">
        <f t="shared" si="17"/>
        <v>0.18241599788744664</v>
      </c>
      <c r="L80" s="123">
        <f t="shared" si="17"/>
        <v>0.17721770954481914</v>
      </c>
      <c r="M80" s="123">
        <f t="shared" si="17"/>
        <v>0.17152624960574689</v>
      </c>
      <c r="N80" s="123">
        <f t="shared" si="17"/>
        <v>0.16169872730210585</v>
      </c>
      <c r="O80" s="123">
        <f t="shared" si="17"/>
        <v>0.15243426863945592</v>
      </c>
      <c r="P80" s="123">
        <f t="shared" si="17"/>
        <v>0.14370061312995386</v>
      </c>
      <c r="Q80" s="123">
        <f t="shared" si="17"/>
        <v>0.13546734863645796</v>
      </c>
      <c r="R80" s="123">
        <f t="shared" si="17"/>
        <v>0.127705805472074</v>
      </c>
      <c r="S80" s="123">
        <f t="shared" si="17"/>
        <v>0.12038895656722155</v>
      </c>
      <c r="T80" s="123">
        <f t="shared" si="17"/>
        <v>0.11349132335658557</v>
      </c>
      <c r="U80" s="123">
        <f t="shared" si="17"/>
        <v>0.10698888705823364</v>
      </c>
      <c r="V80" s="123">
        <f t="shared" si="17"/>
        <v>0.10085900503595865</v>
      </c>
      <c r="W80" s="123">
        <f t="shared" si="17"/>
        <v>9.5080331953604297E-2</v>
      </c>
      <c r="X80" s="123">
        <f t="shared" si="17"/>
        <v>8.9632745446819651E-2</v>
      </c>
      <c r="Y80" s="123">
        <f t="shared" si="17"/>
        <v>8.449727605341853E-2</v>
      </c>
      <c r="Z80" s="123">
        <f t="shared" si="17"/>
        <v>7.965604115834822E-2</v>
      </c>
      <c r="AA80" s="123">
        <f t="shared" si="17"/>
        <v>7.5092182723253104E-2</v>
      </c>
      <c r="AB80" s="123">
        <f t="shared" si="17"/>
        <v>7.0789808583795868E-2</v>
      </c>
      <c r="AC80" s="123">
        <f t="shared" si="17"/>
        <v>6.6733937110323008E-2</v>
      </c>
      <c r="AD80" s="123">
        <f t="shared" si="17"/>
        <v>6.2910445039174118E-2</v>
      </c>
      <c r="AE80" s="123">
        <f t="shared" si="17"/>
        <v>5.9306018292973328E-2</v>
      </c>
      <c r="AF80" s="123">
        <f t="shared" si="17"/>
        <v>5.5908105618651033E-2</v>
      </c>
      <c r="AG80" s="123">
        <f t="shared" si="17"/>
        <v>5.2704874881755112E-2</v>
      </c>
    </row>
    <row r="81" spans="1:33">
      <c r="B81" s="123" t="s">
        <v>19</v>
      </c>
      <c r="C81" s="123">
        <f t="shared" si="17"/>
        <v>0.41521010295154615</v>
      </c>
      <c r="D81" s="123">
        <f t="shared" si="17"/>
        <v>0.37699588283298285</v>
      </c>
      <c r="E81" s="123">
        <f t="shared" si="17"/>
        <v>0.31117203226899398</v>
      </c>
      <c r="F81" s="123">
        <f t="shared" si="17"/>
        <v>0.25035063695143245</v>
      </c>
      <c r="G81" s="123">
        <f t="shared" si="17"/>
        <v>0.21344280477803093</v>
      </c>
      <c r="H81" s="123">
        <f t="shared" si="17"/>
        <v>0.19644019437589841</v>
      </c>
      <c r="I81" s="123">
        <f t="shared" si="17"/>
        <v>0.17814048287843687</v>
      </c>
      <c r="J81" s="123">
        <f t="shared" si="17"/>
        <v>0.170991509892997</v>
      </c>
      <c r="K81" s="123">
        <f t="shared" si="17"/>
        <v>0.17248732402581507</v>
      </c>
      <c r="L81" s="123">
        <f t="shared" si="17"/>
        <v>0.16673993321166419</v>
      </c>
      <c r="M81" s="123">
        <f t="shared" si="17"/>
        <v>0.16100182163224985</v>
      </c>
      <c r="N81" s="123">
        <f t="shared" si="17"/>
        <v>0.15177729187861411</v>
      </c>
      <c r="O81" s="123">
        <f t="shared" si="17"/>
        <v>0.1430812775685493</v>
      </c>
      <c r="P81" s="123">
        <f t="shared" si="17"/>
        <v>0.13488349763824495</v>
      </c>
      <c r="Q81" s="123">
        <f t="shared" si="17"/>
        <v>0.12715540596434788</v>
      </c>
      <c r="R81" s="123">
        <f t="shared" si="17"/>
        <v>0.11987009196129929</v>
      </c>
      <c r="S81" s="123">
        <f t="shared" si="17"/>
        <v>0.11300218687390381</v>
      </c>
      <c r="T81" s="123">
        <f t="shared" si="17"/>
        <v>0.10652777543882579</v>
      </c>
      <c r="U81" s="123">
        <f t="shared" si="17"/>
        <v>0.10042431260740124</v>
      </c>
      <c r="V81" s="123">
        <f t="shared" si="17"/>
        <v>9.4670545039781173E-2</v>
      </c>
      <c r="W81" s="123">
        <f t="shared" si="17"/>
        <v>8.9246437097033213E-2</v>
      </c>
      <c r="X81" s="123">
        <f t="shared" si="17"/>
        <v>8.4133101073494296E-2</v>
      </c>
      <c r="Y81" s="123">
        <f t="shared" si="17"/>
        <v>7.9312731426430416E-2</v>
      </c>
      <c r="Z81" s="123">
        <f t="shared" si="17"/>
        <v>7.4768542773979291E-2</v>
      </c>
      <c r="AA81" s="123">
        <f t="shared" si="17"/>
        <v>7.0484711445474552E-2</v>
      </c>
      <c r="AB81" s="123">
        <f t="shared" si="17"/>
        <v>6.6446320380618609E-2</v>
      </c>
      <c r="AC81" s="123">
        <f t="shared" si="17"/>
        <v>6.2639307185633389E-2</v>
      </c>
      <c r="AD81" s="123">
        <f t="shared" si="17"/>
        <v>5.9050415165511884E-2</v>
      </c>
      <c r="AE81" s="123">
        <f t="shared" si="17"/>
        <v>5.5667147161855321E-2</v>
      </c>
      <c r="AF81" s="123">
        <f t="shared" si="17"/>
        <v>5.2477722035551684E-2</v>
      </c>
      <c r="AG81" s="123">
        <f t="shared" si="17"/>
        <v>4.9471033642760176E-2</v>
      </c>
    </row>
    <row r="82" spans="1:33">
      <c r="B82" s="123" t="s">
        <v>20</v>
      </c>
      <c r="C82" s="123">
        <f t="shared" si="17"/>
        <v>2.1477756285084015</v>
      </c>
      <c r="D82" s="123">
        <f t="shared" si="17"/>
        <v>1.9491430032479509</v>
      </c>
      <c r="E82" s="123">
        <f t="shared" si="17"/>
        <v>1.5883361304297261</v>
      </c>
      <c r="F82" s="123">
        <f t="shared" si="17"/>
        <v>1.3798267886954247</v>
      </c>
      <c r="G82" s="123">
        <f t="shared" si="17"/>
        <v>1.2363148557918224</v>
      </c>
      <c r="H82" s="123">
        <f t="shared" si="17"/>
        <v>1.1155187053027789</v>
      </c>
      <c r="I82" s="123">
        <f t="shared" si="17"/>
        <v>0.99466618509620164</v>
      </c>
      <c r="J82" s="123">
        <f t="shared" si="17"/>
        <v>0.88959941753084004</v>
      </c>
      <c r="K82" s="123">
        <f t="shared" si="17"/>
        <v>0.79678209635663633</v>
      </c>
      <c r="L82" s="123">
        <f t="shared" si="17"/>
        <v>0.73374005930647002</v>
      </c>
      <c r="M82" s="123">
        <f t="shared" si="17"/>
        <v>0.68614595925925781</v>
      </c>
      <c r="N82" s="123">
        <f t="shared" si="17"/>
        <v>0.64683352321129095</v>
      </c>
      <c r="O82" s="123">
        <f t="shared" si="17"/>
        <v>0.60977347618809352</v>
      </c>
      <c r="P82" s="123">
        <f t="shared" si="17"/>
        <v>0.57483676853441901</v>
      </c>
      <c r="Q82" s="123">
        <f t="shared" si="17"/>
        <v>0.54190174443921679</v>
      </c>
      <c r="R82" s="123">
        <f t="shared" si="17"/>
        <v>0.51085371830852755</v>
      </c>
      <c r="S82" s="123">
        <f t="shared" si="17"/>
        <v>0.48158457540990718</v>
      </c>
      <c r="T82" s="123">
        <f t="shared" si="17"/>
        <v>0.45399239539775943</v>
      </c>
      <c r="U82" s="123">
        <f t="shared" si="17"/>
        <v>0.42798109740861828</v>
      </c>
      <c r="V82" s="123">
        <f t="shared" si="17"/>
        <v>0.40346010549054495</v>
      </c>
      <c r="W82" s="123">
        <f t="shared" si="17"/>
        <v>0.38034403320160215</v>
      </c>
      <c r="X82" s="123">
        <f t="shared" si="17"/>
        <v>0.35855238627912256</v>
      </c>
      <c r="Y82" s="123">
        <f t="shared" si="17"/>
        <v>0.33800928234441313</v>
      </c>
      <c r="Z82" s="123">
        <f t="shared" si="17"/>
        <v>0.31864318666685615</v>
      </c>
      <c r="AA82" s="123">
        <f t="shared" si="17"/>
        <v>0.30038666306729356</v>
      </c>
      <c r="AB82" s="123">
        <f t="shared" si="17"/>
        <v>0.28317613909329292</v>
      </c>
      <c r="AC82" s="123">
        <f t="shared" si="17"/>
        <v>0.2669516846485952</v>
      </c>
      <c r="AD82" s="123">
        <f t="shared" si="17"/>
        <v>0.25165680330589302</v>
      </c>
      <c r="AE82" s="123">
        <f t="shared" si="17"/>
        <v>0.23723823557625262</v>
      </c>
      <c r="AF82" s="123">
        <f t="shared" si="17"/>
        <v>0.22364577345012945</v>
      </c>
      <c r="AG82" s="123">
        <f t="shared" si="17"/>
        <v>0.21083208556417596</v>
      </c>
    </row>
    <row r="83" spans="1:33">
      <c r="B83" s="123" t="s">
        <v>21</v>
      </c>
      <c r="C83" s="123">
        <f t="shared" si="17"/>
        <v>1.0478038263832106</v>
      </c>
      <c r="D83" s="123">
        <f t="shared" si="17"/>
        <v>0.95596209519153341</v>
      </c>
      <c r="E83" s="123">
        <f t="shared" si="17"/>
        <v>0.84409137536122547</v>
      </c>
      <c r="F83" s="123">
        <f t="shared" si="17"/>
        <v>0.77445399218262378</v>
      </c>
      <c r="G83" s="123">
        <f t="shared" si="17"/>
        <v>0.6984753324262718</v>
      </c>
      <c r="H83" s="123">
        <f t="shared" si="17"/>
        <v>0.62047309503821357</v>
      </c>
      <c r="I83" s="123">
        <f t="shared" si="17"/>
        <v>0.59677123483532091</v>
      </c>
      <c r="J83" s="123">
        <f t="shared" si="17"/>
        <v>0.58804800279138181</v>
      </c>
      <c r="K83" s="123">
        <f t="shared" si="17"/>
        <v>0.56440359750934588</v>
      </c>
      <c r="L83" s="123">
        <f t="shared" si="17"/>
        <v>0.55368749620872626</v>
      </c>
      <c r="M83" s="123">
        <f t="shared" si="17"/>
        <v>0.51706693675988014</v>
      </c>
      <c r="N83" s="123">
        <f t="shared" si="17"/>
        <v>0.48744181019666982</v>
      </c>
      <c r="O83" s="123">
        <f t="shared" si="17"/>
        <v>0.45951404245006805</v>
      </c>
      <c r="P83" s="123">
        <f t="shared" si="17"/>
        <v>0.43318638408061122</v>
      </c>
      <c r="Q83" s="123">
        <f t="shared" si="17"/>
        <v>0.40836715751341895</v>
      </c>
      <c r="R83" s="123">
        <f t="shared" si="17"/>
        <v>0.38496993780062255</v>
      </c>
      <c r="S83" s="123">
        <f t="shared" si="17"/>
        <v>0.36291325167437166</v>
      </c>
      <c r="T83" s="123">
        <f t="shared" si="17"/>
        <v>0.34212029384246856</v>
      </c>
      <c r="U83" s="123">
        <f t="shared" si="17"/>
        <v>0.32251865953872161</v>
      </c>
      <c r="V83" s="123">
        <f t="shared" si="17"/>
        <v>0.30404009239671026</v>
      </c>
      <c r="W83" s="123">
        <f t="shared" si="17"/>
        <v>0.28662024676901438</v>
      </c>
      <c r="X83" s="123">
        <f t="shared" si="17"/>
        <v>0.2701984636642597</v>
      </c>
      <c r="Y83" s="123">
        <f t="shared" si="17"/>
        <v>0.25471755952175418</v>
      </c>
      <c r="Z83" s="123">
        <f t="shared" si="17"/>
        <v>0.24012362708818935</v>
      </c>
      <c r="AA83" s="123">
        <f t="shared" si="17"/>
        <v>0.22636584770302579</v>
      </c>
      <c r="AB83" s="123">
        <f t="shared" si="17"/>
        <v>0.21339631433890591</v>
      </c>
      <c r="AC83" s="123">
        <f t="shared" si="17"/>
        <v>0.20116986478088952</v>
      </c>
      <c r="AD83" s="123">
        <f t="shared" si="17"/>
        <v>0.18964392436361358</v>
      </c>
      <c r="AE83" s="123">
        <f t="shared" si="17"/>
        <v>0.17877835771875772</v>
      </c>
      <c r="AF83" s="123">
        <f t="shared" si="17"/>
        <v>0.16853532901657511</v>
      </c>
      <c r="AG83" s="123">
        <f t="shared" si="17"/>
        <v>0.15887917021482414</v>
      </c>
    </row>
    <row r="84" spans="1:33" s="125" customFormat="1">
      <c r="B84" s="125" t="s">
        <v>22</v>
      </c>
      <c r="C84" s="125">
        <f t="shared" si="17"/>
        <v>0.68141334939003151</v>
      </c>
      <c r="D84" s="125">
        <f t="shared" si="17"/>
        <v>0.68749332849458478</v>
      </c>
      <c r="E84" s="125">
        <f t="shared" si="17"/>
        <v>0.6300070024452441</v>
      </c>
      <c r="F84" s="125">
        <f t="shared" si="17"/>
        <v>0.5867920189065674</v>
      </c>
      <c r="G84" s="125">
        <f t="shared" si="17"/>
        <v>0.56176857708620365</v>
      </c>
      <c r="H84" s="125">
        <f t="shared" si="17"/>
        <v>0.54169625528362542</v>
      </c>
      <c r="I84" s="125">
        <f t="shared" si="17"/>
        <v>0.52314757909287524</v>
      </c>
      <c r="J84" s="125">
        <f t="shared" si="17"/>
        <v>0.51007616980984083</v>
      </c>
      <c r="K84" s="125">
        <f t="shared" si="17"/>
        <v>0.48799188735294119</v>
      </c>
      <c r="L84" s="125">
        <f t="shared" si="17"/>
        <v>0.46664977946116543</v>
      </c>
      <c r="M84" s="125">
        <f t="shared" si="17"/>
        <v>0.43991328212513253</v>
      </c>
      <c r="N84" s="125">
        <f t="shared" ref="N84:AG84" si="18">M84*EXP(N94*10)</f>
        <v>0.41470864084317322</v>
      </c>
      <c r="O84" s="125">
        <f t="shared" si="18"/>
        <v>0.39094808858504004</v>
      </c>
      <c r="P84" s="125">
        <f t="shared" si="18"/>
        <v>0.36854888689453341</v>
      </c>
      <c r="Q84" s="125">
        <f t="shared" si="18"/>
        <v>0.34743303777952572</v>
      </c>
      <c r="R84" s="125">
        <f t="shared" si="18"/>
        <v>0.32752701210912216</v>
      </c>
      <c r="S84" s="125">
        <f t="shared" si="18"/>
        <v>0.30876149357218879</v>
      </c>
      <c r="T84" s="125">
        <f t="shared" si="18"/>
        <v>0.29107113730566586</v>
      </c>
      <c r="U84" s="125">
        <f t="shared" si="18"/>
        <v>0.2743943423521677</v>
      </c>
      <c r="V84" s="125">
        <f t="shared" si="18"/>
        <v>0.25867303715452589</v>
      </c>
      <c r="W84" s="125">
        <f t="shared" si="18"/>
        <v>0.24385247734033</v>
      </c>
      <c r="X84" s="125">
        <f t="shared" si="18"/>
        <v>0.22988105509231554</v>
      </c>
      <c r="Y84" s="125">
        <f t="shared" si="18"/>
        <v>0.21671011944079316</v>
      </c>
      <c r="Z84" s="125">
        <f t="shared" si="18"/>
        <v>0.20429380685234519</v>
      </c>
      <c r="AA84" s="125">
        <f t="shared" si="18"/>
        <v>0.19258888152486991</v>
      </c>
      <c r="AB84" s="125">
        <f t="shared" si="18"/>
        <v>0.18155458483285197</v>
      </c>
      <c r="AC84" s="125">
        <f t="shared" si="18"/>
        <v>0.17115249339860097</v>
      </c>
      <c r="AD84" s="125">
        <f t="shared" si="18"/>
        <v>0.16134638529523712</v>
      </c>
      <c r="AE84" s="125">
        <f t="shared" si="18"/>
        <v>0.15210211391551895</v>
      </c>
      <c r="AF84" s="125">
        <f t="shared" si="18"/>
        <v>0.14338748906730198</v>
      </c>
      <c r="AG84" s="125">
        <f t="shared" si="18"/>
        <v>0.13517216488158165</v>
      </c>
    </row>
    <row r="86" spans="1:33">
      <c r="B86" s="127" t="s">
        <v>33</v>
      </c>
      <c r="C86" s="127">
        <v>2000</v>
      </c>
      <c r="D86" s="127">
        <v>2010</v>
      </c>
      <c r="E86" s="127">
        <v>2020</v>
      </c>
      <c r="F86" s="127">
        <v>2030</v>
      </c>
      <c r="G86" s="127">
        <v>2040</v>
      </c>
      <c r="H86" s="127">
        <v>2050</v>
      </c>
      <c r="I86" s="127">
        <v>2060</v>
      </c>
      <c r="J86" s="127">
        <v>2070</v>
      </c>
      <c r="K86" s="127">
        <v>2080</v>
      </c>
      <c r="L86" s="127">
        <v>2090</v>
      </c>
      <c r="M86" s="127">
        <v>2100</v>
      </c>
      <c r="N86" s="127">
        <v>2110</v>
      </c>
      <c r="O86" s="127">
        <v>2120</v>
      </c>
      <c r="P86" s="127">
        <v>2130</v>
      </c>
      <c r="Q86" s="127">
        <v>2140</v>
      </c>
      <c r="R86" s="127">
        <v>2150</v>
      </c>
      <c r="S86" s="127">
        <v>2160</v>
      </c>
      <c r="T86" s="127">
        <v>2170</v>
      </c>
      <c r="U86" s="127">
        <v>2180</v>
      </c>
      <c r="V86" s="127">
        <v>2190</v>
      </c>
      <c r="W86" s="127">
        <v>2200</v>
      </c>
      <c r="X86" s="127">
        <v>2210</v>
      </c>
      <c r="Y86" s="127">
        <v>2220</v>
      </c>
      <c r="Z86" s="127">
        <v>2230</v>
      </c>
      <c r="AA86" s="127">
        <v>2240</v>
      </c>
      <c r="AB86" s="127">
        <v>2250</v>
      </c>
      <c r="AC86" s="127">
        <v>2260</v>
      </c>
      <c r="AD86" s="127">
        <v>2270</v>
      </c>
      <c r="AE86" s="127">
        <v>2280</v>
      </c>
      <c r="AF86" s="127">
        <v>2290</v>
      </c>
      <c r="AG86" s="127">
        <v>2300</v>
      </c>
    </row>
    <row r="87" spans="1:33">
      <c r="B87" s="123" t="s">
        <v>15</v>
      </c>
      <c r="D87" s="123">
        <f t="shared" ref="D87:AG94" si="19">(1/10)*LN(D77/C77)</f>
        <v>-2.3727698978854551E-3</v>
      </c>
      <c r="E87" s="123">
        <f t="shared" si="19"/>
        <v>-2.4487176003252054E-2</v>
      </c>
      <c r="F87" s="123">
        <f t="shared" si="19"/>
        <v>-1.4633105284594576E-2</v>
      </c>
      <c r="G87" s="123">
        <f t="shared" si="19"/>
        <v>-9.9695592503604505E-3</v>
      </c>
      <c r="H87" s="123">
        <f t="shared" si="19"/>
        <v>-8.1891663952897171E-3</v>
      </c>
      <c r="I87" s="123">
        <f t="shared" si="19"/>
        <v>-1.0058933613505312E-2</v>
      </c>
      <c r="J87" s="123">
        <f t="shared" si="19"/>
        <v>-9.5412176511745633E-3</v>
      </c>
      <c r="K87" s="123">
        <f t="shared" si="19"/>
        <v>-8.2543255735133807E-3</v>
      </c>
      <c r="L87" s="123">
        <f t="shared" si="19"/>
        <v>-6.5525452503574699E-3</v>
      </c>
      <c r="M87" s="123">
        <f t="shared" si="19"/>
        <v>-5.8680555963846592E-3</v>
      </c>
      <c r="N87" s="123">
        <f t="shared" si="19"/>
        <v>-5.9001418002499455E-3</v>
      </c>
      <c r="O87" s="123">
        <f t="shared" si="19"/>
        <v>-5.9001418002499811E-3</v>
      </c>
      <c r="P87" s="123">
        <f t="shared" si="19"/>
        <v>-5.9001418002499221E-3</v>
      </c>
      <c r="Q87" s="123">
        <f t="shared" si="19"/>
        <v>-5.9001418002499455E-3</v>
      </c>
      <c r="R87" s="123">
        <f t="shared" si="19"/>
        <v>-5.9001418002499221E-3</v>
      </c>
      <c r="S87" s="123">
        <f t="shared" si="19"/>
        <v>-5.9001418002499811E-3</v>
      </c>
      <c r="T87" s="123">
        <f t="shared" si="19"/>
        <v>-5.9001418002499577E-3</v>
      </c>
      <c r="U87" s="123">
        <f t="shared" si="19"/>
        <v>-5.9001418002499221E-3</v>
      </c>
      <c r="V87" s="123">
        <f t="shared" si="19"/>
        <v>-5.9001418002499334E-3</v>
      </c>
      <c r="W87" s="123">
        <f t="shared" si="19"/>
        <v>-5.9001418002499455E-3</v>
      </c>
      <c r="X87" s="123">
        <f t="shared" si="19"/>
        <v>-5.900141800249969E-3</v>
      </c>
      <c r="Y87" s="123">
        <f t="shared" si="19"/>
        <v>-5.9001418002499221E-3</v>
      </c>
      <c r="Z87" s="123">
        <f t="shared" si="19"/>
        <v>-5.9001418002499221E-3</v>
      </c>
      <c r="AA87" s="123">
        <f t="shared" si="19"/>
        <v>-5.9001418002499811E-3</v>
      </c>
      <c r="AB87" s="123">
        <f t="shared" si="19"/>
        <v>-5.9001418002499221E-3</v>
      </c>
      <c r="AC87" s="123">
        <f t="shared" si="19"/>
        <v>-5.9001418002499455E-3</v>
      </c>
      <c r="AD87" s="123">
        <f t="shared" si="19"/>
        <v>-5.9001418002499455E-3</v>
      </c>
      <c r="AE87" s="123">
        <f t="shared" si="19"/>
        <v>-5.9001418002499577E-3</v>
      </c>
      <c r="AF87" s="123">
        <f t="shared" si="19"/>
        <v>-5.9001418002499334E-3</v>
      </c>
      <c r="AG87" s="123">
        <f t="shared" si="19"/>
        <v>-5.9001418002499455E-3</v>
      </c>
    </row>
    <row r="88" spans="1:33">
      <c r="B88" s="123" t="s">
        <v>16</v>
      </c>
      <c r="D88" s="123">
        <f t="shared" si="19"/>
        <v>-6.6735571865007672E-3</v>
      </c>
      <c r="E88" s="123">
        <f t="shared" si="19"/>
        <v>-1.8852230792173758E-2</v>
      </c>
      <c r="F88" s="123">
        <f t="shared" si="19"/>
        <v>-1.9218394995087939E-2</v>
      </c>
      <c r="G88" s="123">
        <f t="shared" si="19"/>
        <v>-1.6701759944177039E-2</v>
      </c>
      <c r="H88" s="123">
        <f t="shared" si="19"/>
        <v>-1.0894401907630564E-2</v>
      </c>
      <c r="I88" s="123">
        <f t="shared" si="19"/>
        <v>-5.0403948715543523E-3</v>
      </c>
      <c r="J88" s="123">
        <f t="shared" si="19"/>
        <v>-7.8212448037008522E-3</v>
      </c>
      <c r="K88" s="123">
        <f t="shared" si="19"/>
        <v>6.9885423621872285E-3</v>
      </c>
      <c r="L88" s="123">
        <f t="shared" si="19"/>
        <v>-4.0842778620464272E-3</v>
      </c>
      <c r="M88" s="123">
        <f t="shared" si="19"/>
        <v>-3.8450210459318175E-3</v>
      </c>
      <c r="N88" s="123">
        <f t="shared" si="19"/>
        <v>-5.9001418002499577E-3</v>
      </c>
      <c r="O88" s="123">
        <f t="shared" si="19"/>
        <v>-5.9001418002499455E-3</v>
      </c>
      <c r="P88" s="123">
        <f t="shared" si="19"/>
        <v>-5.9001418002499577E-3</v>
      </c>
      <c r="Q88" s="123">
        <f t="shared" si="19"/>
        <v>-5.9001418002499221E-3</v>
      </c>
      <c r="R88" s="123">
        <f t="shared" si="19"/>
        <v>-5.9001418002499455E-3</v>
      </c>
      <c r="S88" s="123">
        <f t="shared" si="19"/>
        <v>-5.900141800249969E-3</v>
      </c>
      <c r="T88" s="123">
        <f t="shared" si="19"/>
        <v>-5.9001418002499455E-3</v>
      </c>
      <c r="U88" s="123">
        <f t="shared" si="19"/>
        <v>-5.9001418002499455E-3</v>
      </c>
      <c r="V88" s="123">
        <f t="shared" si="19"/>
        <v>-5.9001418002499334E-3</v>
      </c>
      <c r="W88" s="123">
        <f t="shared" si="19"/>
        <v>-5.9001418002499334E-3</v>
      </c>
      <c r="X88" s="123">
        <f t="shared" si="19"/>
        <v>-5.9001418002499577E-3</v>
      </c>
      <c r="Y88" s="123">
        <f t="shared" si="19"/>
        <v>-5.9001418002499334E-3</v>
      </c>
      <c r="Z88" s="123">
        <f t="shared" si="19"/>
        <v>-5.9001418002499334E-3</v>
      </c>
      <c r="AA88" s="123">
        <f t="shared" si="19"/>
        <v>-5.900141800249969E-3</v>
      </c>
      <c r="AB88" s="123">
        <f t="shared" si="19"/>
        <v>-5.9001418002499334E-3</v>
      </c>
      <c r="AC88" s="123">
        <f t="shared" si="19"/>
        <v>-5.9001418002499455E-3</v>
      </c>
      <c r="AD88" s="123">
        <f t="shared" si="19"/>
        <v>-5.9001418002499221E-3</v>
      </c>
      <c r="AE88" s="123">
        <f t="shared" si="19"/>
        <v>-5.9001418002499455E-3</v>
      </c>
      <c r="AF88" s="123">
        <f t="shared" si="19"/>
        <v>-5.9001418002499455E-3</v>
      </c>
      <c r="AG88" s="123">
        <f t="shared" si="19"/>
        <v>-5.900141800249969E-3</v>
      </c>
    </row>
    <row r="89" spans="1:33">
      <c r="B89" s="123" t="s">
        <v>17</v>
      </c>
      <c r="D89" s="123" t="e">
        <f t="shared" si="19"/>
        <v>#DIV/0!</v>
      </c>
      <c r="E89" s="123" t="e">
        <f t="shared" si="19"/>
        <v>#DIV/0!</v>
      </c>
      <c r="F89" s="123" t="e">
        <f t="shared" si="19"/>
        <v>#DIV/0!</v>
      </c>
      <c r="G89" s="123" t="e">
        <f t="shared" si="19"/>
        <v>#DIV/0!</v>
      </c>
      <c r="H89" s="123" t="e">
        <f t="shared" si="19"/>
        <v>#DIV/0!</v>
      </c>
      <c r="I89" s="123" t="e">
        <f t="shared" si="19"/>
        <v>#DIV/0!</v>
      </c>
      <c r="J89" s="123" t="e">
        <f t="shared" si="19"/>
        <v>#DIV/0!</v>
      </c>
      <c r="K89" s="123" t="e">
        <f t="shared" si="19"/>
        <v>#DIV/0!</v>
      </c>
      <c r="L89" s="123" t="e">
        <f t="shared" si="19"/>
        <v>#DIV/0!</v>
      </c>
      <c r="M89" s="123" t="e">
        <f t="shared" si="19"/>
        <v>#DIV/0!</v>
      </c>
      <c r="N89" s="123" t="e">
        <f t="shared" si="19"/>
        <v>#DIV/0!</v>
      </c>
      <c r="O89" s="123" t="e">
        <f t="shared" si="19"/>
        <v>#DIV/0!</v>
      </c>
      <c r="P89" s="123" t="e">
        <f t="shared" si="19"/>
        <v>#DIV/0!</v>
      </c>
      <c r="Q89" s="123" t="e">
        <f t="shared" si="19"/>
        <v>#DIV/0!</v>
      </c>
      <c r="R89" s="123" t="e">
        <f t="shared" si="19"/>
        <v>#DIV/0!</v>
      </c>
      <c r="S89" s="123" t="e">
        <f t="shared" si="19"/>
        <v>#DIV/0!</v>
      </c>
      <c r="T89" s="123" t="e">
        <f t="shared" si="19"/>
        <v>#DIV/0!</v>
      </c>
      <c r="U89" s="123" t="e">
        <f t="shared" si="19"/>
        <v>#DIV/0!</v>
      </c>
      <c r="V89" s="123" t="e">
        <f t="shared" si="19"/>
        <v>#DIV/0!</v>
      </c>
      <c r="W89" s="123" t="e">
        <f t="shared" si="19"/>
        <v>#DIV/0!</v>
      </c>
      <c r="X89" s="123" t="e">
        <f t="shared" si="19"/>
        <v>#DIV/0!</v>
      </c>
      <c r="Y89" s="123" t="e">
        <f t="shared" si="19"/>
        <v>#DIV/0!</v>
      </c>
      <c r="Z89" s="123" t="e">
        <f t="shared" si="19"/>
        <v>#DIV/0!</v>
      </c>
      <c r="AA89" s="123" t="e">
        <f t="shared" si="19"/>
        <v>#DIV/0!</v>
      </c>
      <c r="AB89" s="123" t="e">
        <f t="shared" si="19"/>
        <v>#DIV/0!</v>
      </c>
      <c r="AC89" s="123" t="e">
        <f t="shared" si="19"/>
        <v>#DIV/0!</v>
      </c>
      <c r="AD89" s="123" t="e">
        <f t="shared" si="19"/>
        <v>#DIV/0!</v>
      </c>
      <c r="AE89" s="123" t="e">
        <f t="shared" si="19"/>
        <v>#DIV/0!</v>
      </c>
      <c r="AF89" s="123" t="e">
        <f t="shared" si="19"/>
        <v>#DIV/0!</v>
      </c>
      <c r="AG89" s="123" t="e">
        <f t="shared" si="19"/>
        <v>#DIV/0!</v>
      </c>
    </row>
    <row r="90" spans="1:33">
      <c r="B90" s="123" t="s">
        <v>18</v>
      </c>
      <c r="D90" s="123">
        <f t="shared" si="19"/>
        <v>-1.0763282516895591E-2</v>
      </c>
      <c r="E90" s="123">
        <f t="shared" si="19"/>
        <v>-2.2429633957613937E-2</v>
      </c>
      <c r="F90" s="123">
        <f t="shared" si="19"/>
        <v>-2.4819536061903968E-2</v>
      </c>
      <c r="G90" s="123">
        <f t="shared" si="19"/>
        <v>-1.634487766575636E-2</v>
      </c>
      <c r="H90" s="123">
        <f t="shared" si="19"/>
        <v>-5.9616526790256339E-3</v>
      </c>
      <c r="I90" s="123">
        <f t="shared" si="19"/>
        <v>-1.4273436628567377E-2</v>
      </c>
      <c r="J90" s="123">
        <f t="shared" si="19"/>
        <v>-3.5024023457399405E-3</v>
      </c>
      <c r="K90" s="123">
        <f t="shared" si="19"/>
        <v>-4.2403252328375588E-3</v>
      </c>
      <c r="L90" s="123">
        <f t="shared" si="19"/>
        <v>-2.8910807335336174E-3</v>
      </c>
      <c r="M90" s="123">
        <f t="shared" si="19"/>
        <v>-3.2642660355752199E-3</v>
      </c>
      <c r="N90" s="123">
        <f t="shared" si="19"/>
        <v>-5.9001418002499577E-3</v>
      </c>
      <c r="O90" s="123">
        <f t="shared" si="19"/>
        <v>-5.9001418002499577E-3</v>
      </c>
      <c r="P90" s="123">
        <f t="shared" si="19"/>
        <v>-5.9001418002499334E-3</v>
      </c>
      <c r="Q90" s="123">
        <f t="shared" si="19"/>
        <v>-5.9001418002499455E-3</v>
      </c>
      <c r="R90" s="123">
        <f t="shared" si="19"/>
        <v>-5.9001418002499334E-3</v>
      </c>
      <c r="S90" s="123">
        <f t="shared" si="19"/>
        <v>-5.9001418002499811E-3</v>
      </c>
      <c r="T90" s="123">
        <f t="shared" si="19"/>
        <v>-5.9001418002499221E-3</v>
      </c>
      <c r="U90" s="123">
        <f t="shared" si="19"/>
        <v>-5.9001418002499577E-3</v>
      </c>
      <c r="V90" s="123">
        <f t="shared" si="19"/>
        <v>-5.9001418002499455E-3</v>
      </c>
      <c r="W90" s="123">
        <f t="shared" si="19"/>
        <v>-5.9001418002499334E-3</v>
      </c>
      <c r="X90" s="123">
        <f t="shared" si="19"/>
        <v>-5.900141800249969E-3</v>
      </c>
      <c r="Y90" s="123">
        <f t="shared" si="19"/>
        <v>-5.9001418002499221E-3</v>
      </c>
      <c r="Z90" s="123">
        <f t="shared" si="19"/>
        <v>-5.9001418002499334E-3</v>
      </c>
      <c r="AA90" s="123">
        <f t="shared" si="19"/>
        <v>-5.9001418002499811E-3</v>
      </c>
      <c r="AB90" s="123">
        <f t="shared" si="19"/>
        <v>-5.90014180024991E-3</v>
      </c>
      <c r="AC90" s="123">
        <f t="shared" si="19"/>
        <v>-5.9001418002499577E-3</v>
      </c>
      <c r="AD90" s="123">
        <f t="shared" si="19"/>
        <v>-5.900141800249969E-3</v>
      </c>
      <c r="AE90" s="123">
        <f t="shared" si="19"/>
        <v>-5.9001418002499455E-3</v>
      </c>
      <c r="AF90" s="123">
        <f t="shared" si="19"/>
        <v>-5.9001418002499334E-3</v>
      </c>
      <c r="AG90" s="123">
        <f t="shared" si="19"/>
        <v>-5.9001418002499334E-3</v>
      </c>
    </row>
    <row r="91" spans="1:33">
      <c r="B91" s="123" t="s">
        <v>19</v>
      </c>
      <c r="D91" s="123">
        <f t="shared" si="19"/>
        <v>-9.6550397769622296E-3</v>
      </c>
      <c r="E91" s="123">
        <f t="shared" si="19"/>
        <v>-1.918883488562451E-2</v>
      </c>
      <c r="F91" s="123">
        <f t="shared" si="19"/>
        <v>-2.1748343464820741E-2</v>
      </c>
      <c r="G91" s="123">
        <f t="shared" si="19"/>
        <v>-1.5949357954898005E-2</v>
      </c>
      <c r="H91" s="123">
        <f t="shared" si="19"/>
        <v>-8.3010872804513604E-3</v>
      </c>
      <c r="I91" s="123">
        <f t="shared" si="19"/>
        <v>-9.7785561994741671E-3</v>
      </c>
      <c r="J91" s="123">
        <f t="shared" si="19"/>
        <v>-4.0958563146755817E-3</v>
      </c>
      <c r="K91" s="123">
        <f t="shared" si="19"/>
        <v>8.7098443415066908E-4</v>
      </c>
      <c r="L91" s="123">
        <f t="shared" si="19"/>
        <v>-3.3888437434405451E-3</v>
      </c>
      <c r="M91" s="123">
        <f t="shared" si="19"/>
        <v>-3.5019633022137378E-3</v>
      </c>
      <c r="N91" s="123">
        <f t="shared" si="19"/>
        <v>-5.9001418002499221E-3</v>
      </c>
      <c r="O91" s="123">
        <f t="shared" si="19"/>
        <v>-5.9001418002499811E-3</v>
      </c>
      <c r="P91" s="123">
        <f t="shared" si="19"/>
        <v>-5.9001418002499334E-3</v>
      </c>
      <c r="Q91" s="123">
        <f t="shared" si="19"/>
        <v>-5.9001418002499455E-3</v>
      </c>
      <c r="R91" s="123">
        <f t="shared" si="19"/>
        <v>-5.9001418002499334E-3</v>
      </c>
      <c r="S91" s="123">
        <f t="shared" si="19"/>
        <v>-5.900141800249969E-3</v>
      </c>
      <c r="T91" s="123">
        <f t="shared" si="19"/>
        <v>-5.9001418002499221E-3</v>
      </c>
      <c r="U91" s="123">
        <f t="shared" si="19"/>
        <v>-5.9001418002499577E-3</v>
      </c>
      <c r="V91" s="123">
        <f t="shared" si="19"/>
        <v>-5.9001418002499221E-3</v>
      </c>
      <c r="W91" s="123">
        <f t="shared" si="19"/>
        <v>-5.9001418002499455E-3</v>
      </c>
      <c r="X91" s="123">
        <f t="shared" si="19"/>
        <v>-5.900141800249969E-3</v>
      </c>
      <c r="Y91" s="123">
        <f t="shared" si="19"/>
        <v>-5.90014180024991E-3</v>
      </c>
      <c r="Z91" s="123">
        <f t="shared" si="19"/>
        <v>-5.9001418002499334E-3</v>
      </c>
      <c r="AA91" s="123">
        <f t="shared" si="19"/>
        <v>-5.900141800249969E-3</v>
      </c>
      <c r="AB91" s="123">
        <f t="shared" si="19"/>
        <v>-5.90014180024991E-3</v>
      </c>
      <c r="AC91" s="123">
        <f t="shared" si="19"/>
        <v>-5.9001418002499455E-3</v>
      </c>
      <c r="AD91" s="123">
        <f t="shared" si="19"/>
        <v>-5.9001418002499577E-3</v>
      </c>
      <c r="AE91" s="123">
        <f t="shared" si="19"/>
        <v>-5.900141800249969E-3</v>
      </c>
      <c r="AF91" s="123">
        <f t="shared" si="19"/>
        <v>-5.9001418002499221E-3</v>
      </c>
      <c r="AG91" s="123">
        <f t="shared" si="19"/>
        <v>-5.9001418002499455E-3</v>
      </c>
    </row>
    <row r="92" spans="1:33">
      <c r="B92" s="123" t="s">
        <v>20</v>
      </c>
      <c r="D92" s="123">
        <f t="shared" si="19"/>
        <v>-9.7042924729313796E-3</v>
      </c>
      <c r="E92" s="123">
        <f t="shared" si="19"/>
        <v>-2.0470278099715546E-2</v>
      </c>
      <c r="F92" s="123">
        <f t="shared" si="19"/>
        <v>-1.4072903360927211E-2</v>
      </c>
      <c r="G92" s="123">
        <f t="shared" si="19"/>
        <v>-1.0982291156228306E-2</v>
      </c>
      <c r="H92" s="123">
        <f t="shared" si="19"/>
        <v>-1.0281556100437005E-2</v>
      </c>
      <c r="I92" s="123">
        <f t="shared" si="19"/>
        <v>-1.1466759376596528E-2</v>
      </c>
      <c r="J92" s="123">
        <f t="shared" si="19"/>
        <v>-1.1163591976071047E-2</v>
      </c>
      <c r="K92" s="123">
        <f t="shared" si="19"/>
        <v>-1.1019003215608709E-2</v>
      </c>
      <c r="L92" s="123">
        <f t="shared" si="19"/>
        <v>-8.2426413329047942E-3</v>
      </c>
      <c r="M92" s="123">
        <f t="shared" si="19"/>
        <v>-6.7064449563608592E-3</v>
      </c>
      <c r="N92" s="123">
        <f t="shared" si="19"/>
        <v>-5.9001418002499455E-3</v>
      </c>
      <c r="O92" s="123">
        <f t="shared" si="19"/>
        <v>-5.9001418002499577E-3</v>
      </c>
      <c r="P92" s="123">
        <f t="shared" si="19"/>
        <v>-5.9001418002499221E-3</v>
      </c>
      <c r="Q92" s="123">
        <f t="shared" si="19"/>
        <v>-5.9001418002499577E-3</v>
      </c>
      <c r="R92" s="123">
        <f t="shared" si="19"/>
        <v>-5.9001418002499221E-3</v>
      </c>
      <c r="S92" s="123">
        <f t="shared" si="19"/>
        <v>-5.9001418002499811E-3</v>
      </c>
      <c r="T92" s="123">
        <f t="shared" si="19"/>
        <v>-5.9001418002499455E-3</v>
      </c>
      <c r="U92" s="123">
        <f t="shared" si="19"/>
        <v>-5.9001418002499334E-3</v>
      </c>
      <c r="V92" s="123">
        <f t="shared" si="19"/>
        <v>-5.9001418002499334E-3</v>
      </c>
      <c r="W92" s="123">
        <f t="shared" si="19"/>
        <v>-5.9001418002499455E-3</v>
      </c>
      <c r="X92" s="123">
        <f t="shared" si="19"/>
        <v>-5.900141800249969E-3</v>
      </c>
      <c r="Y92" s="123">
        <f t="shared" si="19"/>
        <v>-5.90014180024991E-3</v>
      </c>
      <c r="Z92" s="123">
        <f t="shared" si="19"/>
        <v>-5.9001418002499455E-3</v>
      </c>
      <c r="AA92" s="123">
        <f t="shared" si="19"/>
        <v>-5.9001418002499577E-3</v>
      </c>
      <c r="AB92" s="123">
        <f t="shared" si="19"/>
        <v>-5.9001418002499334E-3</v>
      </c>
      <c r="AC92" s="123">
        <f t="shared" si="19"/>
        <v>-5.9001418002499455E-3</v>
      </c>
      <c r="AD92" s="123">
        <f t="shared" si="19"/>
        <v>-5.9001418002499455E-3</v>
      </c>
      <c r="AE92" s="123">
        <f t="shared" si="19"/>
        <v>-5.9001418002499455E-3</v>
      </c>
      <c r="AF92" s="123">
        <f t="shared" si="19"/>
        <v>-5.9001418002499334E-3</v>
      </c>
      <c r="AG92" s="123">
        <f t="shared" si="19"/>
        <v>-5.9001418002499455E-3</v>
      </c>
    </row>
    <row r="93" spans="1:33">
      <c r="B93" s="123" t="s">
        <v>21</v>
      </c>
      <c r="D93" s="123">
        <f t="shared" si="19"/>
        <v>-9.1733395909279897E-3</v>
      </c>
      <c r="E93" s="123">
        <f t="shared" si="19"/>
        <v>-1.2445750950233756E-2</v>
      </c>
      <c r="F93" s="123">
        <f t="shared" si="19"/>
        <v>-8.6102498539609041E-3</v>
      </c>
      <c r="G93" s="123">
        <f t="shared" si="19"/>
        <v>-1.0325839183491324E-2</v>
      </c>
      <c r="H93" s="123">
        <f t="shared" si="19"/>
        <v>-1.1841761943446582E-2</v>
      </c>
      <c r="I93" s="123">
        <f t="shared" si="19"/>
        <v>-3.894839484731349E-3</v>
      </c>
      <c r="J93" s="123">
        <f t="shared" si="19"/>
        <v>-1.4725266758678622E-3</v>
      </c>
      <c r="K93" s="123">
        <f t="shared" si="19"/>
        <v>-4.1038987966367261E-3</v>
      </c>
      <c r="L93" s="123">
        <f t="shared" si="19"/>
        <v>-1.9169152675483374E-3</v>
      </c>
      <c r="M93" s="123">
        <f t="shared" si="19"/>
        <v>-6.8428103708085171E-3</v>
      </c>
      <c r="N93" s="123">
        <f t="shared" si="19"/>
        <v>-5.9001418002499334E-3</v>
      </c>
      <c r="O93" s="123">
        <f t="shared" si="19"/>
        <v>-5.900141800249969E-3</v>
      </c>
      <c r="P93" s="123">
        <f t="shared" si="19"/>
        <v>-5.9001418002499334E-3</v>
      </c>
      <c r="Q93" s="123">
        <f t="shared" si="19"/>
        <v>-5.9001418002499334E-3</v>
      </c>
      <c r="R93" s="123">
        <f t="shared" si="19"/>
        <v>-5.9001418002499577E-3</v>
      </c>
      <c r="S93" s="123">
        <f t="shared" si="19"/>
        <v>-5.9001418002499577E-3</v>
      </c>
      <c r="T93" s="123">
        <f t="shared" si="19"/>
        <v>-5.9001418002499577E-3</v>
      </c>
      <c r="U93" s="123">
        <f t="shared" si="19"/>
        <v>-5.9001418002499221E-3</v>
      </c>
      <c r="V93" s="123">
        <f t="shared" si="19"/>
        <v>-5.9001418002499455E-3</v>
      </c>
      <c r="W93" s="123">
        <f t="shared" si="19"/>
        <v>-5.9001418002499334E-3</v>
      </c>
      <c r="X93" s="123">
        <f t="shared" si="19"/>
        <v>-5.9001418002499577E-3</v>
      </c>
      <c r="Y93" s="123">
        <f t="shared" si="19"/>
        <v>-5.9001418002499334E-3</v>
      </c>
      <c r="Z93" s="123">
        <f t="shared" si="19"/>
        <v>-5.9001418002499334E-3</v>
      </c>
      <c r="AA93" s="123">
        <f t="shared" si="19"/>
        <v>-5.9001418002499577E-3</v>
      </c>
      <c r="AB93" s="123">
        <f t="shared" si="19"/>
        <v>-5.9001418002499334E-3</v>
      </c>
      <c r="AC93" s="123">
        <f t="shared" si="19"/>
        <v>-5.9001418002499577E-3</v>
      </c>
      <c r="AD93" s="123">
        <f t="shared" si="19"/>
        <v>-5.9001418002499455E-3</v>
      </c>
      <c r="AE93" s="123">
        <f t="shared" si="19"/>
        <v>-5.9001418002499455E-3</v>
      </c>
      <c r="AF93" s="123">
        <f t="shared" si="19"/>
        <v>-5.9001418002499455E-3</v>
      </c>
      <c r="AG93" s="123">
        <f t="shared" si="19"/>
        <v>-5.9001418002499334E-3</v>
      </c>
    </row>
    <row r="94" spans="1:33">
      <c r="A94" s="126" t="s">
        <v>34</v>
      </c>
      <c r="B94" s="125" t="s">
        <v>22</v>
      </c>
      <c r="C94" s="125"/>
      <c r="D94" s="125">
        <f t="shared" si="19"/>
        <v>8.8830293295356271E-4</v>
      </c>
      <c r="E94" s="125">
        <f t="shared" si="19"/>
        <v>-8.7321191169507217E-3</v>
      </c>
      <c r="F94" s="125">
        <f t="shared" si="19"/>
        <v>-7.1060489185312799E-3</v>
      </c>
      <c r="G94" s="125">
        <f t="shared" si="19"/>
        <v>-4.3580464587913538E-3</v>
      </c>
      <c r="H94" s="125">
        <f t="shared" si="19"/>
        <v>-3.6384550800201594E-3</v>
      </c>
      <c r="I94" s="125">
        <f t="shared" si="19"/>
        <v>-3.4841827484781507E-3</v>
      </c>
      <c r="J94" s="125">
        <f t="shared" si="19"/>
        <v>-2.5303535123346607E-3</v>
      </c>
      <c r="K94" s="125">
        <f t="shared" si="19"/>
        <v>-4.426128569649984E-3</v>
      </c>
      <c r="L94" s="125">
        <f t="shared" si="19"/>
        <v>-4.4719742026653976E-3</v>
      </c>
      <c r="M94" s="125">
        <f t="shared" si="19"/>
        <v>-5.9001418002499455E-3</v>
      </c>
      <c r="N94" s="125">
        <f t="shared" ref="N94:AG94" si="20">M94</f>
        <v>-5.9001418002499455E-3</v>
      </c>
      <c r="O94" s="125">
        <f t="shared" si="20"/>
        <v>-5.9001418002499455E-3</v>
      </c>
      <c r="P94" s="125">
        <f t="shared" si="20"/>
        <v>-5.9001418002499455E-3</v>
      </c>
      <c r="Q94" s="125">
        <f t="shared" si="20"/>
        <v>-5.9001418002499455E-3</v>
      </c>
      <c r="R94" s="125">
        <f t="shared" si="20"/>
        <v>-5.9001418002499455E-3</v>
      </c>
      <c r="S94" s="125">
        <f t="shared" si="20"/>
        <v>-5.9001418002499455E-3</v>
      </c>
      <c r="T94" s="125">
        <f t="shared" si="20"/>
        <v>-5.9001418002499455E-3</v>
      </c>
      <c r="U94" s="125">
        <f t="shared" si="20"/>
        <v>-5.9001418002499455E-3</v>
      </c>
      <c r="V94" s="125">
        <f t="shared" si="20"/>
        <v>-5.9001418002499455E-3</v>
      </c>
      <c r="W94" s="125">
        <f t="shared" si="20"/>
        <v>-5.9001418002499455E-3</v>
      </c>
      <c r="X94" s="125">
        <f t="shared" si="20"/>
        <v>-5.9001418002499455E-3</v>
      </c>
      <c r="Y94" s="125">
        <f t="shared" si="20"/>
        <v>-5.9001418002499455E-3</v>
      </c>
      <c r="Z94" s="125">
        <f t="shared" si="20"/>
        <v>-5.9001418002499455E-3</v>
      </c>
      <c r="AA94" s="125">
        <f t="shared" si="20"/>
        <v>-5.9001418002499455E-3</v>
      </c>
      <c r="AB94" s="125">
        <f t="shared" si="20"/>
        <v>-5.9001418002499455E-3</v>
      </c>
      <c r="AC94" s="125">
        <f t="shared" si="20"/>
        <v>-5.9001418002499455E-3</v>
      </c>
      <c r="AD94" s="125">
        <f t="shared" si="20"/>
        <v>-5.9001418002499455E-3</v>
      </c>
      <c r="AE94" s="125">
        <f t="shared" si="20"/>
        <v>-5.9001418002499455E-3</v>
      </c>
      <c r="AF94" s="125">
        <f t="shared" si="20"/>
        <v>-5.9001418002499455E-3</v>
      </c>
      <c r="AG94" s="125">
        <f t="shared" si="20"/>
        <v>-5.9001418002499455E-3</v>
      </c>
    </row>
    <row r="96" spans="1:33">
      <c r="A96" s="163" t="s">
        <v>12</v>
      </c>
      <c r="B96" s="166" t="s">
        <v>35</v>
      </c>
      <c r="C96" s="166">
        <v>2000</v>
      </c>
      <c r="D96" s="166">
        <v>2010</v>
      </c>
      <c r="E96" s="166">
        <v>2020</v>
      </c>
      <c r="F96" s="166">
        <v>2030</v>
      </c>
      <c r="G96" s="166">
        <v>2040</v>
      </c>
      <c r="H96" s="166">
        <v>2050</v>
      </c>
      <c r="I96" s="166">
        <v>2060</v>
      </c>
      <c r="J96" s="166">
        <v>2070</v>
      </c>
      <c r="K96" s="166">
        <v>2080</v>
      </c>
      <c r="L96" s="166">
        <v>2090</v>
      </c>
      <c r="M96" s="166">
        <v>2100</v>
      </c>
      <c r="N96" s="127">
        <v>2110</v>
      </c>
      <c r="O96" s="127">
        <v>2120</v>
      </c>
      <c r="P96" s="127">
        <v>2130</v>
      </c>
      <c r="Q96" s="127">
        <v>2140</v>
      </c>
      <c r="R96" s="127">
        <v>2150</v>
      </c>
      <c r="S96" s="127">
        <v>2160</v>
      </c>
      <c r="T96" s="127">
        <v>2170</v>
      </c>
      <c r="U96" s="127">
        <v>2180</v>
      </c>
      <c r="V96" s="127">
        <v>2190</v>
      </c>
      <c r="W96" s="127">
        <v>2200</v>
      </c>
      <c r="X96" s="127">
        <v>2210</v>
      </c>
      <c r="Y96" s="127">
        <v>2220</v>
      </c>
      <c r="Z96" s="127">
        <v>2230</v>
      </c>
      <c r="AA96" s="127">
        <v>2240</v>
      </c>
      <c r="AB96" s="127">
        <v>2250</v>
      </c>
      <c r="AC96" s="127">
        <v>2260</v>
      </c>
      <c r="AD96" s="127">
        <v>2270</v>
      </c>
      <c r="AE96" s="127">
        <v>2280</v>
      </c>
      <c r="AF96" s="127">
        <v>2290</v>
      </c>
      <c r="AG96" s="127">
        <v>2300</v>
      </c>
    </row>
    <row r="97" spans="1:33">
      <c r="B97" s="164" t="s">
        <v>15</v>
      </c>
      <c r="C97" s="164">
        <v>0</v>
      </c>
      <c r="D97" s="164">
        <v>0</v>
      </c>
      <c r="E97" s="164">
        <v>0</v>
      </c>
      <c r="F97" s="164">
        <v>0</v>
      </c>
      <c r="G97" s="164">
        <v>0</v>
      </c>
      <c r="H97" s="164">
        <v>0</v>
      </c>
      <c r="I97" s="164">
        <v>0</v>
      </c>
      <c r="J97" s="164">
        <v>0</v>
      </c>
      <c r="K97" s="164">
        <v>0</v>
      </c>
      <c r="L97" s="164">
        <v>0</v>
      </c>
      <c r="M97" s="164">
        <v>0</v>
      </c>
      <c r="N97" s="123">
        <f>IF(N$1&lt;=$E$6,$M97-$M97/($E$6-2100)*(N$1-$M$1),0)</f>
        <v>0</v>
      </c>
      <c r="O97" s="123">
        <f t="shared" ref="O97:AG101" si="21">IF(O$1&lt;=$E$6,$M97-$M97/($E$6-2100)*(O$1-$M$1),0)</f>
        <v>0</v>
      </c>
      <c r="P97" s="123">
        <f t="shared" si="21"/>
        <v>0</v>
      </c>
      <c r="Q97" s="123">
        <f t="shared" si="21"/>
        <v>0</v>
      </c>
      <c r="R97" s="123">
        <f t="shared" si="21"/>
        <v>0</v>
      </c>
      <c r="S97" s="123">
        <f t="shared" si="21"/>
        <v>0</v>
      </c>
      <c r="T97" s="123">
        <f t="shared" si="21"/>
        <v>0</v>
      </c>
      <c r="U97" s="123">
        <f t="shared" si="21"/>
        <v>0</v>
      </c>
      <c r="V97" s="123">
        <f t="shared" si="21"/>
        <v>0</v>
      </c>
      <c r="W97" s="123">
        <f t="shared" si="21"/>
        <v>0</v>
      </c>
      <c r="X97" s="123">
        <f t="shared" si="21"/>
        <v>0</v>
      </c>
      <c r="Y97" s="123">
        <f t="shared" si="21"/>
        <v>0</v>
      </c>
      <c r="Z97" s="123">
        <f t="shared" si="21"/>
        <v>0</v>
      </c>
      <c r="AA97" s="123">
        <f t="shared" si="21"/>
        <v>0</v>
      </c>
      <c r="AB97" s="123">
        <f t="shared" si="21"/>
        <v>0</v>
      </c>
      <c r="AC97" s="123">
        <f t="shared" si="21"/>
        <v>0</v>
      </c>
      <c r="AD97" s="123">
        <f t="shared" si="21"/>
        <v>0</v>
      </c>
      <c r="AE97" s="123">
        <f t="shared" si="21"/>
        <v>0</v>
      </c>
      <c r="AF97" s="123">
        <f t="shared" si="21"/>
        <v>0</v>
      </c>
      <c r="AG97" s="123">
        <f t="shared" si="21"/>
        <v>0</v>
      </c>
    </row>
    <row r="98" spans="1:33">
      <c r="B98" s="164" t="s">
        <v>16</v>
      </c>
      <c r="C98" s="164">
        <v>0</v>
      </c>
      <c r="D98" s="164">
        <v>0</v>
      </c>
      <c r="E98" s="164">
        <v>0</v>
      </c>
      <c r="F98" s="164">
        <v>0</v>
      </c>
      <c r="G98" s="164">
        <v>0</v>
      </c>
      <c r="H98" s="164">
        <v>0</v>
      </c>
      <c r="I98" s="164">
        <v>0</v>
      </c>
      <c r="J98" s="164">
        <v>0</v>
      </c>
      <c r="K98" s="164">
        <v>0</v>
      </c>
      <c r="L98" s="164">
        <v>0</v>
      </c>
      <c r="M98" s="164">
        <v>0</v>
      </c>
      <c r="N98" s="123">
        <f>IF(N$1&lt;=$E$6,$M98-$M98/($E$6-2100)*(N$1-$M$1),0)</f>
        <v>0</v>
      </c>
      <c r="O98" s="123">
        <f t="shared" si="21"/>
        <v>0</v>
      </c>
      <c r="P98" s="123">
        <f t="shared" si="21"/>
        <v>0</v>
      </c>
      <c r="Q98" s="123">
        <f t="shared" si="21"/>
        <v>0</v>
      </c>
      <c r="R98" s="123">
        <f t="shared" si="21"/>
        <v>0</v>
      </c>
      <c r="S98" s="123">
        <f t="shared" si="21"/>
        <v>0</v>
      </c>
      <c r="T98" s="123">
        <f t="shared" si="21"/>
        <v>0</v>
      </c>
      <c r="U98" s="123">
        <f t="shared" si="21"/>
        <v>0</v>
      </c>
      <c r="V98" s="123">
        <f t="shared" si="21"/>
        <v>0</v>
      </c>
      <c r="W98" s="123">
        <f t="shared" si="21"/>
        <v>0</v>
      </c>
      <c r="X98" s="123">
        <f t="shared" si="21"/>
        <v>0</v>
      </c>
      <c r="Y98" s="123">
        <f t="shared" si="21"/>
        <v>0</v>
      </c>
      <c r="Z98" s="123">
        <f t="shared" si="21"/>
        <v>0</v>
      </c>
      <c r="AA98" s="123">
        <f t="shared" si="21"/>
        <v>0</v>
      </c>
      <c r="AB98" s="123">
        <f t="shared" si="21"/>
        <v>0</v>
      </c>
      <c r="AC98" s="123">
        <f t="shared" si="21"/>
        <v>0</v>
      </c>
      <c r="AD98" s="123">
        <f t="shared" si="21"/>
        <v>0</v>
      </c>
      <c r="AE98" s="123">
        <f t="shared" si="21"/>
        <v>0</v>
      </c>
      <c r="AF98" s="123">
        <f t="shared" si="21"/>
        <v>0</v>
      </c>
      <c r="AG98" s="123">
        <f t="shared" si="21"/>
        <v>0</v>
      </c>
    </row>
    <row r="99" spans="1:33">
      <c r="B99" s="164" t="s">
        <v>17</v>
      </c>
      <c r="C99" s="164">
        <v>0</v>
      </c>
      <c r="D99" s="164">
        <v>0</v>
      </c>
      <c r="E99" s="164">
        <v>0</v>
      </c>
      <c r="F99" s="164">
        <v>0</v>
      </c>
      <c r="G99" s="164">
        <v>0</v>
      </c>
      <c r="H99" s="164">
        <v>0</v>
      </c>
      <c r="I99" s="164">
        <v>0</v>
      </c>
      <c r="J99" s="164">
        <v>0</v>
      </c>
      <c r="K99" s="164">
        <v>0</v>
      </c>
      <c r="L99" s="164">
        <v>0</v>
      </c>
      <c r="M99" s="164">
        <v>0</v>
      </c>
      <c r="N99" s="123">
        <f>IF(N$1&lt;=$E$6,$M99-$M99/($E$6-2100)*(N$1-$M$1),0)</f>
        <v>0</v>
      </c>
      <c r="O99" s="123">
        <f t="shared" si="21"/>
        <v>0</v>
      </c>
      <c r="P99" s="123">
        <f t="shared" si="21"/>
        <v>0</v>
      </c>
      <c r="Q99" s="123">
        <f t="shared" si="21"/>
        <v>0</v>
      </c>
      <c r="R99" s="123">
        <f t="shared" si="21"/>
        <v>0</v>
      </c>
      <c r="S99" s="123">
        <f t="shared" si="21"/>
        <v>0</v>
      </c>
      <c r="T99" s="123">
        <f t="shared" si="21"/>
        <v>0</v>
      </c>
      <c r="U99" s="123">
        <f t="shared" si="21"/>
        <v>0</v>
      </c>
      <c r="V99" s="123">
        <f t="shared" si="21"/>
        <v>0</v>
      </c>
      <c r="W99" s="123">
        <f t="shared" si="21"/>
        <v>0</v>
      </c>
      <c r="X99" s="123">
        <f t="shared" si="21"/>
        <v>0</v>
      </c>
      <c r="Y99" s="123">
        <f t="shared" si="21"/>
        <v>0</v>
      </c>
      <c r="Z99" s="123">
        <f t="shared" si="21"/>
        <v>0</v>
      </c>
      <c r="AA99" s="123">
        <f t="shared" si="21"/>
        <v>0</v>
      </c>
      <c r="AB99" s="123">
        <f t="shared" si="21"/>
        <v>0</v>
      </c>
      <c r="AC99" s="123">
        <f t="shared" si="21"/>
        <v>0</v>
      </c>
      <c r="AD99" s="123">
        <f t="shared" si="21"/>
        <v>0</v>
      </c>
      <c r="AE99" s="123">
        <f t="shared" si="21"/>
        <v>0</v>
      </c>
      <c r="AF99" s="123">
        <f t="shared" si="21"/>
        <v>0</v>
      </c>
      <c r="AG99" s="123">
        <f t="shared" si="21"/>
        <v>0</v>
      </c>
    </row>
    <row r="100" spans="1:33">
      <c r="B100" s="164" t="s">
        <v>18</v>
      </c>
      <c r="C100" s="164">
        <v>0</v>
      </c>
      <c r="D100" s="164">
        <v>0</v>
      </c>
      <c r="E100" s="164">
        <v>0</v>
      </c>
      <c r="F100" s="164">
        <v>0</v>
      </c>
      <c r="G100" s="164">
        <v>0</v>
      </c>
      <c r="H100" s="164">
        <v>0</v>
      </c>
      <c r="I100" s="164">
        <v>0</v>
      </c>
      <c r="J100" s="164">
        <v>0</v>
      </c>
      <c r="K100" s="164">
        <v>0</v>
      </c>
      <c r="L100" s="164">
        <v>0</v>
      </c>
      <c r="M100" s="164">
        <v>0</v>
      </c>
      <c r="N100" s="123">
        <f>IF(N$1&lt;=$E$6,$M100-$M100/($E$6-2100)*(N$1-$M$1),0)</f>
        <v>0</v>
      </c>
      <c r="O100" s="123">
        <f t="shared" si="21"/>
        <v>0</v>
      </c>
      <c r="P100" s="123">
        <f t="shared" si="21"/>
        <v>0</v>
      </c>
      <c r="Q100" s="123">
        <f t="shared" si="21"/>
        <v>0</v>
      </c>
      <c r="R100" s="123">
        <f t="shared" si="21"/>
        <v>0</v>
      </c>
      <c r="S100" s="123">
        <f t="shared" si="21"/>
        <v>0</v>
      </c>
      <c r="T100" s="123">
        <f t="shared" si="21"/>
        <v>0</v>
      </c>
      <c r="U100" s="123">
        <f t="shared" si="21"/>
        <v>0</v>
      </c>
      <c r="V100" s="123">
        <f t="shared" si="21"/>
        <v>0</v>
      </c>
      <c r="W100" s="123">
        <f t="shared" si="21"/>
        <v>0</v>
      </c>
      <c r="X100" s="123">
        <f t="shared" si="21"/>
        <v>0</v>
      </c>
      <c r="Y100" s="123">
        <f t="shared" si="21"/>
        <v>0</v>
      </c>
      <c r="Z100" s="123">
        <f t="shared" si="21"/>
        <v>0</v>
      </c>
      <c r="AA100" s="123">
        <f t="shared" si="21"/>
        <v>0</v>
      </c>
      <c r="AB100" s="123">
        <f t="shared" si="21"/>
        <v>0</v>
      </c>
      <c r="AC100" s="123">
        <f t="shared" si="21"/>
        <v>0</v>
      </c>
      <c r="AD100" s="123">
        <f t="shared" si="21"/>
        <v>0</v>
      </c>
      <c r="AE100" s="123">
        <f t="shared" si="21"/>
        <v>0</v>
      </c>
      <c r="AF100" s="123">
        <f t="shared" si="21"/>
        <v>0</v>
      </c>
      <c r="AG100" s="123">
        <f t="shared" si="21"/>
        <v>0</v>
      </c>
    </row>
    <row r="101" spans="1:33">
      <c r="A101" s="126" t="s">
        <v>36</v>
      </c>
      <c r="B101" s="165" t="s">
        <v>22</v>
      </c>
      <c r="C101" s="165">
        <v>0</v>
      </c>
      <c r="D101" s="165">
        <v>0</v>
      </c>
      <c r="E101" s="165">
        <v>0</v>
      </c>
      <c r="F101" s="165">
        <v>0</v>
      </c>
      <c r="G101" s="165">
        <v>0</v>
      </c>
      <c r="H101" s="165">
        <v>0</v>
      </c>
      <c r="I101" s="165">
        <v>0</v>
      </c>
      <c r="J101" s="165">
        <v>0</v>
      </c>
      <c r="K101" s="165">
        <v>0</v>
      </c>
      <c r="L101" s="165">
        <v>0</v>
      </c>
      <c r="M101" s="165">
        <v>0</v>
      </c>
      <c r="N101" s="125">
        <f>IF(N$1&lt;=$E$6,$M101-$M101/($E$6-2100)*(N$1-$M$1),0)</f>
        <v>0</v>
      </c>
      <c r="O101" s="125">
        <f t="shared" si="21"/>
        <v>0</v>
      </c>
      <c r="P101" s="125">
        <f t="shared" si="21"/>
        <v>0</v>
      </c>
      <c r="Q101" s="125">
        <f t="shared" si="21"/>
        <v>0</v>
      </c>
      <c r="R101" s="125">
        <f t="shared" si="21"/>
        <v>0</v>
      </c>
      <c r="S101" s="125">
        <f t="shared" si="21"/>
        <v>0</v>
      </c>
      <c r="T101" s="125">
        <f t="shared" si="21"/>
        <v>0</v>
      </c>
      <c r="U101" s="125">
        <f t="shared" si="21"/>
        <v>0</v>
      </c>
      <c r="V101" s="125">
        <f t="shared" si="21"/>
        <v>0</v>
      </c>
      <c r="W101" s="125">
        <f t="shared" si="21"/>
        <v>0</v>
      </c>
      <c r="X101" s="125">
        <f t="shared" si="21"/>
        <v>0</v>
      </c>
      <c r="Y101" s="125">
        <f t="shared" si="21"/>
        <v>0</v>
      </c>
      <c r="Z101" s="125">
        <f t="shared" si="21"/>
        <v>0</v>
      </c>
      <c r="AA101" s="125">
        <f t="shared" si="21"/>
        <v>0</v>
      </c>
      <c r="AB101" s="125">
        <f t="shared" si="21"/>
        <v>0</v>
      </c>
      <c r="AC101" s="125">
        <f t="shared" si="21"/>
        <v>0</v>
      </c>
      <c r="AD101" s="125">
        <f t="shared" si="21"/>
        <v>0</v>
      </c>
      <c r="AE101" s="125">
        <f t="shared" si="21"/>
        <v>0</v>
      </c>
      <c r="AF101" s="125">
        <f t="shared" si="21"/>
        <v>0</v>
      </c>
      <c r="AG101" s="125">
        <f t="shared" si="21"/>
        <v>0</v>
      </c>
    </row>
    <row r="102" spans="1:33" s="129" customFormat="1">
      <c r="A102" s="132"/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  <c r="AC102" s="202"/>
      <c r="AD102" s="202"/>
      <c r="AE102" s="202"/>
      <c r="AF102" s="202"/>
      <c r="AG102" s="202"/>
    </row>
    <row r="104" spans="1:33">
      <c r="A104" s="163" t="s">
        <v>37</v>
      </c>
      <c r="B104" s="166" t="s">
        <v>38</v>
      </c>
      <c r="C104" s="166">
        <v>2000</v>
      </c>
      <c r="D104" s="166">
        <v>2010</v>
      </c>
      <c r="E104" s="166">
        <v>2020</v>
      </c>
      <c r="F104" s="166">
        <v>2030</v>
      </c>
      <c r="G104" s="166">
        <v>2040</v>
      </c>
      <c r="H104" s="166">
        <v>2050</v>
      </c>
      <c r="I104" s="166">
        <v>2060</v>
      </c>
      <c r="J104" s="166">
        <v>2070</v>
      </c>
      <c r="K104" s="166">
        <v>2080</v>
      </c>
      <c r="L104" s="166">
        <v>2090</v>
      </c>
      <c r="M104" s="166">
        <v>2100</v>
      </c>
      <c r="N104" s="201">
        <v>2110</v>
      </c>
      <c r="O104" s="201">
        <v>2120</v>
      </c>
      <c r="P104" s="201">
        <v>2130</v>
      </c>
      <c r="Q104" s="201">
        <v>2140</v>
      </c>
      <c r="R104" s="201">
        <v>2150</v>
      </c>
      <c r="S104" s="201">
        <v>2160</v>
      </c>
      <c r="T104" s="201">
        <v>2170</v>
      </c>
      <c r="U104" s="201">
        <v>2180</v>
      </c>
      <c r="V104" s="201">
        <v>2190</v>
      </c>
      <c r="W104" s="201">
        <v>2200</v>
      </c>
      <c r="X104" s="201">
        <v>2210</v>
      </c>
      <c r="Y104" s="201">
        <v>2220</v>
      </c>
      <c r="Z104" s="201">
        <v>2230</v>
      </c>
      <c r="AA104" s="201">
        <v>2240</v>
      </c>
      <c r="AB104" s="201">
        <v>2250</v>
      </c>
      <c r="AC104" s="201">
        <v>2260</v>
      </c>
      <c r="AD104" s="201">
        <v>2270</v>
      </c>
      <c r="AE104" s="201">
        <v>2280</v>
      </c>
      <c r="AF104" s="201">
        <v>2290</v>
      </c>
      <c r="AG104" s="201">
        <v>2300</v>
      </c>
    </row>
    <row r="105" spans="1:33">
      <c r="A105" s="126" t="s">
        <v>39</v>
      </c>
      <c r="B105" s="165" t="s">
        <v>40</v>
      </c>
      <c r="C105" s="165">
        <v>0.60089999999999999</v>
      </c>
      <c r="D105" s="165">
        <v>0.64869999999999994</v>
      </c>
      <c r="E105" s="165">
        <v>0.7107</v>
      </c>
      <c r="F105" s="165">
        <v>0.80049999999999999</v>
      </c>
      <c r="G105" s="165">
        <v>0.78039999999999998</v>
      </c>
      <c r="H105" s="165">
        <v>0.7268</v>
      </c>
      <c r="I105" s="165">
        <v>0.68809999999999993</v>
      </c>
      <c r="J105" s="165">
        <v>0.63449999999999995</v>
      </c>
      <c r="K105" s="165">
        <v>0.58589999999999998</v>
      </c>
      <c r="L105" s="165">
        <v>0.54370000000000007</v>
      </c>
      <c r="M105" s="165">
        <v>0.49990000000000001</v>
      </c>
      <c r="N105" s="202">
        <f>M105</f>
        <v>0.49990000000000001</v>
      </c>
      <c r="O105" s="202">
        <f t="shared" ref="O105:AG105" si="22">N105</f>
        <v>0.49990000000000001</v>
      </c>
      <c r="P105" s="202">
        <f t="shared" si="22"/>
        <v>0.49990000000000001</v>
      </c>
      <c r="Q105" s="202">
        <f t="shared" si="22"/>
        <v>0.49990000000000001</v>
      </c>
      <c r="R105" s="202">
        <f t="shared" si="22"/>
        <v>0.49990000000000001</v>
      </c>
      <c r="S105" s="202">
        <f t="shared" si="22"/>
        <v>0.49990000000000001</v>
      </c>
      <c r="T105" s="202">
        <f t="shared" si="22"/>
        <v>0.49990000000000001</v>
      </c>
      <c r="U105" s="202">
        <f t="shared" si="22"/>
        <v>0.49990000000000001</v>
      </c>
      <c r="V105" s="202">
        <f t="shared" si="22"/>
        <v>0.49990000000000001</v>
      </c>
      <c r="W105" s="202">
        <f t="shared" si="22"/>
        <v>0.49990000000000001</v>
      </c>
      <c r="X105" s="202">
        <f t="shared" si="22"/>
        <v>0.49990000000000001</v>
      </c>
      <c r="Y105" s="202">
        <f t="shared" si="22"/>
        <v>0.49990000000000001</v>
      </c>
      <c r="Z105" s="202">
        <f t="shared" si="22"/>
        <v>0.49990000000000001</v>
      </c>
      <c r="AA105" s="202">
        <f t="shared" si="22"/>
        <v>0.49990000000000001</v>
      </c>
      <c r="AB105" s="202">
        <f t="shared" si="22"/>
        <v>0.49990000000000001</v>
      </c>
      <c r="AC105" s="202">
        <f t="shared" si="22"/>
        <v>0.49990000000000001</v>
      </c>
      <c r="AD105" s="202">
        <f t="shared" si="22"/>
        <v>0.49990000000000001</v>
      </c>
      <c r="AE105" s="202">
        <f t="shared" si="22"/>
        <v>0.49990000000000001</v>
      </c>
      <c r="AF105" s="202">
        <f t="shared" si="22"/>
        <v>0.49990000000000001</v>
      </c>
      <c r="AG105" s="202">
        <f t="shared" si="22"/>
        <v>0.49990000000000001</v>
      </c>
    </row>
    <row r="107" spans="1:33">
      <c r="A107" s="163" t="s">
        <v>12</v>
      </c>
      <c r="B107" s="166" t="s">
        <v>41</v>
      </c>
      <c r="C107" s="166">
        <v>2000</v>
      </c>
      <c r="D107" s="166">
        <v>2010</v>
      </c>
      <c r="E107" s="166">
        <v>2020</v>
      </c>
      <c r="F107" s="166">
        <v>2030</v>
      </c>
      <c r="G107" s="166">
        <v>2040</v>
      </c>
      <c r="H107" s="166">
        <v>2050</v>
      </c>
      <c r="I107" s="166">
        <v>2060</v>
      </c>
      <c r="J107" s="166">
        <v>2070</v>
      </c>
      <c r="K107" s="166">
        <v>2080</v>
      </c>
      <c r="L107" s="166">
        <v>2090</v>
      </c>
      <c r="M107" s="166">
        <v>2100</v>
      </c>
      <c r="N107" s="166">
        <v>2110</v>
      </c>
      <c r="O107" s="166">
        <v>2120</v>
      </c>
      <c r="P107" s="166">
        <v>2130</v>
      </c>
      <c r="Q107" s="166">
        <v>2140</v>
      </c>
      <c r="R107" s="166">
        <v>2150</v>
      </c>
      <c r="S107" s="166">
        <v>2160</v>
      </c>
      <c r="T107" s="166">
        <v>2170</v>
      </c>
      <c r="U107" s="166">
        <v>2180</v>
      </c>
      <c r="V107" s="166">
        <v>2190</v>
      </c>
      <c r="W107" s="166">
        <v>2200</v>
      </c>
      <c r="X107" s="166">
        <v>2210</v>
      </c>
      <c r="Y107" s="166">
        <v>2220</v>
      </c>
      <c r="Z107" s="166">
        <v>2230</v>
      </c>
      <c r="AA107" s="166">
        <v>2240</v>
      </c>
      <c r="AB107" s="166">
        <v>2250</v>
      </c>
      <c r="AC107" s="166">
        <v>2260</v>
      </c>
      <c r="AD107" s="166">
        <v>2270</v>
      </c>
      <c r="AE107" s="166">
        <v>2280</v>
      </c>
      <c r="AF107" s="166">
        <v>2290</v>
      </c>
      <c r="AG107" s="166">
        <v>2300</v>
      </c>
    </row>
    <row r="108" spans="1:33">
      <c r="A108" s="163" t="s">
        <v>42</v>
      </c>
      <c r="B108" s="165" t="s">
        <v>43</v>
      </c>
      <c r="C108" s="165">
        <v>0.65003135944812707</v>
      </c>
      <c r="D108" s="165">
        <v>0.7139586601679071</v>
      </c>
      <c r="E108" s="165">
        <v>0.794843725158072</v>
      </c>
      <c r="F108" s="165">
        <v>0.87528402157336904</v>
      </c>
      <c r="G108" s="165">
        <v>0.94708431721562025</v>
      </c>
      <c r="H108" s="165">
        <v>1.0078936651776882</v>
      </c>
      <c r="I108" s="165">
        <v>1.0711965164075146</v>
      </c>
      <c r="J108" s="165">
        <v>1.1461661948727686</v>
      </c>
      <c r="K108" s="165">
        <v>1.2242479889593172</v>
      </c>
      <c r="L108" s="165">
        <v>1.3013471142180997</v>
      </c>
      <c r="M108" s="165">
        <v>1.3757953184467038</v>
      </c>
      <c r="N108" s="165">
        <v>1.3757953184467038</v>
      </c>
      <c r="O108" s="165">
        <v>1.3757953184467038</v>
      </c>
      <c r="P108" s="165">
        <v>1.3757953184467038</v>
      </c>
      <c r="Q108" s="165">
        <v>1.3757953184467038</v>
      </c>
      <c r="R108" s="165">
        <v>1.3757953184467038</v>
      </c>
      <c r="S108" s="165">
        <v>1.3757953184467038</v>
      </c>
      <c r="T108" s="165">
        <v>1.3757953184467038</v>
      </c>
      <c r="U108" s="165">
        <v>1.3757953184467038</v>
      </c>
      <c r="V108" s="165">
        <v>1.3757953184467038</v>
      </c>
      <c r="W108" s="165">
        <v>1.3757953184467038</v>
      </c>
      <c r="X108" s="165">
        <v>1.3757953184467038</v>
      </c>
      <c r="Y108" s="165">
        <v>1.3757953184467038</v>
      </c>
      <c r="Z108" s="165">
        <v>1.3757953184467038</v>
      </c>
      <c r="AA108" s="165">
        <v>1.3757953184467038</v>
      </c>
      <c r="AB108" s="165">
        <v>1.3757953184467038</v>
      </c>
      <c r="AC108" s="165">
        <v>1.3757953184467038</v>
      </c>
      <c r="AD108" s="165">
        <v>1.3757953184467038</v>
      </c>
      <c r="AE108" s="165">
        <v>1.3757953184467038</v>
      </c>
      <c r="AF108" s="165">
        <v>1.3757953184467038</v>
      </c>
      <c r="AG108" s="165">
        <v>1.3757953184467038</v>
      </c>
    </row>
    <row r="109" spans="1:33">
      <c r="A109" s="163" t="s">
        <v>44</v>
      </c>
      <c r="B109" s="165" t="s">
        <v>45</v>
      </c>
      <c r="C109" s="165">
        <v>1.5271330932830329</v>
      </c>
      <c r="D109" s="165">
        <v>1.8388777314390581</v>
      </c>
      <c r="E109" s="165">
        <v>2.1987705634156516</v>
      </c>
      <c r="F109" s="165">
        <v>2.5950732090917201</v>
      </c>
      <c r="G109" s="165">
        <v>3.0380987625938065</v>
      </c>
      <c r="H109" s="165">
        <v>3.5300780235121128</v>
      </c>
      <c r="I109" s="165">
        <v>4.0606382746037717</v>
      </c>
      <c r="J109" s="165">
        <v>4.6201155632015904</v>
      </c>
      <c r="K109" s="165">
        <v>5.1845221148713208</v>
      </c>
      <c r="L109" s="165">
        <v>5.7247215222129588</v>
      </c>
      <c r="M109" s="165">
        <v>6.2250900378473926</v>
      </c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</row>
    <row r="111" spans="1:33" s="204" customFormat="1">
      <c r="A111" s="203"/>
    </row>
    <row r="112" spans="1:33">
      <c r="A112" s="125" t="s">
        <v>46</v>
      </c>
    </row>
    <row r="114" spans="1:33">
      <c r="B114" s="127" t="s">
        <v>47</v>
      </c>
      <c r="C114" s="127">
        <v>2000</v>
      </c>
      <c r="D114" s="127">
        <v>2010</v>
      </c>
      <c r="E114" s="127">
        <v>2020</v>
      </c>
      <c r="F114" s="127">
        <v>2030</v>
      </c>
      <c r="G114" s="127">
        <v>2040</v>
      </c>
      <c r="H114" s="127">
        <v>2050</v>
      </c>
      <c r="I114" s="127">
        <v>2060</v>
      </c>
      <c r="J114" s="127">
        <v>2070</v>
      </c>
      <c r="K114" s="127">
        <v>2080</v>
      </c>
      <c r="L114" s="127">
        <v>2090</v>
      </c>
      <c r="M114" s="127">
        <v>2100</v>
      </c>
      <c r="N114" s="127">
        <v>2110</v>
      </c>
      <c r="O114" s="127">
        <v>2120</v>
      </c>
      <c r="P114" s="127">
        <v>2130</v>
      </c>
      <c r="Q114" s="127">
        <v>2140</v>
      </c>
      <c r="R114" s="127">
        <v>2150</v>
      </c>
      <c r="S114" s="127">
        <v>2160</v>
      </c>
      <c r="T114" s="127">
        <v>2170</v>
      </c>
      <c r="U114" s="127">
        <v>2180</v>
      </c>
      <c r="V114" s="127">
        <v>2190</v>
      </c>
      <c r="W114" s="127">
        <v>2200</v>
      </c>
      <c r="X114" s="127">
        <v>2210</v>
      </c>
      <c r="Y114" s="127">
        <v>2220</v>
      </c>
      <c r="Z114" s="127">
        <v>2230</v>
      </c>
      <c r="AA114" s="127">
        <v>2240</v>
      </c>
      <c r="AB114" s="127">
        <v>2250</v>
      </c>
      <c r="AC114" s="127">
        <v>2260</v>
      </c>
      <c r="AD114" s="127">
        <v>2270</v>
      </c>
      <c r="AE114" s="127">
        <v>2280</v>
      </c>
      <c r="AF114" s="127">
        <v>2290</v>
      </c>
      <c r="AG114" s="127">
        <v>2300</v>
      </c>
    </row>
    <row r="115" spans="1:33">
      <c r="A115" s="137"/>
      <c r="B115" s="123" t="s">
        <v>15</v>
      </c>
      <c r="C115" s="123">
        <f>C12/$H$8</f>
        <v>1.1878323358082556</v>
      </c>
      <c r="D115" s="123">
        <f t="shared" ref="D115:AG122" si="23">D12/$H$8</f>
        <v>2.5259059393243612</v>
      </c>
      <c r="E115" s="123">
        <f t="shared" si="23"/>
        <v>4.5274987728201763</v>
      </c>
      <c r="F115" s="123">
        <f t="shared" si="23"/>
        <v>7.178040943749135</v>
      </c>
      <c r="G115" s="123">
        <f t="shared" si="23"/>
        <v>10.592120171367402</v>
      </c>
      <c r="H115" s="123">
        <f t="shared" si="23"/>
        <v>14.21956272398355</v>
      </c>
      <c r="I115" s="123">
        <f t="shared" si="23"/>
        <v>18.173759660814756</v>
      </c>
      <c r="J115" s="123">
        <f t="shared" si="23"/>
        <v>22.098665700839842</v>
      </c>
      <c r="K115" s="123">
        <f t="shared" si="23"/>
        <v>25.577692878579082</v>
      </c>
      <c r="L115" s="123">
        <f t="shared" si="23"/>
        <v>28.170558883475351</v>
      </c>
      <c r="M115" s="123">
        <f t="shared" si="23"/>
        <v>31.11753005481755</v>
      </c>
      <c r="N115" s="123">
        <f t="shared" si="23"/>
        <v>34.524378341372639</v>
      </c>
      <c r="O115" s="123">
        <f t="shared" si="23"/>
        <v>38.095338819275327</v>
      </c>
      <c r="P115" s="123">
        <f t="shared" si="23"/>
        <v>41.80642560446622</v>
      </c>
      <c r="Q115" s="123">
        <f t="shared" si="23"/>
        <v>45.628843168437903</v>
      </c>
      <c r="R115" s="123">
        <f t="shared" si="23"/>
        <v>49.529175974474441</v>
      </c>
      <c r="S115" s="123">
        <f t="shared" si="23"/>
        <v>53.469727490421242</v>
      </c>
      <c r="T115" s="123">
        <f t="shared" si="23"/>
        <v>57.409010643030065</v>
      </c>
      <c r="U115" s="123">
        <f t="shared" si="23"/>
        <v>61.302385953470889</v>
      </c>
      <c r="V115" s="123">
        <f t="shared" si="23"/>
        <v>65.102837442167981</v>
      </c>
      <c r="W115" s="123">
        <f t="shared" si="23"/>
        <v>68.761870199211714</v>
      </c>
      <c r="X115" s="123">
        <f t="shared" si="23"/>
        <v>72.230507594619112</v>
      </c>
      <c r="Y115" s="123">
        <f t="shared" si="23"/>
        <v>75.46036076867189</v>
      </c>
      <c r="Z115" s="123">
        <f t="shared" si="23"/>
        <v>78.404738603018529</v>
      </c>
      <c r="AA115" s="123">
        <f t="shared" si="23"/>
        <v>81.019763103742051</v>
      </c>
      <c r="AB115" s="123">
        <f t="shared" si="23"/>
        <v>83.265453254009643</v>
      </c>
      <c r="AC115" s="123">
        <f t="shared" si="23"/>
        <v>85.106740075929011</v>
      </c>
      <c r="AD115" s="123">
        <f t="shared" si="23"/>
        <v>86.514376959523062</v>
      </c>
      <c r="AE115" s="123">
        <f t="shared" si="23"/>
        <v>87.46571226479081</v>
      </c>
      <c r="AF115" s="123">
        <f t="shared" si="23"/>
        <v>87.945295684182668</v>
      </c>
      <c r="AG115" s="123">
        <f t="shared" si="23"/>
        <v>87.945295684182668</v>
      </c>
    </row>
    <row r="116" spans="1:33">
      <c r="A116" s="137"/>
      <c r="B116" s="123" t="s">
        <v>16</v>
      </c>
      <c r="C116" s="123">
        <f t="shared" ref="C116:R122" si="24">C13/$H$8</f>
        <v>8.8313901261516801</v>
      </c>
      <c r="D116" s="123">
        <f t="shared" si="24"/>
        <v>10.331516098740877</v>
      </c>
      <c r="E116" s="123">
        <f t="shared" si="24"/>
        <v>12.373934862688403</v>
      </c>
      <c r="F116" s="123">
        <f t="shared" si="24"/>
        <v>14.625125614518582</v>
      </c>
      <c r="G116" s="123">
        <f t="shared" si="24"/>
        <v>16.727635142283031</v>
      </c>
      <c r="H116" s="123">
        <f t="shared" si="24"/>
        <v>18.635409904572516</v>
      </c>
      <c r="I116" s="123">
        <f t="shared" si="24"/>
        <v>20.632658807839753</v>
      </c>
      <c r="J116" s="123">
        <f t="shared" si="24"/>
        <v>22.798433118704665</v>
      </c>
      <c r="K116" s="123">
        <f t="shared" si="24"/>
        <v>25.226062921958352</v>
      </c>
      <c r="L116" s="123">
        <f t="shared" si="24"/>
        <v>27.951837823716474</v>
      </c>
      <c r="M116" s="123">
        <f t="shared" si="24"/>
        <v>30.954973762595916</v>
      </c>
      <c r="N116" s="123">
        <f t="shared" si="24"/>
        <v>34.344024858157745</v>
      </c>
      <c r="O116" s="123">
        <f t="shared" si="24"/>
        <v>37.896330831865036</v>
      </c>
      <c r="P116" s="123">
        <f t="shared" si="24"/>
        <v>41.588031100618068</v>
      </c>
      <c r="Q116" s="123">
        <f t="shared" si="24"/>
        <v>45.390480562191286</v>
      </c>
      <c r="R116" s="123">
        <f t="shared" si="24"/>
        <v>49.270438240823339</v>
      </c>
      <c r="S116" s="123">
        <f t="shared" si="23"/>
        <v>53.190404529002627</v>
      </c>
      <c r="T116" s="123">
        <f t="shared" si="23"/>
        <v>57.109109079705348</v>
      </c>
      <c r="U116" s="123">
        <f t="shared" si="23"/>
        <v>60.982145608321993</v>
      </c>
      <c r="V116" s="123">
        <f t="shared" si="23"/>
        <v>64.762743744208549</v>
      </c>
      <c r="W116" s="123">
        <f t="shared" si="23"/>
        <v>68.402661912239111</v>
      </c>
      <c r="X116" s="123">
        <f t="shared" si="23"/>
        <v>71.853179333694044</v>
      </c>
      <c r="Y116" s="123">
        <f t="shared" si="23"/>
        <v>75.066159929638289</v>
      </c>
      <c r="Z116" s="123">
        <f t="shared" si="23"/>
        <v>77.995156493594664</v>
      </c>
      <c r="AA116" s="123">
        <f t="shared" si="23"/>
        <v>80.596520247910661</v>
      </c>
      <c r="AB116" s="123">
        <f t="shared" si="23"/>
        <v>82.830479034420833</v>
      </c>
      <c r="AC116" s="123">
        <f t="shared" si="23"/>
        <v>84.662147073674589</v>
      </c>
      <c r="AD116" s="123">
        <f t="shared" si="23"/>
        <v>86.062430538401898</v>
      </c>
      <c r="AE116" s="123">
        <f t="shared" si="23"/>
        <v>87.008796119542708</v>
      </c>
      <c r="AF116" s="123">
        <f t="shared" si="23"/>
        <v>87.485874221117584</v>
      </c>
      <c r="AG116" s="123">
        <f t="shared" si="23"/>
        <v>87.485874221117584</v>
      </c>
    </row>
    <row r="117" spans="1:33">
      <c r="A117" s="137"/>
      <c r="B117" s="123" t="s">
        <v>17</v>
      </c>
      <c r="C117" s="123">
        <f t="shared" si="24"/>
        <v>0</v>
      </c>
      <c r="D117" s="123">
        <f t="shared" si="23"/>
        <v>0</v>
      </c>
      <c r="E117" s="123">
        <f t="shared" si="23"/>
        <v>0</v>
      </c>
      <c r="F117" s="123">
        <f t="shared" si="23"/>
        <v>0</v>
      </c>
      <c r="G117" s="123">
        <f t="shared" si="23"/>
        <v>0</v>
      </c>
      <c r="H117" s="123">
        <f t="shared" si="23"/>
        <v>0</v>
      </c>
      <c r="I117" s="123">
        <f t="shared" si="23"/>
        <v>0</v>
      </c>
      <c r="J117" s="123">
        <f t="shared" si="23"/>
        <v>0</v>
      </c>
      <c r="K117" s="123">
        <f t="shared" si="23"/>
        <v>0</v>
      </c>
      <c r="L117" s="123">
        <f t="shared" si="23"/>
        <v>0</v>
      </c>
      <c r="M117" s="123">
        <f t="shared" si="23"/>
        <v>0</v>
      </c>
      <c r="N117" s="123">
        <f t="shared" si="23"/>
        <v>0</v>
      </c>
      <c r="O117" s="123">
        <f t="shared" si="23"/>
        <v>0</v>
      </c>
      <c r="P117" s="123">
        <f t="shared" si="23"/>
        <v>0</v>
      </c>
      <c r="Q117" s="123">
        <f t="shared" si="23"/>
        <v>0</v>
      </c>
      <c r="R117" s="123">
        <f t="shared" si="23"/>
        <v>0</v>
      </c>
      <c r="S117" s="123">
        <f t="shared" si="23"/>
        <v>0</v>
      </c>
      <c r="T117" s="123">
        <f t="shared" si="23"/>
        <v>0</v>
      </c>
      <c r="U117" s="123">
        <f t="shared" si="23"/>
        <v>0</v>
      </c>
      <c r="V117" s="123">
        <f t="shared" si="23"/>
        <v>0</v>
      </c>
      <c r="W117" s="123">
        <f t="shared" si="23"/>
        <v>0</v>
      </c>
      <c r="X117" s="123">
        <f t="shared" si="23"/>
        <v>0</v>
      </c>
      <c r="Y117" s="123">
        <f t="shared" si="23"/>
        <v>0</v>
      </c>
      <c r="Z117" s="123">
        <f t="shared" si="23"/>
        <v>0</v>
      </c>
      <c r="AA117" s="123">
        <f t="shared" si="23"/>
        <v>0</v>
      </c>
      <c r="AB117" s="123">
        <f t="shared" si="23"/>
        <v>0</v>
      </c>
      <c r="AC117" s="123">
        <f t="shared" si="23"/>
        <v>0</v>
      </c>
      <c r="AD117" s="123">
        <f t="shared" si="23"/>
        <v>0</v>
      </c>
      <c r="AE117" s="123">
        <f t="shared" si="23"/>
        <v>0</v>
      </c>
      <c r="AF117" s="123">
        <f t="shared" si="23"/>
        <v>0</v>
      </c>
      <c r="AG117" s="123">
        <f t="shared" si="23"/>
        <v>0</v>
      </c>
    </row>
    <row r="118" spans="1:33">
      <c r="A118" s="137"/>
      <c r="B118" s="123" t="s">
        <v>18</v>
      </c>
      <c r="C118" s="123">
        <f t="shared" si="24"/>
        <v>9.7297742176504283</v>
      </c>
      <c r="D118" s="123">
        <f t="shared" si="23"/>
        <v>11.447039520049916</v>
      </c>
      <c r="E118" s="123">
        <f t="shared" si="23"/>
        <v>14.159057791608001</v>
      </c>
      <c r="F118" s="123">
        <f t="shared" si="23"/>
        <v>17.451497885993916</v>
      </c>
      <c r="G118" s="123">
        <f t="shared" si="23"/>
        <v>21.182178949636334</v>
      </c>
      <c r="H118" s="123">
        <f t="shared" si="23"/>
        <v>24.512865973196014</v>
      </c>
      <c r="I118" s="123">
        <f t="shared" si="23"/>
        <v>27.975695498032845</v>
      </c>
      <c r="J118" s="123">
        <f t="shared" si="23"/>
        <v>31.530679158629983</v>
      </c>
      <c r="K118" s="123">
        <f t="shared" si="23"/>
        <v>35.194901037521106</v>
      </c>
      <c r="L118" s="123">
        <f t="shared" si="23"/>
        <v>38.938150749219851</v>
      </c>
      <c r="M118" s="123">
        <f t="shared" si="23"/>
        <v>43.072696624808465</v>
      </c>
      <c r="N118" s="123">
        <f t="shared" si="23"/>
        <v>47.788435387976058</v>
      </c>
      <c r="O118" s="123">
        <f t="shared" si="23"/>
        <v>52.731337252389011</v>
      </c>
      <c r="P118" s="123">
        <f t="shared" si="23"/>
        <v>57.868201102613384</v>
      </c>
      <c r="Q118" s="123">
        <f t="shared" si="23"/>
        <v>63.159168342502099</v>
      </c>
      <c r="R118" s="123">
        <f t="shared" si="23"/>
        <v>68.557985388528877</v>
      </c>
      <c r="S118" s="123">
        <f t="shared" si="23"/>
        <v>74.012472929211057</v>
      </c>
      <c r="T118" s="123">
        <f t="shared" si="23"/>
        <v>79.4652048090432</v>
      </c>
      <c r="U118" s="123">
        <f t="shared" si="23"/>
        <v>84.854391331807562</v>
      </c>
      <c r="V118" s="123">
        <f t="shared" si="23"/>
        <v>90.114953263348411</v>
      </c>
      <c r="W118" s="123">
        <f t="shared" si="23"/>
        <v>95.179764243099697</v>
      </c>
      <c r="X118" s="123">
        <f t="shared" si="23"/>
        <v>99.981031116487642</v>
      </c>
      <c r="Y118" s="123">
        <f t="shared" si="23"/>
        <v>104.45177431697864</v>
      </c>
      <c r="Z118" s="123">
        <f t="shared" si="23"/>
        <v>108.52736428135594</v>
      </c>
      <c r="AA118" s="123">
        <f t="shared" si="23"/>
        <v>112.1470653562061</v>
      </c>
      <c r="AB118" s="123">
        <f t="shared" si="23"/>
        <v>115.25553606019186</v>
      </c>
      <c r="AC118" s="123">
        <f t="shared" si="23"/>
        <v>117.80423412652543</v>
      </c>
      <c r="AD118" s="123">
        <f t="shared" si="23"/>
        <v>119.75267657482161</v>
      </c>
      <c r="AE118" s="123">
        <f t="shared" si="23"/>
        <v>121.06950914219058</v>
      </c>
      <c r="AF118" s="123">
        <f t="shared" si="23"/>
        <v>121.73334560650392</v>
      </c>
      <c r="AG118" s="123">
        <f t="shared" si="23"/>
        <v>121.73334560650392</v>
      </c>
    </row>
    <row r="119" spans="1:33">
      <c r="A119" s="137"/>
      <c r="B119" s="123" t="s">
        <v>19</v>
      </c>
      <c r="C119" s="123">
        <f t="shared" si="24"/>
        <v>24.345652249669211</v>
      </c>
      <c r="D119" s="123">
        <f t="shared" si="23"/>
        <v>28.460474136777748</v>
      </c>
      <c r="E119" s="123">
        <f t="shared" si="23"/>
        <v>34.332238970171097</v>
      </c>
      <c r="F119" s="123">
        <f t="shared" si="23"/>
        <v>41.000996414515512</v>
      </c>
      <c r="G119" s="123">
        <f t="shared" si="23"/>
        <v>47.841609349511472</v>
      </c>
      <c r="H119" s="123">
        <f t="shared" si="23"/>
        <v>54.205671423152289</v>
      </c>
      <c r="I119" s="123">
        <f t="shared" si="23"/>
        <v>60.947583736482635</v>
      </c>
      <c r="J119" s="123">
        <f t="shared" si="23"/>
        <v>68.03591337785052</v>
      </c>
      <c r="K119" s="123">
        <f t="shared" si="23"/>
        <v>75.623046161193173</v>
      </c>
      <c r="L119" s="123">
        <f t="shared" si="23"/>
        <v>83.72946964780391</v>
      </c>
      <c r="M119" s="123">
        <f t="shared" si="23"/>
        <v>92.667905805174016</v>
      </c>
      <c r="N119" s="123">
        <f t="shared" si="23"/>
        <v>102.81348919674939</v>
      </c>
      <c r="O119" s="123">
        <f t="shared" si="23"/>
        <v>113.44779817362961</v>
      </c>
      <c r="P119" s="123">
        <f t="shared" si="23"/>
        <v>124.49940284916373</v>
      </c>
      <c r="Q119" s="123">
        <f t="shared" si="23"/>
        <v>135.88255023078992</v>
      </c>
      <c r="R119" s="123">
        <f t="shared" si="23"/>
        <v>147.49772895615496</v>
      </c>
      <c r="S119" s="123">
        <f t="shared" si="23"/>
        <v>159.23267887206771</v>
      </c>
      <c r="T119" s="123">
        <f t="shared" si="23"/>
        <v>170.96385160598291</v>
      </c>
      <c r="U119" s="123">
        <f t="shared" si="23"/>
        <v>182.55831093153159</v>
      </c>
      <c r="V119" s="123">
        <f t="shared" si="23"/>
        <v>193.87604341066171</v>
      </c>
      <c r="W119" s="123">
        <f t="shared" si="23"/>
        <v>204.7726313554777</v>
      </c>
      <c r="X119" s="123">
        <f t="shared" si="23"/>
        <v>215.1022225172336</v>
      </c>
      <c r="Y119" s="123">
        <f t="shared" si="23"/>
        <v>224.72071502516732</v>
      </c>
      <c r="Z119" s="123">
        <f t="shared" si="23"/>
        <v>233.48906287692219</v>
      </c>
      <c r="AA119" s="123">
        <f t="shared" si="23"/>
        <v>241.27659754578488</v>
      </c>
      <c r="AB119" s="123">
        <f t="shared" si="23"/>
        <v>247.96425569043853</v>
      </c>
      <c r="AC119" s="123">
        <f t="shared" si="23"/>
        <v>253.44760200595098</v>
      </c>
      <c r="AD119" s="123">
        <f t="shared" si="23"/>
        <v>257.63954018057444</v>
      </c>
      <c r="AE119" s="123">
        <f t="shared" si="23"/>
        <v>260.47261370223202</v>
      </c>
      <c r="AF119" s="123">
        <f t="shared" si="23"/>
        <v>261.90081160404617</v>
      </c>
      <c r="AG119" s="123">
        <f t="shared" si="23"/>
        <v>261.90081160404617</v>
      </c>
    </row>
    <row r="120" spans="1:33">
      <c r="A120" s="137"/>
      <c r="B120" s="123" t="s">
        <v>20</v>
      </c>
      <c r="C120" s="123">
        <f t="shared" si="24"/>
        <v>2.5415985289700496</v>
      </c>
      <c r="D120" s="123">
        <f t="shared" si="23"/>
        <v>4.6175824423270528</v>
      </c>
      <c r="E120" s="123">
        <f t="shared" si="23"/>
        <v>7.8492183342799366</v>
      </c>
      <c r="F120" s="123">
        <f t="shared" si="23"/>
        <v>12.264037711345832</v>
      </c>
      <c r="G120" s="123">
        <f t="shared" si="23"/>
        <v>18.278892371639611</v>
      </c>
      <c r="H120" s="123">
        <f t="shared" si="23"/>
        <v>25.602489073172343</v>
      </c>
      <c r="I120" s="123">
        <f t="shared" si="23"/>
        <v>34.545300015114051</v>
      </c>
      <c r="J120" s="123">
        <f t="shared" si="23"/>
        <v>45.491930544349032</v>
      </c>
      <c r="K120" s="123">
        <f t="shared" si="23"/>
        <v>55.820025293620986</v>
      </c>
      <c r="L120" s="123">
        <f t="shared" si="23"/>
        <v>63.726729372859168</v>
      </c>
      <c r="M120" s="123">
        <f t="shared" si="23"/>
        <v>71.632803298551636</v>
      </c>
      <c r="N120" s="123">
        <f t="shared" si="23"/>
        <v>79.475395327832118</v>
      </c>
      <c r="O120" s="123">
        <f t="shared" si="23"/>
        <v>87.695774935400081</v>
      </c>
      <c r="P120" s="123">
        <f t="shared" si="23"/>
        <v>96.238726424131016</v>
      </c>
      <c r="Q120" s="123">
        <f t="shared" si="23"/>
        <v>105.03796225687739</v>
      </c>
      <c r="R120" s="123">
        <f t="shared" si="23"/>
        <v>114.01655960060995</v>
      </c>
      <c r="S120" s="123">
        <f t="shared" si="23"/>
        <v>123.08774073652808</v>
      </c>
      <c r="T120" s="123">
        <f t="shared" si="23"/>
        <v>132.15600208988826</v>
      </c>
      <c r="U120" s="123">
        <f t="shared" si="23"/>
        <v>141.11858322306105</v>
      </c>
      <c r="V120" s="123">
        <f t="shared" si="23"/>
        <v>149.86725297467524</v>
      </c>
      <c r="W120" s="123">
        <f t="shared" si="23"/>
        <v>158.29037567389125</v>
      </c>
      <c r="X120" s="123">
        <f t="shared" si="23"/>
        <v>166.27520672640441</v>
      </c>
      <c r="Y120" s="123">
        <f t="shared" si="23"/>
        <v>173.71035458976465</v>
      </c>
      <c r="Z120" s="123">
        <f t="shared" si="23"/>
        <v>180.48833593573963</v>
      </c>
      <c r="AA120" s="123">
        <f t="shared" si="23"/>
        <v>186.50814327106568</v>
      </c>
      <c r="AB120" s="123">
        <f t="shared" si="23"/>
        <v>191.67773997492458</v>
      </c>
      <c r="AC120" s="123">
        <f t="shared" si="23"/>
        <v>195.91639697946226</v>
      </c>
      <c r="AD120" s="123">
        <f t="shared" si="23"/>
        <v>199.15678835437694</v>
      </c>
      <c r="AE120" s="123">
        <f t="shared" si="23"/>
        <v>201.34676984304789</v>
      </c>
      <c r="AF120" s="123">
        <f t="shared" si="23"/>
        <v>202.45077471380804</v>
      </c>
      <c r="AG120" s="123">
        <f t="shared" si="23"/>
        <v>202.45077471380804</v>
      </c>
    </row>
    <row r="121" spans="1:33">
      <c r="A121" s="137"/>
      <c r="B121" s="123" t="s">
        <v>21</v>
      </c>
      <c r="C121" s="123">
        <f t="shared" si="24"/>
        <v>4.8347997453805043</v>
      </c>
      <c r="D121" s="123">
        <f t="shared" si="23"/>
        <v>6.9830911473834432</v>
      </c>
      <c r="E121" s="123">
        <f t="shared" si="23"/>
        <v>9.9373257691253318</v>
      </c>
      <c r="F121" s="123">
        <f t="shared" si="23"/>
        <v>13.835821343988814</v>
      </c>
      <c r="G121" s="123">
        <f t="shared" si="23"/>
        <v>19.518611810924927</v>
      </c>
      <c r="H121" s="123">
        <f t="shared" si="23"/>
        <v>27.33806740282084</v>
      </c>
      <c r="I121" s="123">
        <f t="shared" si="23"/>
        <v>36.133708847280978</v>
      </c>
      <c r="J121" s="123">
        <f t="shared" si="23"/>
        <v>45.044120944674773</v>
      </c>
      <c r="K121" s="123">
        <f t="shared" si="23"/>
        <v>54.056337328892134</v>
      </c>
      <c r="L121" s="123">
        <f t="shared" si="23"/>
        <v>62.35575321755735</v>
      </c>
      <c r="M121" s="123">
        <f t="shared" si="23"/>
        <v>69.758509397076949</v>
      </c>
      <c r="N121" s="123">
        <f t="shared" si="23"/>
        <v>77.395897640726275</v>
      </c>
      <c r="O121" s="123">
        <f t="shared" si="23"/>
        <v>85.401188536743234</v>
      </c>
      <c r="P121" s="123">
        <f t="shared" si="23"/>
        <v>93.720611123370659</v>
      </c>
      <c r="Q121" s="123">
        <f t="shared" si="23"/>
        <v>102.28961229686159</v>
      </c>
      <c r="R121" s="123">
        <f t="shared" si="23"/>
        <v>111.03328193331154</v>
      </c>
      <c r="S121" s="123">
        <f t="shared" si="23"/>
        <v>119.86711287910292</v>
      </c>
      <c r="T121" s="123">
        <f t="shared" si="23"/>
        <v>128.69810043932753</v>
      </c>
      <c r="U121" s="123">
        <f t="shared" si="23"/>
        <v>137.42617293419724</v>
      </c>
      <c r="V121" s="123">
        <f t="shared" si="23"/>
        <v>145.9459311033186</v>
      </c>
      <c r="W121" s="123">
        <f t="shared" si="23"/>
        <v>154.14866025684697</v>
      </c>
      <c r="X121" s="123">
        <f t="shared" si="23"/>
        <v>161.92456579678935</v>
      </c>
      <c r="Y121" s="123">
        <f t="shared" si="23"/>
        <v>169.1651707739976</v>
      </c>
      <c r="Z121" s="123">
        <f t="shared" si="23"/>
        <v>175.76580419393758</v>
      </c>
      <c r="AA121" s="123">
        <f t="shared" si="23"/>
        <v>181.62810145486898</v>
      </c>
      <c r="AB121" s="123">
        <f t="shared" si="23"/>
        <v>186.66243410191382</v>
      </c>
      <c r="AC121" s="123">
        <f t="shared" si="23"/>
        <v>190.79018536762487</v>
      </c>
      <c r="AD121" s="123">
        <f t="shared" si="23"/>
        <v>193.94579092497102</v>
      </c>
      <c r="AE121" s="123">
        <f t="shared" si="23"/>
        <v>196.07847088753175</v>
      </c>
      <c r="AF121" s="123">
        <f t="shared" si="23"/>
        <v>197.15358913790044</v>
      </c>
      <c r="AG121" s="123">
        <f t="shared" si="23"/>
        <v>197.15358913790044</v>
      </c>
    </row>
    <row r="122" spans="1:33" s="125" customFormat="1">
      <c r="B122" s="125" t="s">
        <v>22</v>
      </c>
      <c r="C122" s="125">
        <f t="shared" si="24"/>
        <v>31.722050524019796</v>
      </c>
      <c r="D122" s="125">
        <f t="shared" si="23"/>
        <v>40.061147726488244</v>
      </c>
      <c r="E122" s="125">
        <f t="shared" si="23"/>
        <v>52.118783073576367</v>
      </c>
      <c r="F122" s="125">
        <f t="shared" si="23"/>
        <v>67.10085546985016</v>
      </c>
      <c r="G122" s="125">
        <f t="shared" si="23"/>
        <v>85.639113532076024</v>
      </c>
      <c r="H122" s="125">
        <f t="shared" si="23"/>
        <v>107.14622789914547</v>
      </c>
      <c r="I122" s="125">
        <f t="shared" si="23"/>
        <v>131.62659259887766</v>
      </c>
      <c r="J122" s="125">
        <f t="shared" si="23"/>
        <v>158.57196486687434</v>
      </c>
      <c r="K122" s="125">
        <f t="shared" si="23"/>
        <v>185.49940878370629</v>
      </c>
      <c r="L122" s="125">
        <f t="shared" si="23"/>
        <v>209.81195223822044</v>
      </c>
      <c r="M122" s="125">
        <f t="shared" si="23"/>
        <v>234.05921850080261</v>
      </c>
      <c r="N122" s="125">
        <f t="shared" si="23"/>
        <v>259.68478216530781</v>
      </c>
      <c r="O122" s="125">
        <f t="shared" si="23"/>
        <v>286.54476164577295</v>
      </c>
      <c r="P122" s="125">
        <f t="shared" si="23"/>
        <v>314.45874039666546</v>
      </c>
      <c r="Q122" s="125">
        <f t="shared" si="23"/>
        <v>343.21012478452894</v>
      </c>
      <c r="R122" s="125">
        <f t="shared" si="23"/>
        <v>372.54757049007651</v>
      </c>
      <c r="S122" s="125">
        <f t="shared" si="23"/>
        <v>402.18753248769877</v>
      </c>
      <c r="T122" s="125">
        <f t="shared" si="23"/>
        <v>431.81795413519876</v>
      </c>
      <c r="U122" s="125">
        <f t="shared" si="23"/>
        <v>461.10306708878994</v>
      </c>
      <c r="V122" s="125">
        <f t="shared" si="23"/>
        <v>489.6892274886556</v>
      </c>
      <c r="W122" s="125">
        <f t="shared" si="23"/>
        <v>517.21166728621597</v>
      </c>
      <c r="X122" s="125">
        <f t="shared" si="23"/>
        <v>543.30199504042741</v>
      </c>
      <c r="Y122" s="125">
        <f t="shared" si="23"/>
        <v>567.59624038892969</v>
      </c>
      <c r="Z122" s="125">
        <f t="shared" si="23"/>
        <v>589.74320300659951</v>
      </c>
      <c r="AA122" s="125">
        <f t="shared" si="23"/>
        <v>609.41284227171968</v>
      </c>
      <c r="AB122" s="125">
        <f t="shared" si="23"/>
        <v>626.30442976727704</v>
      </c>
      <c r="AC122" s="125">
        <f t="shared" si="23"/>
        <v>640.1541843530382</v>
      </c>
      <c r="AD122" s="125">
        <f t="shared" si="23"/>
        <v>650.74211945992249</v>
      </c>
      <c r="AE122" s="125">
        <f t="shared" si="23"/>
        <v>657.89785443281176</v>
      </c>
      <c r="AF122" s="125">
        <f t="shared" si="23"/>
        <v>661.50517545575474</v>
      </c>
      <c r="AG122" s="125">
        <f t="shared" si="23"/>
        <v>661.50517545575474</v>
      </c>
    </row>
    <row r="123" spans="1:33" s="128" customFormat="1" ht="11.25">
      <c r="B123" s="128" t="s">
        <v>23</v>
      </c>
      <c r="C123" s="128">
        <f t="shared" ref="C123" si="25">SUM(C119:C121)</f>
        <v>31.722050524019764</v>
      </c>
      <c r="D123" s="128">
        <f t="shared" ref="D123:AG123" si="26">SUM(D119:D121)</f>
        <v>40.061147726488244</v>
      </c>
      <c r="E123" s="128">
        <f t="shared" si="26"/>
        <v>52.118783073576367</v>
      </c>
      <c r="F123" s="128">
        <f t="shared" si="26"/>
        <v>67.10085546985016</v>
      </c>
      <c r="G123" s="128">
        <f t="shared" si="26"/>
        <v>85.63911353207601</v>
      </c>
      <c r="H123" s="128">
        <f t="shared" si="26"/>
        <v>107.14622789914547</v>
      </c>
      <c r="I123" s="128">
        <f t="shared" si="26"/>
        <v>131.62659259887766</v>
      </c>
      <c r="J123" s="128">
        <f t="shared" si="26"/>
        <v>158.57196486687434</v>
      </c>
      <c r="K123" s="128">
        <f t="shared" si="26"/>
        <v>185.49940878370631</v>
      </c>
      <c r="L123" s="128">
        <f t="shared" si="26"/>
        <v>209.81195223822041</v>
      </c>
      <c r="M123" s="128">
        <f t="shared" si="26"/>
        <v>234.05921850080259</v>
      </c>
      <c r="N123" s="128">
        <f t="shared" si="26"/>
        <v>259.68478216530775</v>
      </c>
      <c r="O123" s="128">
        <f t="shared" si="26"/>
        <v>286.54476164577295</v>
      </c>
      <c r="P123" s="128">
        <f t="shared" si="26"/>
        <v>314.45874039666541</v>
      </c>
      <c r="Q123" s="128">
        <f t="shared" si="26"/>
        <v>343.21012478452889</v>
      </c>
      <c r="R123" s="128">
        <f t="shared" si="26"/>
        <v>372.5475704900764</v>
      </c>
      <c r="S123" s="128">
        <f t="shared" si="26"/>
        <v>402.18753248769872</v>
      </c>
      <c r="T123" s="128">
        <f t="shared" si="26"/>
        <v>431.81795413519865</v>
      </c>
      <c r="U123" s="128">
        <f t="shared" si="26"/>
        <v>461.10306708878989</v>
      </c>
      <c r="V123" s="128">
        <f t="shared" si="26"/>
        <v>489.68922748865555</v>
      </c>
      <c r="W123" s="128">
        <f t="shared" si="26"/>
        <v>517.21166728621586</v>
      </c>
      <c r="X123" s="128">
        <f t="shared" si="26"/>
        <v>543.3019950404273</v>
      </c>
      <c r="Y123" s="128">
        <f t="shared" si="26"/>
        <v>567.59624038892957</v>
      </c>
      <c r="Z123" s="128">
        <f t="shared" si="26"/>
        <v>589.7432030065994</v>
      </c>
      <c r="AA123" s="128">
        <f t="shared" si="26"/>
        <v>609.41284227171957</v>
      </c>
      <c r="AB123" s="128">
        <f t="shared" si="26"/>
        <v>626.30442976727693</v>
      </c>
      <c r="AC123" s="128">
        <f t="shared" si="26"/>
        <v>640.15418435303809</v>
      </c>
      <c r="AD123" s="128">
        <f t="shared" si="26"/>
        <v>650.74211945992238</v>
      </c>
      <c r="AE123" s="128">
        <f t="shared" si="26"/>
        <v>657.89785443281176</v>
      </c>
      <c r="AF123" s="128">
        <f t="shared" si="26"/>
        <v>661.50517545575462</v>
      </c>
      <c r="AG123" s="128">
        <f t="shared" si="26"/>
        <v>661.50517545575462</v>
      </c>
    </row>
    <row r="125" spans="1:33" ht="38.25">
      <c r="A125" s="142" t="s">
        <v>48</v>
      </c>
      <c r="B125" s="127" t="s">
        <v>49</v>
      </c>
      <c r="C125" s="127">
        <v>2000</v>
      </c>
      <c r="D125" s="127">
        <v>2010</v>
      </c>
      <c r="E125" s="127">
        <v>2020</v>
      </c>
      <c r="F125" s="127">
        <v>2030</v>
      </c>
      <c r="G125" s="127">
        <v>2040</v>
      </c>
      <c r="H125" s="127">
        <v>2050</v>
      </c>
      <c r="I125" s="127">
        <v>2060</v>
      </c>
      <c r="J125" s="127">
        <v>2070</v>
      </c>
      <c r="K125" s="127">
        <v>2080</v>
      </c>
      <c r="L125" s="127">
        <v>2090</v>
      </c>
      <c r="M125" s="127">
        <v>2100</v>
      </c>
      <c r="N125" s="127">
        <v>2110</v>
      </c>
      <c r="O125" s="127">
        <v>2120</v>
      </c>
      <c r="P125" s="127">
        <v>2130</v>
      </c>
      <c r="Q125" s="127">
        <v>2140</v>
      </c>
      <c r="R125" s="127">
        <v>2150</v>
      </c>
      <c r="S125" s="127">
        <v>2160</v>
      </c>
      <c r="T125" s="127">
        <v>2170</v>
      </c>
      <c r="U125" s="127">
        <v>2180</v>
      </c>
      <c r="V125" s="127">
        <v>2190</v>
      </c>
      <c r="W125" s="127">
        <v>2200</v>
      </c>
      <c r="X125" s="127">
        <v>2210</v>
      </c>
      <c r="Y125" s="127">
        <v>2220</v>
      </c>
      <c r="Z125" s="127">
        <v>2230</v>
      </c>
      <c r="AA125" s="127">
        <v>2240</v>
      </c>
      <c r="AB125" s="127">
        <v>2250</v>
      </c>
      <c r="AC125" s="127">
        <v>2260</v>
      </c>
      <c r="AD125" s="127">
        <v>2270</v>
      </c>
      <c r="AE125" s="127">
        <v>2280</v>
      </c>
      <c r="AF125" s="127">
        <v>2290</v>
      </c>
      <c r="AG125" s="127">
        <v>2300</v>
      </c>
    </row>
    <row r="126" spans="1:33">
      <c r="A126" s="209">
        <v>8.76</v>
      </c>
      <c r="B126" s="138" t="s">
        <v>50</v>
      </c>
      <c r="C126" s="74">
        <f>C116</f>
        <v>8.8313901261516801</v>
      </c>
      <c r="D126" s="74">
        <f>D116</f>
        <v>10.331516098740877</v>
      </c>
      <c r="E126" s="74">
        <f t="shared" ref="E126:AG126" si="27">E116</f>
        <v>12.373934862688403</v>
      </c>
      <c r="F126" s="74">
        <f t="shared" si="27"/>
        <v>14.625125614518582</v>
      </c>
      <c r="G126" s="74">
        <f t="shared" si="27"/>
        <v>16.727635142283031</v>
      </c>
      <c r="H126" s="74">
        <f t="shared" si="27"/>
        <v>18.635409904572516</v>
      </c>
      <c r="I126" s="74">
        <f t="shared" si="27"/>
        <v>20.632658807839753</v>
      </c>
      <c r="J126" s="74">
        <f t="shared" si="27"/>
        <v>22.798433118704665</v>
      </c>
      <c r="K126" s="74">
        <f t="shared" si="27"/>
        <v>25.226062921958352</v>
      </c>
      <c r="L126" s="74">
        <f t="shared" si="27"/>
        <v>27.951837823716474</v>
      </c>
      <c r="M126" s="74">
        <f t="shared" si="27"/>
        <v>30.954973762595916</v>
      </c>
      <c r="N126" s="74">
        <f t="shared" si="27"/>
        <v>34.344024858157745</v>
      </c>
      <c r="O126" s="74">
        <f t="shared" si="27"/>
        <v>37.896330831865036</v>
      </c>
      <c r="P126" s="74">
        <f t="shared" si="27"/>
        <v>41.588031100618068</v>
      </c>
      <c r="Q126" s="74">
        <f t="shared" si="27"/>
        <v>45.390480562191286</v>
      </c>
      <c r="R126" s="74">
        <f t="shared" si="27"/>
        <v>49.270438240823339</v>
      </c>
      <c r="S126" s="74">
        <f t="shared" si="27"/>
        <v>53.190404529002627</v>
      </c>
      <c r="T126" s="74">
        <f t="shared" si="27"/>
        <v>57.109109079705348</v>
      </c>
      <c r="U126" s="74">
        <f t="shared" si="27"/>
        <v>60.982145608321993</v>
      </c>
      <c r="V126" s="74">
        <f t="shared" si="27"/>
        <v>64.762743744208549</v>
      </c>
      <c r="W126" s="74">
        <f t="shared" si="27"/>
        <v>68.402661912239111</v>
      </c>
      <c r="X126" s="74">
        <f t="shared" si="27"/>
        <v>71.853179333694044</v>
      </c>
      <c r="Y126" s="74">
        <f t="shared" si="27"/>
        <v>75.066159929638289</v>
      </c>
      <c r="Z126" s="74">
        <f t="shared" si="27"/>
        <v>77.995156493594664</v>
      </c>
      <c r="AA126" s="74">
        <f t="shared" si="27"/>
        <v>80.596520247910661</v>
      </c>
      <c r="AB126" s="74">
        <f t="shared" si="27"/>
        <v>82.830479034420833</v>
      </c>
      <c r="AC126" s="74">
        <f t="shared" si="27"/>
        <v>84.662147073674589</v>
      </c>
      <c r="AD126" s="74">
        <f t="shared" si="27"/>
        <v>86.062430538401898</v>
      </c>
      <c r="AE126" s="74">
        <f t="shared" si="27"/>
        <v>87.008796119542708</v>
      </c>
      <c r="AF126" s="74">
        <f t="shared" si="27"/>
        <v>87.485874221117584</v>
      </c>
      <c r="AG126" s="74">
        <f t="shared" si="27"/>
        <v>87.485874221117584</v>
      </c>
    </row>
    <row r="127" spans="1:33">
      <c r="A127" s="209">
        <v>9.6359999999999992</v>
      </c>
      <c r="B127" s="138" t="s">
        <v>51</v>
      </c>
      <c r="C127" s="74">
        <f>C118</f>
        <v>9.7297742176504283</v>
      </c>
      <c r="D127" s="74">
        <f>D118</f>
        <v>11.447039520049916</v>
      </c>
      <c r="E127" s="74">
        <f t="shared" ref="E127:AG127" si="28">E118</f>
        <v>14.159057791608001</v>
      </c>
      <c r="F127" s="74">
        <f t="shared" si="28"/>
        <v>17.451497885993916</v>
      </c>
      <c r="G127" s="74">
        <f t="shared" si="28"/>
        <v>21.182178949636334</v>
      </c>
      <c r="H127" s="74">
        <f t="shared" si="28"/>
        <v>24.512865973196014</v>
      </c>
      <c r="I127" s="74">
        <f t="shared" si="28"/>
        <v>27.975695498032845</v>
      </c>
      <c r="J127" s="74">
        <f t="shared" si="28"/>
        <v>31.530679158629983</v>
      </c>
      <c r="K127" s="74">
        <f t="shared" si="28"/>
        <v>35.194901037521106</v>
      </c>
      <c r="L127" s="74">
        <f t="shared" si="28"/>
        <v>38.938150749219851</v>
      </c>
      <c r="M127" s="74">
        <f t="shared" si="28"/>
        <v>43.072696624808465</v>
      </c>
      <c r="N127" s="74">
        <f t="shared" si="28"/>
        <v>47.788435387976058</v>
      </c>
      <c r="O127" s="74">
        <f t="shared" si="28"/>
        <v>52.731337252389011</v>
      </c>
      <c r="P127" s="74">
        <f t="shared" si="28"/>
        <v>57.868201102613384</v>
      </c>
      <c r="Q127" s="74">
        <f t="shared" si="28"/>
        <v>63.159168342502099</v>
      </c>
      <c r="R127" s="74">
        <f t="shared" si="28"/>
        <v>68.557985388528877</v>
      </c>
      <c r="S127" s="74">
        <f t="shared" si="28"/>
        <v>74.012472929211057</v>
      </c>
      <c r="T127" s="74">
        <f t="shared" si="28"/>
        <v>79.4652048090432</v>
      </c>
      <c r="U127" s="74">
        <f t="shared" si="28"/>
        <v>84.854391331807562</v>
      </c>
      <c r="V127" s="74">
        <f t="shared" si="28"/>
        <v>90.114953263348411</v>
      </c>
      <c r="W127" s="74">
        <f t="shared" si="28"/>
        <v>95.179764243099697</v>
      </c>
      <c r="X127" s="74">
        <f t="shared" si="28"/>
        <v>99.981031116487642</v>
      </c>
      <c r="Y127" s="74">
        <f t="shared" si="28"/>
        <v>104.45177431697864</v>
      </c>
      <c r="Z127" s="74">
        <f t="shared" si="28"/>
        <v>108.52736428135594</v>
      </c>
      <c r="AA127" s="74">
        <f t="shared" si="28"/>
        <v>112.1470653562061</v>
      </c>
      <c r="AB127" s="74">
        <f t="shared" si="28"/>
        <v>115.25553606019186</v>
      </c>
      <c r="AC127" s="74">
        <f t="shared" si="28"/>
        <v>117.80423412652543</v>
      </c>
      <c r="AD127" s="74">
        <f t="shared" si="28"/>
        <v>119.75267657482161</v>
      </c>
      <c r="AE127" s="74">
        <f t="shared" si="28"/>
        <v>121.06950914219058</v>
      </c>
      <c r="AF127" s="74">
        <f t="shared" si="28"/>
        <v>121.73334560650392</v>
      </c>
      <c r="AG127" s="74">
        <f t="shared" si="28"/>
        <v>121.73334560650392</v>
      </c>
    </row>
    <row r="128" spans="1:33">
      <c r="A128" s="209">
        <v>6.57</v>
      </c>
      <c r="B128" s="138" t="s">
        <v>52</v>
      </c>
      <c r="C128" s="74">
        <f t="shared" ref="C128:AG128" si="29">(C122-C116-C118)*($A128/SUM($A128:$A133))</f>
        <v>3.4036774604011266</v>
      </c>
      <c r="D128" s="74">
        <f t="shared" si="29"/>
        <v>4.7282565795769269</v>
      </c>
      <c r="E128" s="74">
        <f t="shared" si="29"/>
        <v>6.6170147636068881</v>
      </c>
      <c r="F128" s="74">
        <f t="shared" si="29"/>
        <v>9.0579910265528447</v>
      </c>
      <c r="G128" s="74">
        <f t="shared" si="29"/>
        <v>12.343784337971549</v>
      </c>
      <c r="H128" s="74">
        <f t="shared" si="29"/>
        <v>16.551194488287141</v>
      </c>
      <c r="I128" s="74">
        <f t="shared" si="29"/>
        <v>21.470234041294411</v>
      </c>
      <c r="J128" s="74">
        <f t="shared" si="29"/>
        <v>26.959358428329228</v>
      </c>
      <c r="K128" s="74">
        <f t="shared" si="29"/>
        <v>32.34787366143798</v>
      </c>
      <c r="L128" s="74">
        <f t="shared" si="29"/>
        <v>36.962576809987276</v>
      </c>
      <c r="M128" s="74">
        <f t="shared" si="29"/>
        <v>41.387469339671959</v>
      </c>
      <c r="N128" s="74">
        <f t="shared" si="29"/>
        <v>45.918703944613966</v>
      </c>
      <c r="O128" s="74">
        <f t="shared" si="29"/>
        <v>50.668213852116956</v>
      </c>
      <c r="P128" s="74">
        <f t="shared" si="29"/>
        <v>55.604096946577755</v>
      </c>
      <c r="Q128" s="74">
        <f t="shared" si="29"/>
        <v>60.688054106854032</v>
      </c>
      <c r="R128" s="74">
        <f t="shared" si="29"/>
        <v>65.875641429497662</v>
      </c>
      <c r="S128" s="74">
        <f t="shared" si="29"/>
        <v>71.116721128315106</v>
      </c>
      <c r="T128" s="74">
        <f t="shared" si="29"/>
        <v>76.356113856840565</v>
      </c>
      <c r="U128" s="74">
        <f t="shared" si="29"/>
        <v>81.53444745223976</v>
      </c>
      <c r="V128" s="74">
        <f t="shared" si="29"/>
        <v>86.589188917525519</v>
      </c>
      <c r="W128" s="74">
        <f t="shared" si="29"/>
        <v>91.455838223502724</v>
      </c>
      <c r="X128" s="74">
        <f t="shared" si="29"/>
        <v>96.069254635408385</v>
      </c>
      <c r="Y128" s="74">
        <f t="shared" si="29"/>
        <v>100.36507917473607</v>
      </c>
      <c r="Z128" s="74">
        <f t="shared" si="29"/>
        <v>104.28121092197817</v>
      </c>
      <c r="AA128" s="74">
        <f t="shared" si="29"/>
        <v>107.75929051748352</v>
      </c>
      <c r="AB128" s="74">
        <f t="shared" si="29"/>
        <v>110.74614172568907</v>
      </c>
      <c r="AC128" s="74">
        <f t="shared" si="29"/>
        <v>113.19512150504434</v>
      </c>
      <c r="AD128" s="74">
        <f t="shared" si="29"/>
        <v>115.0673307793187</v>
      </c>
      <c r="AE128" s="74">
        <f t="shared" si="29"/>
        <v>116.33264202700308</v>
      </c>
      <c r="AF128" s="74">
        <f t="shared" si="29"/>
        <v>116.97050576589653</v>
      </c>
      <c r="AG128" s="74">
        <f t="shared" si="29"/>
        <v>116.97050576589653</v>
      </c>
    </row>
    <row r="129" spans="1:33">
      <c r="A129" s="209">
        <v>2.6280000000000001</v>
      </c>
      <c r="B129" s="138" t="s">
        <v>53</v>
      </c>
      <c r="C129" s="74">
        <f t="shared" ref="C129:AG129" si="30">(C122-C116-C118)*($A129/SUM($A128:$A133))</f>
        <v>1.3614709841604506</v>
      </c>
      <c r="D129" s="74">
        <f t="shared" si="30"/>
        <v>1.8913026318307706</v>
      </c>
      <c r="E129" s="74">
        <f t="shared" si="30"/>
        <v>2.6468059054427551</v>
      </c>
      <c r="F129" s="74">
        <f t="shared" si="30"/>
        <v>3.6231964106211376</v>
      </c>
      <c r="G129" s="74">
        <f t="shared" si="30"/>
        <v>4.9375137351886194</v>
      </c>
      <c r="H129" s="74">
        <f t="shared" si="30"/>
        <v>6.6204777953148568</v>
      </c>
      <c r="I129" s="74">
        <f t="shared" si="30"/>
        <v>8.5880936165177637</v>
      </c>
      <c r="J129" s="74">
        <f t="shared" si="30"/>
        <v>10.78374337133169</v>
      </c>
      <c r="K129" s="74">
        <f t="shared" si="30"/>
        <v>12.939149464575189</v>
      </c>
      <c r="L129" s="74">
        <f t="shared" si="30"/>
        <v>14.785030723994909</v>
      </c>
      <c r="M129" s="74">
        <f t="shared" si="30"/>
        <v>16.554987735868782</v>
      </c>
      <c r="N129" s="74">
        <f t="shared" si="30"/>
        <v>18.367481577845588</v>
      </c>
      <c r="O129" s="74">
        <f t="shared" si="30"/>
        <v>20.267285540846782</v>
      </c>
      <c r="P129" s="74">
        <f t="shared" si="30"/>
        <v>22.241638778631103</v>
      </c>
      <c r="Q129" s="74">
        <f t="shared" si="30"/>
        <v>24.275221642741613</v>
      </c>
      <c r="R129" s="74">
        <f t="shared" si="30"/>
        <v>26.350256571799061</v>
      </c>
      <c r="S129" s="74">
        <f t="shared" si="30"/>
        <v>28.44668845132604</v>
      </c>
      <c r="T129" s="74">
        <f t="shared" si="30"/>
        <v>30.542445542736225</v>
      </c>
      <c r="U129" s="74">
        <f t="shared" si="30"/>
        <v>32.613778980895901</v>
      </c>
      <c r="V129" s="74">
        <f t="shared" si="30"/>
        <v>34.635675567010203</v>
      </c>
      <c r="W129" s="74">
        <f t="shared" si="30"/>
        <v>36.582335289401087</v>
      </c>
      <c r="X129" s="74">
        <f t="shared" si="30"/>
        <v>38.427701854163352</v>
      </c>
      <c r="Y129" s="74">
        <f t="shared" si="30"/>
        <v>40.146031669894427</v>
      </c>
      <c r="Z129" s="74">
        <f t="shared" si="30"/>
        <v>41.712484368791266</v>
      </c>
      <c r="AA129" s="74">
        <f t="shared" si="30"/>
        <v>43.103716206993404</v>
      </c>
      <c r="AB129" s="74">
        <f t="shared" si="30"/>
        <v>44.298456690275621</v>
      </c>
      <c r="AC129" s="74">
        <f t="shared" si="30"/>
        <v>45.278048602017734</v>
      </c>
      <c r="AD129" s="74">
        <f t="shared" si="30"/>
        <v>46.026932311727471</v>
      </c>
      <c r="AE129" s="74">
        <f t="shared" si="30"/>
        <v>46.533056810801227</v>
      </c>
      <c r="AF129" s="74">
        <f t="shared" si="30"/>
        <v>46.788202306358613</v>
      </c>
      <c r="AG129" s="74">
        <f t="shared" si="30"/>
        <v>46.788202306358613</v>
      </c>
    </row>
    <row r="130" spans="1:33">
      <c r="A130" s="209">
        <v>5.2560000000000002</v>
      </c>
      <c r="B130" s="138" t="s">
        <v>54</v>
      </c>
      <c r="C130" s="74">
        <f t="shared" ref="C130:AG130" si="31">(C122-C116-C118)*($A130/SUM($A128:$A133))</f>
        <v>2.7229419683209013</v>
      </c>
      <c r="D130" s="74">
        <f t="shared" si="31"/>
        <v>3.7826052636615413</v>
      </c>
      <c r="E130" s="74">
        <f t="shared" si="31"/>
        <v>5.2936118108855101</v>
      </c>
      <c r="F130" s="74">
        <f t="shared" si="31"/>
        <v>7.2463928212422752</v>
      </c>
      <c r="G130" s="74">
        <f t="shared" si="31"/>
        <v>9.8750274703772387</v>
      </c>
      <c r="H130" s="74">
        <f t="shared" si="31"/>
        <v>13.240955590629714</v>
      </c>
      <c r="I130" s="74">
        <f t="shared" si="31"/>
        <v>17.176187233035527</v>
      </c>
      <c r="J130" s="74">
        <f t="shared" si="31"/>
        <v>21.56748674266338</v>
      </c>
      <c r="K130" s="74">
        <f t="shared" si="31"/>
        <v>25.878298929150379</v>
      </c>
      <c r="L130" s="74">
        <f t="shared" si="31"/>
        <v>29.570061447989819</v>
      </c>
      <c r="M130" s="74">
        <f t="shared" si="31"/>
        <v>33.109975471737563</v>
      </c>
      <c r="N130" s="74">
        <f t="shared" si="31"/>
        <v>36.734963155691176</v>
      </c>
      <c r="O130" s="74">
        <f t="shared" si="31"/>
        <v>40.534571081693564</v>
      </c>
      <c r="P130" s="74">
        <f t="shared" si="31"/>
        <v>44.483277557262205</v>
      </c>
      <c r="Q130" s="74">
        <f t="shared" si="31"/>
        <v>48.550443285483226</v>
      </c>
      <c r="R130" s="74">
        <f t="shared" si="31"/>
        <v>52.700513143598123</v>
      </c>
      <c r="S130" s="74">
        <f t="shared" si="31"/>
        <v>56.893376902652079</v>
      </c>
      <c r="T130" s="74">
        <f t="shared" si="31"/>
        <v>61.084891085472449</v>
      </c>
      <c r="U130" s="74">
        <f t="shared" si="31"/>
        <v>65.227557961791803</v>
      </c>
      <c r="V130" s="74">
        <f t="shared" si="31"/>
        <v>69.271351134020406</v>
      </c>
      <c r="W130" s="74">
        <f t="shared" si="31"/>
        <v>73.164670578802173</v>
      </c>
      <c r="X130" s="74">
        <f t="shared" si="31"/>
        <v>76.855403708326705</v>
      </c>
      <c r="Y130" s="74">
        <f t="shared" si="31"/>
        <v>80.292063339788854</v>
      </c>
      <c r="Z130" s="74">
        <f t="shared" si="31"/>
        <v>83.424968737582532</v>
      </c>
      <c r="AA130" s="74">
        <f t="shared" si="31"/>
        <v>86.207432413986808</v>
      </c>
      <c r="AB130" s="74">
        <f t="shared" si="31"/>
        <v>88.596913380551243</v>
      </c>
      <c r="AC130" s="74">
        <f t="shared" si="31"/>
        <v>90.556097204035467</v>
      </c>
      <c r="AD130" s="74">
        <f t="shared" si="31"/>
        <v>92.053864623454942</v>
      </c>
      <c r="AE130" s="74">
        <f t="shared" si="31"/>
        <v>93.066113621602454</v>
      </c>
      <c r="AF130" s="74">
        <f t="shared" si="31"/>
        <v>93.576404612717226</v>
      </c>
      <c r="AG130" s="74">
        <f t="shared" si="31"/>
        <v>93.576404612717226</v>
      </c>
    </row>
    <row r="131" spans="1:33">
      <c r="A131" s="209">
        <v>4.38</v>
      </c>
      <c r="B131" s="138" t="s">
        <v>55</v>
      </c>
      <c r="C131" s="74">
        <f t="shared" ref="C131:AG131" si="32">(C122-C116-C118)*($A131/SUM($A128:$A133))</f>
        <v>2.2691183069340841</v>
      </c>
      <c r="D131" s="74">
        <f t="shared" si="32"/>
        <v>3.1521710530512843</v>
      </c>
      <c r="E131" s="74">
        <f t="shared" si="32"/>
        <v>4.4113431757379251</v>
      </c>
      <c r="F131" s="74">
        <f t="shared" si="32"/>
        <v>6.038660684368562</v>
      </c>
      <c r="G131" s="74">
        <f t="shared" si="32"/>
        <v>8.2291895586476986</v>
      </c>
      <c r="H131" s="74">
        <f t="shared" si="32"/>
        <v>11.034129658858093</v>
      </c>
      <c r="I131" s="74">
        <f t="shared" si="32"/>
        <v>14.313489360862938</v>
      </c>
      <c r="J131" s="74">
        <f t="shared" si="32"/>
        <v>17.972905618886148</v>
      </c>
      <c r="K131" s="74">
        <f t="shared" si="32"/>
        <v>21.565249107625313</v>
      </c>
      <c r="L131" s="74">
        <f t="shared" si="32"/>
        <v>24.641717873324847</v>
      </c>
      <c r="M131" s="74">
        <f t="shared" si="32"/>
        <v>27.591646226447967</v>
      </c>
      <c r="N131" s="74">
        <f t="shared" si="32"/>
        <v>30.612469296409309</v>
      </c>
      <c r="O131" s="74">
        <f t="shared" si="32"/>
        <v>33.778809234744635</v>
      </c>
      <c r="P131" s="74">
        <f t="shared" si="32"/>
        <v>37.069397964385168</v>
      </c>
      <c r="Q131" s="74">
        <f t="shared" si="32"/>
        <v>40.458702737902684</v>
      </c>
      <c r="R131" s="74">
        <f t="shared" si="32"/>
        <v>43.917094286331768</v>
      </c>
      <c r="S131" s="74">
        <f t="shared" si="32"/>
        <v>47.41114741887673</v>
      </c>
      <c r="T131" s="74">
        <f t="shared" si="32"/>
        <v>50.904075904560372</v>
      </c>
      <c r="U131" s="74">
        <f t="shared" si="32"/>
        <v>54.356298301493162</v>
      </c>
      <c r="V131" s="74">
        <f t="shared" si="32"/>
        <v>57.726125945017003</v>
      </c>
      <c r="W131" s="74">
        <f t="shared" si="32"/>
        <v>60.970558815668475</v>
      </c>
      <c r="X131" s="74">
        <f t="shared" si="32"/>
        <v>64.046169756938909</v>
      </c>
      <c r="Y131" s="74">
        <f t="shared" si="32"/>
        <v>66.910052783157369</v>
      </c>
      <c r="Z131" s="74">
        <f t="shared" si="32"/>
        <v>69.520807281318767</v>
      </c>
      <c r="AA131" s="74">
        <f t="shared" si="32"/>
        <v>71.839527011655662</v>
      </c>
      <c r="AB131" s="74">
        <f t="shared" si="32"/>
        <v>73.830761150459367</v>
      </c>
      <c r="AC131" s="74">
        <f t="shared" si="32"/>
        <v>75.463414336696218</v>
      </c>
      <c r="AD131" s="74">
        <f t="shared" si="32"/>
        <v>76.711553852879121</v>
      </c>
      <c r="AE131" s="74">
        <f t="shared" si="32"/>
        <v>77.555094684668703</v>
      </c>
      <c r="AF131" s="74">
        <f t="shared" si="32"/>
        <v>77.980337177264346</v>
      </c>
      <c r="AG131" s="74">
        <f t="shared" si="32"/>
        <v>77.980337177264346</v>
      </c>
    </row>
    <row r="132" spans="1:33">
      <c r="A132" s="209">
        <v>3.0659999999999998</v>
      </c>
      <c r="B132" s="138" t="s">
        <v>56</v>
      </c>
      <c r="C132" s="74">
        <f t="shared" ref="C132:AG132" si="33">(C122-C116-C118)*($A132/SUM($A128:$A133))</f>
        <v>1.588382814853859</v>
      </c>
      <c r="D132" s="74">
        <f t="shared" si="33"/>
        <v>2.2065197371358991</v>
      </c>
      <c r="E132" s="74">
        <f t="shared" si="33"/>
        <v>3.0879402230165476</v>
      </c>
      <c r="F132" s="74">
        <f t="shared" si="33"/>
        <v>4.2270624790579934</v>
      </c>
      <c r="G132" s="74">
        <f t="shared" si="33"/>
        <v>5.7604326910533885</v>
      </c>
      <c r="H132" s="74">
        <f t="shared" si="33"/>
        <v>7.7238907612006651</v>
      </c>
      <c r="I132" s="74">
        <f t="shared" si="33"/>
        <v>10.019442552604058</v>
      </c>
      <c r="J132" s="74">
        <f t="shared" si="33"/>
        <v>12.581033933220306</v>
      </c>
      <c r="K132" s="74">
        <f t="shared" si="33"/>
        <v>15.095674375337721</v>
      </c>
      <c r="L132" s="74">
        <f t="shared" si="33"/>
        <v>17.249202511327393</v>
      </c>
      <c r="M132" s="74">
        <f t="shared" si="33"/>
        <v>19.314152358513578</v>
      </c>
      <c r="N132" s="74">
        <f t="shared" si="33"/>
        <v>21.428728507486518</v>
      </c>
      <c r="O132" s="74">
        <f t="shared" si="33"/>
        <v>23.645166464321246</v>
      </c>
      <c r="P132" s="74">
        <f t="shared" si="33"/>
        <v>25.948578575069618</v>
      </c>
      <c r="Q132" s="74">
        <f t="shared" si="33"/>
        <v>28.321091916531881</v>
      </c>
      <c r="R132" s="74">
        <f t="shared" si="33"/>
        <v>30.741966000432235</v>
      </c>
      <c r="S132" s="74">
        <f t="shared" si="33"/>
        <v>33.187803193213711</v>
      </c>
      <c r="T132" s="74">
        <f t="shared" si="33"/>
        <v>35.632853133192263</v>
      </c>
      <c r="U132" s="74">
        <f t="shared" si="33"/>
        <v>38.049408811045211</v>
      </c>
      <c r="V132" s="74">
        <f t="shared" si="33"/>
        <v>40.408288161511905</v>
      </c>
      <c r="W132" s="74">
        <f t="shared" si="33"/>
        <v>42.679391170967932</v>
      </c>
      <c r="X132" s="74">
        <f t="shared" si="33"/>
        <v>44.832318829857243</v>
      </c>
      <c r="Y132" s="74">
        <f t="shared" si="33"/>
        <v>46.837036948210162</v>
      </c>
      <c r="Z132" s="74">
        <f t="shared" si="33"/>
        <v>48.664565096923134</v>
      </c>
      <c r="AA132" s="74">
        <f t="shared" si="33"/>
        <v>50.287668908158963</v>
      </c>
      <c r="AB132" s="74">
        <f t="shared" si="33"/>
        <v>51.681532805321559</v>
      </c>
      <c r="AC132" s="74">
        <f t="shared" si="33"/>
        <v>52.824390035687358</v>
      </c>
      <c r="AD132" s="74">
        <f t="shared" si="33"/>
        <v>53.698087697015382</v>
      </c>
      <c r="AE132" s="74">
        <f t="shared" si="33"/>
        <v>54.288566279268089</v>
      </c>
      <c r="AF132" s="74">
        <f t="shared" si="33"/>
        <v>54.586236024085046</v>
      </c>
      <c r="AG132" s="74">
        <f t="shared" si="33"/>
        <v>54.586236024085046</v>
      </c>
    </row>
    <row r="133" spans="1:33">
      <c r="A133" s="209">
        <v>3.504</v>
      </c>
      <c r="B133" s="138" t="s">
        <v>57</v>
      </c>
      <c r="C133" s="74">
        <f t="shared" ref="C133:AG133" si="34">(C122-C116-C118)*($A133/SUM($A128:$A133))</f>
        <v>1.8152946455472674</v>
      </c>
      <c r="D133" s="74">
        <f t="shared" si="34"/>
        <v>2.5217368424410278</v>
      </c>
      <c r="E133" s="74">
        <f t="shared" si="34"/>
        <v>3.5290745405903401</v>
      </c>
      <c r="F133" s="74">
        <f t="shared" si="34"/>
        <v>4.8309285474948496</v>
      </c>
      <c r="G133" s="74">
        <f t="shared" si="34"/>
        <v>6.5833516469181586</v>
      </c>
      <c r="H133" s="74">
        <f t="shared" si="34"/>
        <v>8.8273037270864751</v>
      </c>
      <c r="I133" s="74">
        <f t="shared" si="34"/>
        <v>11.450791488690353</v>
      </c>
      <c r="J133" s="74">
        <f t="shared" si="34"/>
        <v>14.378324495108922</v>
      </c>
      <c r="K133" s="74">
        <f t="shared" si="34"/>
        <v>17.252199286100254</v>
      </c>
      <c r="L133" s="74">
        <f t="shared" si="34"/>
        <v>19.713374298659879</v>
      </c>
      <c r="M133" s="74">
        <f t="shared" si="34"/>
        <v>22.073316981158378</v>
      </c>
      <c r="N133" s="74">
        <f t="shared" si="34"/>
        <v>24.489975437127448</v>
      </c>
      <c r="O133" s="74">
        <f t="shared" si="34"/>
        <v>27.02304738779571</v>
      </c>
      <c r="P133" s="74">
        <f t="shared" si="34"/>
        <v>29.655518371508133</v>
      </c>
      <c r="Q133" s="74">
        <f t="shared" si="34"/>
        <v>32.366962190322148</v>
      </c>
      <c r="R133" s="74">
        <f t="shared" si="34"/>
        <v>35.133675429065413</v>
      </c>
      <c r="S133" s="74">
        <f t="shared" si="34"/>
        <v>37.928917935101389</v>
      </c>
      <c r="T133" s="74">
        <f t="shared" si="34"/>
        <v>40.723260723648302</v>
      </c>
      <c r="U133" s="74">
        <f t="shared" si="34"/>
        <v>43.485038641194535</v>
      </c>
      <c r="V133" s="74">
        <f t="shared" si="34"/>
        <v>46.180900756013607</v>
      </c>
      <c r="W133" s="74">
        <f t="shared" si="34"/>
        <v>48.776447052534785</v>
      </c>
      <c r="X133" s="74">
        <f t="shared" si="34"/>
        <v>51.236935805551134</v>
      </c>
      <c r="Y133" s="74">
        <f t="shared" si="34"/>
        <v>53.528042226525898</v>
      </c>
      <c r="Z133" s="74">
        <f t="shared" si="34"/>
        <v>55.616645825055016</v>
      </c>
      <c r="AA133" s="74">
        <f t="shared" si="34"/>
        <v>57.471621609324536</v>
      </c>
      <c r="AB133" s="74">
        <f t="shared" si="34"/>
        <v>59.064608920367498</v>
      </c>
      <c r="AC133" s="74">
        <f t="shared" si="34"/>
        <v>60.370731469356983</v>
      </c>
      <c r="AD133" s="74">
        <f t="shared" si="34"/>
        <v>61.369243082303299</v>
      </c>
      <c r="AE133" s="74">
        <f t="shared" si="34"/>
        <v>62.044075747734965</v>
      </c>
      <c r="AF133" s="74">
        <f t="shared" si="34"/>
        <v>62.38426974181148</v>
      </c>
      <c r="AG133" s="74">
        <f t="shared" si="34"/>
        <v>62.38426974181148</v>
      </c>
    </row>
    <row r="134" spans="1:33">
      <c r="A134" s="210">
        <f>SUM(A126:A133)</f>
        <v>43.800000000000004</v>
      </c>
      <c r="B134" s="1" t="s">
        <v>22</v>
      </c>
      <c r="C134" s="1">
        <f>SUM(C126:C133)</f>
        <v>31.722050524019799</v>
      </c>
      <c r="D134" s="1">
        <f t="shared" ref="D134:AG134" si="35">SUM(D126:D133)</f>
        <v>40.061147726488244</v>
      </c>
      <c r="E134" s="1">
        <f t="shared" si="35"/>
        <v>52.118783073576367</v>
      </c>
      <c r="F134" s="1">
        <f t="shared" si="35"/>
        <v>67.10085546985016</v>
      </c>
      <c r="G134" s="1">
        <f t="shared" si="35"/>
        <v>85.639113532076024</v>
      </c>
      <c r="H134" s="1">
        <f t="shared" si="35"/>
        <v>107.14622789914546</v>
      </c>
      <c r="I134" s="1">
        <f t="shared" si="35"/>
        <v>131.62659259887766</v>
      </c>
      <c r="J134" s="1">
        <f t="shared" si="35"/>
        <v>158.57196486687434</v>
      </c>
      <c r="K134" s="1">
        <f t="shared" si="35"/>
        <v>185.49940878370629</v>
      </c>
      <c r="L134" s="1">
        <f t="shared" si="35"/>
        <v>209.81195223822041</v>
      </c>
      <c r="M134" s="1">
        <f t="shared" si="35"/>
        <v>234.05921850080261</v>
      </c>
      <c r="N134" s="1">
        <f t="shared" si="35"/>
        <v>259.68478216530781</v>
      </c>
      <c r="O134" s="1">
        <f t="shared" si="35"/>
        <v>286.54476164577295</v>
      </c>
      <c r="P134" s="1">
        <f t="shared" si="35"/>
        <v>314.45874039666546</v>
      </c>
      <c r="Q134" s="1">
        <f t="shared" si="35"/>
        <v>343.210124784529</v>
      </c>
      <c r="R134" s="1">
        <f t="shared" si="35"/>
        <v>372.54757049007645</v>
      </c>
      <c r="S134" s="1">
        <f t="shared" si="35"/>
        <v>402.18753248769872</v>
      </c>
      <c r="T134" s="1">
        <f t="shared" si="35"/>
        <v>431.81795413519876</v>
      </c>
      <c r="U134" s="1">
        <f t="shared" si="35"/>
        <v>461.10306708878994</v>
      </c>
      <c r="V134" s="1">
        <f t="shared" si="35"/>
        <v>489.6892274886556</v>
      </c>
      <c r="W134" s="1">
        <f t="shared" si="35"/>
        <v>517.21166728621597</v>
      </c>
      <c r="X134" s="1">
        <f t="shared" si="35"/>
        <v>543.30199504042741</v>
      </c>
      <c r="Y134" s="1">
        <f t="shared" si="35"/>
        <v>567.5962403889298</v>
      </c>
      <c r="Z134" s="1">
        <f t="shared" si="35"/>
        <v>589.74320300659951</v>
      </c>
      <c r="AA134" s="1">
        <f t="shared" si="35"/>
        <v>609.41284227171957</v>
      </c>
      <c r="AB134" s="1">
        <f t="shared" si="35"/>
        <v>626.30442976727704</v>
      </c>
      <c r="AC134" s="1">
        <f t="shared" si="35"/>
        <v>640.1541843530382</v>
      </c>
      <c r="AD134" s="1">
        <f t="shared" si="35"/>
        <v>650.74211945992249</v>
      </c>
      <c r="AE134" s="1">
        <f t="shared" si="35"/>
        <v>657.89785443281187</v>
      </c>
      <c r="AF134" s="1">
        <f t="shared" si="35"/>
        <v>661.50517545575474</v>
      </c>
      <c r="AG134" s="1">
        <f t="shared" si="35"/>
        <v>661.50517545575474</v>
      </c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33">
      <c r="A136" s="143" t="s">
        <v>58</v>
      </c>
      <c r="B136" s="167" t="s">
        <v>59</v>
      </c>
      <c r="C136" s="144">
        <v>2000</v>
      </c>
      <c r="D136" s="145">
        <v>2010</v>
      </c>
      <c r="E136" s="145">
        <v>2020</v>
      </c>
      <c r="F136" s="145">
        <v>2030</v>
      </c>
      <c r="G136" s="145">
        <v>2040</v>
      </c>
      <c r="H136" s="145">
        <v>2050</v>
      </c>
      <c r="I136" s="145">
        <v>2060</v>
      </c>
      <c r="J136" s="145">
        <v>2080</v>
      </c>
      <c r="K136" s="145">
        <v>2100</v>
      </c>
      <c r="L136" s="145">
        <v>2200</v>
      </c>
      <c r="M136" s="145">
        <v>2300</v>
      </c>
      <c r="N136" s="74"/>
      <c r="P136" s="2"/>
      <c r="Q136" s="2"/>
      <c r="R136" s="2"/>
      <c r="S136" s="2"/>
      <c r="T136" s="2"/>
      <c r="U136" s="2"/>
      <c r="V136" s="2"/>
      <c r="W136" s="2"/>
      <c r="X136" s="2"/>
    </row>
    <row r="137" spans="1:33">
      <c r="B137" s="143" t="s">
        <v>50</v>
      </c>
      <c r="C137" s="146">
        <f t="shared" ref="C137:C144" si="36">C126*1000000</f>
        <v>8831390.1261516809</v>
      </c>
      <c r="D137" s="148">
        <f t="shared" ref="D137:I145" si="37">100*LN(D126/C126)/(D$1-C$1)</f>
        <v>1.5688660453445045</v>
      </c>
      <c r="E137" s="148">
        <f t="shared" si="37"/>
        <v>1.8039319410899322</v>
      </c>
      <c r="F137" s="148">
        <f t="shared" si="37"/>
        <v>1.6714874905952108</v>
      </c>
      <c r="G137" s="148">
        <f t="shared" si="37"/>
        <v>1.3432116858270831</v>
      </c>
      <c r="H137" s="148">
        <f t="shared" si="37"/>
        <v>1.080013784876479</v>
      </c>
      <c r="I137" s="148">
        <f t="shared" si="37"/>
        <v>1.0181167025192674</v>
      </c>
      <c r="J137" s="148">
        <f t="shared" ref="J137:J145" si="38">100*LN(K126/I126)/(K$1-I$1)</f>
        <v>1.0050125178062792</v>
      </c>
      <c r="K137" s="148">
        <f t="shared" ref="K137:K145" si="39">100*LN(M126/K126)/(M$1-K$1)</f>
        <v>1.0232799319054644</v>
      </c>
      <c r="L137" s="148">
        <f t="shared" ref="L137:L145" si="40">100*LN(W126/M126)/(W$1-M$1)</f>
        <v>0.79287805134428713</v>
      </c>
      <c r="M137" s="148">
        <f t="shared" ref="M137:M145" si="41">100*LN(AG126/W126)/(AG$1-W$1)</f>
        <v>0.24606560214133025</v>
      </c>
      <c r="P137" s="74"/>
      <c r="Q137" s="74"/>
      <c r="R137" s="74"/>
      <c r="S137" s="74"/>
      <c r="T137" s="74"/>
      <c r="U137" s="74"/>
      <c r="V137" s="74"/>
      <c r="W137" s="74"/>
      <c r="X137" s="74"/>
    </row>
    <row r="138" spans="1:33">
      <c r="A138" s="1"/>
      <c r="B138" s="143" t="s">
        <v>51</v>
      </c>
      <c r="C138" s="146">
        <f t="shared" si="36"/>
        <v>9729774.2176504284</v>
      </c>
      <c r="D138" s="148">
        <f t="shared" si="37"/>
        <v>1.6254044820258684</v>
      </c>
      <c r="E138" s="148">
        <f t="shared" si="37"/>
        <v>2.1262340654331022</v>
      </c>
      <c r="F138" s="148">
        <f t="shared" si="37"/>
        <v>2.0907093779240649</v>
      </c>
      <c r="G138" s="148">
        <f t="shared" si="37"/>
        <v>1.9373472887595924</v>
      </c>
      <c r="H138" s="148">
        <f t="shared" si="37"/>
        <v>1.4603790889573462</v>
      </c>
      <c r="I138" s="148">
        <f t="shared" si="37"/>
        <v>1.3213799382699554</v>
      </c>
      <c r="J138" s="148">
        <f t="shared" si="38"/>
        <v>1.1478254996028787</v>
      </c>
      <c r="K138" s="148">
        <f t="shared" si="39"/>
        <v>1.0099404608226892</v>
      </c>
      <c r="L138" s="148">
        <f t="shared" si="40"/>
        <v>0.79287805134428713</v>
      </c>
      <c r="M138" s="148">
        <f t="shared" si="41"/>
        <v>0.24606560214133044</v>
      </c>
      <c r="P138" s="74"/>
      <c r="Q138" s="74"/>
      <c r="R138" s="74"/>
      <c r="S138" s="74"/>
      <c r="T138" s="74"/>
      <c r="U138" s="74"/>
      <c r="V138" s="74"/>
      <c r="W138" s="74"/>
      <c r="X138" s="74"/>
    </row>
    <row r="139" spans="1:33">
      <c r="A139" s="1"/>
      <c r="B139" s="143" t="s">
        <v>52</v>
      </c>
      <c r="C139" s="146">
        <f t="shared" si="36"/>
        <v>3403677.4604011266</v>
      </c>
      <c r="D139" s="148">
        <f t="shared" si="37"/>
        <v>3.2870009362324857</v>
      </c>
      <c r="E139" s="148">
        <f t="shared" si="37"/>
        <v>3.3608777945926844</v>
      </c>
      <c r="F139" s="148">
        <f t="shared" si="37"/>
        <v>3.1400302827750322</v>
      </c>
      <c r="G139" s="148">
        <f t="shared" si="37"/>
        <v>3.0950528943974378</v>
      </c>
      <c r="H139" s="148">
        <f t="shared" si="37"/>
        <v>2.9330562982959769</v>
      </c>
      <c r="I139" s="148">
        <f t="shared" si="37"/>
        <v>2.6020923894589041</v>
      </c>
      <c r="J139" s="148">
        <f t="shared" si="38"/>
        <v>2.0494038846799492</v>
      </c>
      <c r="K139" s="148">
        <f t="shared" si="39"/>
        <v>1.2321493622121211</v>
      </c>
      <c r="L139" s="148">
        <f t="shared" si="40"/>
        <v>0.79287805134428724</v>
      </c>
      <c r="M139" s="148">
        <f t="shared" si="41"/>
        <v>0.24606560214133025</v>
      </c>
      <c r="P139" s="74"/>
      <c r="Q139" s="74"/>
      <c r="R139" s="74"/>
      <c r="S139" s="74"/>
      <c r="T139" s="74"/>
      <c r="U139" s="74"/>
      <c r="V139" s="74"/>
      <c r="W139" s="74"/>
      <c r="X139" s="74"/>
    </row>
    <row r="140" spans="1:33">
      <c r="A140" s="1"/>
      <c r="B140" s="143" t="s">
        <v>53</v>
      </c>
      <c r="C140" s="146">
        <f t="shared" si="36"/>
        <v>1361470.9841604508</v>
      </c>
      <c r="D140" s="148">
        <f t="shared" si="37"/>
        <v>3.2870009362324857</v>
      </c>
      <c r="E140" s="148">
        <f t="shared" si="37"/>
        <v>3.3608777945926867</v>
      </c>
      <c r="F140" s="148">
        <f t="shared" si="37"/>
        <v>3.1400302827750322</v>
      </c>
      <c r="G140" s="148">
        <f t="shared" si="37"/>
        <v>3.0950528943974378</v>
      </c>
      <c r="H140" s="148">
        <f t="shared" si="37"/>
        <v>2.9330562982959782</v>
      </c>
      <c r="I140" s="148">
        <f t="shared" si="37"/>
        <v>2.6020923894589041</v>
      </c>
      <c r="J140" s="148">
        <f t="shared" si="38"/>
        <v>2.0494038846799483</v>
      </c>
      <c r="K140" s="148">
        <f t="shared" si="39"/>
        <v>1.2321493622121211</v>
      </c>
      <c r="L140" s="148">
        <f t="shared" si="40"/>
        <v>0.79287805134428724</v>
      </c>
      <c r="M140" s="148">
        <f t="shared" si="41"/>
        <v>0.24606560214133025</v>
      </c>
      <c r="P140" s="74"/>
      <c r="Q140" s="74"/>
      <c r="R140" s="74"/>
      <c r="S140" s="74"/>
      <c r="T140" s="74"/>
      <c r="U140" s="74"/>
      <c r="V140" s="74"/>
      <c r="W140" s="74"/>
      <c r="X140" s="74"/>
    </row>
    <row r="141" spans="1:33">
      <c r="A141" s="1"/>
      <c r="B141" s="143" t="s">
        <v>54</v>
      </c>
      <c r="C141" s="146">
        <f t="shared" si="36"/>
        <v>2722941.9683209015</v>
      </c>
      <c r="D141" s="148">
        <f t="shared" si="37"/>
        <v>3.2870009362324857</v>
      </c>
      <c r="E141" s="148">
        <f t="shared" si="37"/>
        <v>3.3608777945926867</v>
      </c>
      <c r="F141" s="148">
        <f t="shared" si="37"/>
        <v>3.1400302827750322</v>
      </c>
      <c r="G141" s="148">
        <f t="shared" si="37"/>
        <v>3.0950528943974378</v>
      </c>
      <c r="H141" s="148">
        <f t="shared" si="37"/>
        <v>2.9330562982959782</v>
      </c>
      <c r="I141" s="148">
        <f t="shared" si="37"/>
        <v>2.6020923894589041</v>
      </c>
      <c r="J141" s="148">
        <f t="shared" si="38"/>
        <v>2.0494038846799483</v>
      </c>
      <c r="K141" s="148">
        <f t="shared" si="39"/>
        <v>1.2321493622121211</v>
      </c>
      <c r="L141" s="148">
        <f t="shared" si="40"/>
        <v>0.79287805134428724</v>
      </c>
      <c r="M141" s="148">
        <f t="shared" si="41"/>
        <v>0.24606560214133025</v>
      </c>
      <c r="P141" s="74"/>
      <c r="Q141" s="74"/>
      <c r="R141" s="74"/>
      <c r="S141" s="74"/>
      <c r="T141" s="74"/>
      <c r="U141" s="74"/>
      <c r="V141" s="74"/>
      <c r="W141" s="74"/>
      <c r="X141" s="74"/>
    </row>
    <row r="142" spans="1:33">
      <c r="A142" s="1"/>
      <c r="B142" s="143" t="s">
        <v>55</v>
      </c>
      <c r="C142" s="146">
        <f t="shared" si="36"/>
        <v>2269118.3069340843</v>
      </c>
      <c r="D142" s="148">
        <f t="shared" si="37"/>
        <v>3.2870009362324857</v>
      </c>
      <c r="E142" s="148">
        <f t="shared" si="37"/>
        <v>3.3608777945926867</v>
      </c>
      <c r="F142" s="148">
        <f t="shared" si="37"/>
        <v>3.1400302827750304</v>
      </c>
      <c r="G142" s="148">
        <f t="shared" si="37"/>
        <v>3.0950528943974396</v>
      </c>
      <c r="H142" s="148">
        <f t="shared" si="37"/>
        <v>2.9330562982959769</v>
      </c>
      <c r="I142" s="148">
        <f t="shared" si="37"/>
        <v>2.6020923894589041</v>
      </c>
      <c r="J142" s="148">
        <f t="shared" si="38"/>
        <v>2.0494038846799483</v>
      </c>
      <c r="K142" s="148">
        <f t="shared" si="39"/>
        <v>1.2321493622121211</v>
      </c>
      <c r="L142" s="148">
        <f t="shared" si="40"/>
        <v>0.79287805134428724</v>
      </c>
      <c r="M142" s="148">
        <f t="shared" si="41"/>
        <v>0.24606560214133025</v>
      </c>
      <c r="P142" s="74"/>
      <c r="Q142" s="74"/>
      <c r="R142" s="74"/>
      <c r="S142" s="74"/>
      <c r="T142" s="74"/>
      <c r="U142" s="74"/>
      <c r="V142" s="74"/>
      <c r="W142" s="74"/>
      <c r="X142" s="74"/>
    </row>
    <row r="143" spans="1:33">
      <c r="A143" s="1"/>
      <c r="B143" s="143" t="s">
        <v>56</v>
      </c>
      <c r="C143" s="146">
        <f t="shared" si="36"/>
        <v>1588382.8148538589</v>
      </c>
      <c r="D143" s="148">
        <f t="shared" si="37"/>
        <v>3.2870009362324857</v>
      </c>
      <c r="E143" s="148">
        <f t="shared" si="37"/>
        <v>3.3608777945926844</v>
      </c>
      <c r="F143" s="148">
        <f t="shared" si="37"/>
        <v>3.1400302827750304</v>
      </c>
      <c r="G143" s="148">
        <f t="shared" si="37"/>
        <v>3.0950528943974378</v>
      </c>
      <c r="H143" s="148">
        <f t="shared" si="37"/>
        <v>2.9330562982959782</v>
      </c>
      <c r="I143" s="148">
        <f t="shared" si="37"/>
        <v>2.6020923894589054</v>
      </c>
      <c r="J143" s="148">
        <f t="shared" si="38"/>
        <v>2.0494038846799478</v>
      </c>
      <c r="K143" s="148">
        <f t="shared" si="39"/>
        <v>1.2321493622121211</v>
      </c>
      <c r="L143" s="148">
        <f t="shared" si="40"/>
        <v>0.79287805134428724</v>
      </c>
      <c r="M143" s="148">
        <f t="shared" si="41"/>
        <v>0.24606560214133025</v>
      </c>
      <c r="P143" s="74"/>
      <c r="Q143" s="74"/>
      <c r="R143" s="74"/>
      <c r="S143" s="74"/>
      <c r="T143" s="74"/>
      <c r="U143" s="74"/>
      <c r="V143" s="74"/>
      <c r="W143" s="74"/>
      <c r="X143" s="74"/>
    </row>
    <row r="144" spans="1:33">
      <c r="A144" s="1"/>
      <c r="B144" s="143" t="s">
        <v>57</v>
      </c>
      <c r="C144" s="146">
        <f t="shared" si="36"/>
        <v>1815294.6455472673</v>
      </c>
      <c r="D144" s="148">
        <f t="shared" si="37"/>
        <v>3.2870009362324879</v>
      </c>
      <c r="E144" s="148">
        <f t="shared" si="37"/>
        <v>3.3608777945926844</v>
      </c>
      <c r="F144" s="148">
        <f t="shared" si="37"/>
        <v>3.1400302827750304</v>
      </c>
      <c r="G144" s="148">
        <f t="shared" si="37"/>
        <v>3.0950528943974396</v>
      </c>
      <c r="H144" s="148">
        <f t="shared" si="37"/>
        <v>2.9330562982959782</v>
      </c>
      <c r="I144" s="148">
        <f t="shared" si="37"/>
        <v>2.6020923894589054</v>
      </c>
      <c r="J144" s="148">
        <f t="shared" si="38"/>
        <v>2.0494038846799483</v>
      </c>
      <c r="K144" s="148">
        <f t="shared" si="39"/>
        <v>1.2321493622121211</v>
      </c>
      <c r="L144" s="148">
        <f t="shared" si="40"/>
        <v>0.79287805134428724</v>
      </c>
      <c r="M144" s="148">
        <f t="shared" si="41"/>
        <v>0.24606560214133025</v>
      </c>
      <c r="P144" s="74"/>
      <c r="Q144" s="74"/>
      <c r="R144" s="74"/>
      <c r="S144" s="74"/>
      <c r="T144" s="74"/>
      <c r="U144" s="74"/>
      <c r="V144" s="74"/>
      <c r="W144" s="74"/>
      <c r="X144" s="74"/>
    </row>
    <row r="145" spans="1:33">
      <c r="B145" s="125" t="s">
        <v>22</v>
      </c>
      <c r="C145" s="149">
        <f>C134*1000000</f>
        <v>31722050.5240198</v>
      </c>
      <c r="D145" s="150">
        <f>100*LN(D134/C134)/(D$1-C$1)</f>
        <v>2.3339494082178236</v>
      </c>
      <c r="E145" s="150">
        <f t="shared" si="37"/>
        <v>2.6311842341991891</v>
      </c>
      <c r="F145" s="150">
        <f t="shared" si="37"/>
        <v>2.5267138964035261</v>
      </c>
      <c r="G145" s="150">
        <f t="shared" si="37"/>
        <v>2.4394531949671796</v>
      </c>
      <c r="H145" s="150">
        <f t="shared" si="37"/>
        <v>2.2405240480102044</v>
      </c>
      <c r="I145" s="150">
        <f t="shared" si="37"/>
        <v>2.0577455252538108</v>
      </c>
      <c r="J145" s="150">
        <f t="shared" si="38"/>
        <v>1.7154131249749951</v>
      </c>
      <c r="K145" s="150">
        <f t="shared" si="39"/>
        <v>1.1626122948221542</v>
      </c>
      <c r="L145" s="150">
        <f t="shared" si="40"/>
        <v>0.79287805134428713</v>
      </c>
      <c r="M145" s="150">
        <f t="shared" si="41"/>
        <v>0.24606560214133025</v>
      </c>
      <c r="O145" s="139"/>
    </row>
    <row r="146" spans="1:33" s="128" customFormat="1" ht="11.25">
      <c r="B146" s="128" t="s">
        <v>60</v>
      </c>
      <c r="C146" s="128">
        <f>C19/$H$8</f>
        <v>31.722050524019796</v>
      </c>
      <c r="D146" s="128">
        <f>C146*EXP((D145/100)*(D136-C136))</f>
        <v>40.061147726488237</v>
      </c>
      <c r="E146" s="128">
        <f>D146*EXP((E145/100)*(E136-D136))</f>
        <v>52.118783073576353</v>
      </c>
      <c r="F146" s="128">
        <f t="shared" ref="F146:M146" si="42">E146*EXP((F145/100)*(F136-E136))</f>
        <v>67.100855469850146</v>
      </c>
      <c r="G146" s="128">
        <f t="shared" si="42"/>
        <v>85.639113532075996</v>
      </c>
      <c r="H146" s="128">
        <f t="shared" si="42"/>
        <v>107.14622789914542</v>
      </c>
      <c r="I146" s="128">
        <f t="shared" si="42"/>
        <v>131.62659259887761</v>
      </c>
      <c r="J146" s="128">
        <f t="shared" si="42"/>
        <v>185.4994087837062</v>
      </c>
      <c r="K146" s="128">
        <f t="shared" si="42"/>
        <v>234.0592185008025</v>
      </c>
      <c r="L146" s="128">
        <f t="shared" si="42"/>
        <v>517.21166728621574</v>
      </c>
      <c r="M146" s="128">
        <f t="shared" si="42"/>
        <v>661.5051754557544</v>
      </c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33" s="128" customFormat="1" ht="11.25"/>
    <row r="150" spans="1:33" ht="38.25">
      <c r="A150" s="142" t="s">
        <v>61</v>
      </c>
      <c r="B150" s="127" t="s">
        <v>27</v>
      </c>
      <c r="C150" s="127">
        <v>2000</v>
      </c>
      <c r="D150" s="127">
        <v>2010</v>
      </c>
      <c r="E150" s="127">
        <v>2020</v>
      </c>
      <c r="F150" s="127">
        <v>2030</v>
      </c>
      <c r="G150" s="127">
        <v>2040</v>
      </c>
      <c r="H150" s="127">
        <v>2050</v>
      </c>
      <c r="I150" s="127">
        <v>2060</v>
      </c>
      <c r="J150" s="127">
        <v>2070</v>
      </c>
      <c r="K150" s="127">
        <v>2080</v>
      </c>
      <c r="L150" s="127">
        <v>2090</v>
      </c>
      <c r="M150" s="127">
        <v>2100</v>
      </c>
      <c r="N150" s="127">
        <v>2110</v>
      </c>
      <c r="O150" s="127">
        <v>2120</v>
      </c>
      <c r="P150" s="127">
        <v>2130</v>
      </c>
      <c r="Q150" s="127">
        <v>2140</v>
      </c>
      <c r="R150" s="127">
        <v>2150</v>
      </c>
      <c r="S150" s="127">
        <v>2160</v>
      </c>
      <c r="T150" s="127">
        <v>2170</v>
      </c>
      <c r="U150" s="127">
        <v>2180</v>
      </c>
      <c r="V150" s="127">
        <v>2190</v>
      </c>
      <c r="W150" s="127">
        <v>2200</v>
      </c>
      <c r="X150" s="127">
        <v>2210</v>
      </c>
      <c r="Y150" s="127">
        <v>2220</v>
      </c>
      <c r="Z150" s="127">
        <v>2230</v>
      </c>
      <c r="AA150" s="127">
        <v>2240</v>
      </c>
      <c r="AB150" s="127">
        <v>2250</v>
      </c>
      <c r="AC150" s="127">
        <v>2260</v>
      </c>
      <c r="AD150" s="127">
        <v>2270</v>
      </c>
      <c r="AE150" s="127">
        <v>2280</v>
      </c>
      <c r="AF150" s="127">
        <v>2290</v>
      </c>
      <c r="AG150" s="127">
        <v>2300</v>
      </c>
    </row>
    <row r="151" spans="1:33">
      <c r="A151" s="140">
        <v>0.4</v>
      </c>
      <c r="B151" s="138" t="s">
        <v>50</v>
      </c>
      <c r="C151" s="74">
        <f>C45</f>
        <v>0.49322929380121999</v>
      </c>
      <c r="D151" s="74">
        <f t="shared" ref="D151:AG151" si="43">D45</f>
        <v>0.5068866070497855</v>
      </c>
      <c r="E151" s="74">
        <f t="shared" si="43"/>
        <v>0.51065667810956961</v>
      </c>
      <c r="F151" s="74">
        <f t="shared" si="43"/>
        <v>0.50892986374560845</v>
      </c>
      <c r="G151" s="74">
        <f t="shared" si="43"/>
        <v>0.50266149691686912</v>
      </c>
      <c r="H151" s="74">
        <f t="shared" si="43"/>
        <v>0.49299542096824989</v>
      </c>
      <c r="I151" s="74">
        <f t="shared" si="43"/>
        <v>0.48978029547013524</v>
      </c>
      <c r="J151" s="74">
        <f t="shared" si="43"/>
        <v>0.48899761947907017</v>
      </c>
      <c r="K151" s="74">
        <f t="shared" si="43"/>
        <v>0.48899761947907017</v>
      </c>
      <c r="L151" s="74">
        <f t="shared" si="43"/>
        <v>0.48899761947907017</v>
      </c>
      <c r="M151" s="74">
        <f t="shared" si="43"/>
        <v>0.48899761947907017</v>
      </c>
      <c r="N151" s="74">
        <f t="shared" si="43"/>
        <v>0.48899761947907017</v>
      </c>
      <c r="O151" s="74">
        <f t="shared" si="43"/>
        <v>0.48899761947907017</v>
      </c>
      <c r="P151" s="74">
        <f t="shared" si="43"/>
        <v>0.48899761947907017</v>
      </c>
      <c r="Q151" s="74">
        <f t="shared" si="43"/>
        <v>0.48899761947907017</v>
      </c>
      <c r="R151" s="74">
        <f t="shared" si="43"/>
        <v>0.48899761947907017</v>
      </c>
      <c r="S151" s="74">
        <f t="shared" si="43"/>
        <v>0.48899761947907017</v>
      </c>
      <c r="T151" s="74">
        <f t="shared" si="43"/>
        <v>0.48899761947907017</v>
      </c>
      <c r="U151" s="74">
        <f t="shared" si="43"/>
        <v>0.48899761947907017</v>
      </c>
      <c r="V151" s="74">
        <f t="shared" si="43"/>
        <v>0.48899761947907017</v>
      </c>
      <c r="W151" s="74">
        <f t="shared" si="43"/>
        <v>0.48899761947907017</v>
      </c>
      <c r="X151" s="74">
        <f t="shared" si="43"/>
        <v>0.48899761947907017</v>
      </c>
      <c r="Y151" s="74">
        <f t="shared" si="43"/>
        <v>0.48899761947907017</v>
      </c>
      <c r="Z151" s="74">
        <f t="shared" si="43"/>
        <v>0.48899761947907017</v>
      </c>
      <c r="AA151" s="74">
        <f t="shared" si="43"/>
        <v>0.48899761947907017</v>
      </c>
      <c r="AB151" s="74">
        <f t="shared" si="43"/>
        <v>0.48899761947907017</v>
      </c>
      <c r="AC151" s="74">
        <f t="shared" si="43"/>
        <v>0.48899761947907017</v>
      </c>
      <c r="AD151" s="74">
        <f t="shared" si="43"/>
        <v>0.48899761947907017</v>
      </c>
      <c r="AE151" s="74">
        <f t="shared" si="43"/>
        <v>0.48899761947907017</v>
      </c>
      <c r="AF151" s="74">
        <f t="shared" si="43"/>
        <v>0.48899761947907017</v>
      </c>
      <c r="AG151" s="74">
        <f t="shared" si="43"/>
        <v>0.48899761947907017</v>
      </c>
    </row>
    <row r="152" spans="1:33">
      <c r="A152" s="140">
        <v>0.3</v>
      </c>
      <c r="B152" s="138" t="s">
        <v>51</v>
      </c>
      <c r="C152" s="74">
        <f>C47</f>
        <v>0.28230966415129499</v>
      </c>
      <c r="D152" s="74">
        <f t="shared" ref="D152:AG152" si="44">D47</f>
        <v>0.31187743321018851</v>
      </c>
      <c r="E152" s="74">
        <f t="shared" si="44"/>
        <v>0.33948343515369556</v>
      </c>
      <c r="F152" s="74">
        <f t="shared" si="44"/>
        <v>0.36291237258132525</v>
      </c>
      <c r="G152" s="74">
        <f t="shared" si="44"/>
        <v>0.38241759837893263</v>
      </c>
      <c r="H152" s="74">
        <f t="shared" si="44"/>
        <v>0.3988164463850184</v>
      </c>
      <c r="I152" s="74">
        <f t="shared" si="44"/>
        <v>0.41094375941099143</v>
      </c>
      <c r="J152" s="74">
        <f t="shared" si="44"/>
        <v>0.41923700036600459</v>
      </c>
      <c r="K152" s="74">
        <f t="shared" si="44"/>
        <v>0.42344828643126614</v>
      </c>
      <c r="L152" s="74">
        <f t="shared" si="44"/>
        <v>0.42344828643126614</v>
      </c>
      <c r="M152" s="74">
        <f t="shared" si="44"/>
        <v>0.42344828643126614</v>
      </c>
      <c r="N152" s="74">
        <f t="shared" si="44"/>
        <v>0.42344828643126614</v>
      </c>
      <c r="O152" s="74">
        <f t="shared" si="44"/>
        <v>0.42344828643126614</v>
      </c>
      <c r="P152" s="74">
        <f t="shared" si="44"/>
        <v>0.42344828643126614</v>
      </c>
      <c r="Q152" s="74">
        <f t="shared" si="44"/>
        <v>0.42344828643126614</v>
      </c>
      <c r="R152" s="74">
        <f t="shared" si="44"/>
        <v>0.42344828643126614</v>
      </c>
      <c r="S152" s="74">
        <f t="shared" si="44"/>
        <v>0.42344828643126614</v>
      </c>
      <c r="T152" s="74">
        <f t="shared" si="44"/>
        <v>0.42344828643126614</v>
      </c>
      <c r="U152" s="74">
        <f t="shared" si="44"/>
        <v>0.42344828643126614</v>
      </c>
      <c r="V152" s="74">
        <f t="shared" si="44"/>
        <v>0.42344828643126614</v>
      </c>
      <c r="W152" s="74">
        <f t="shared" si="44"/>
        <v>0.42344828643126614</v>
      </c>
      <c r="X152" s="74">
        <f t="shared" si="44"/>
        <v>0.42344828643126614</v>
      </c>
      <c r="Y152" s="74">
        <f t="shared" si="44"/>
        <v>0.42344828643126614</v>
      </c>
      <c r="Z152" s="74">
        <f t="shared" si="44"/>
        <v>0.42344828643126614</v>
      </c>
      <c r="AA152" s="74">
        <f t="shared" si="44"/>
        <v>0.42344828643126614</v>
      </c>
      <c r="AB152" s="74">
        <f t="shared" si="44"/>
        <v>0.42344828643126614</v>
      </c>
      <c r="AC152" s="74">
        <f t="shared" si="44"/>
        <v>0.42344828643126614</v>
      </c>
      <c r="AD152" s="74">
        <f t="shared" si="44"/>
        <v>0.42344828643126614</v>
      </c>
      <c r="AE152" s="74">
        <f t="shared" si="44"/>
        <v>0.42344828643126614</v>
      </c>
      <c r="AF152" s="74">
        <f t="shared" si="44"/>
        <v>0.42344828643126614</v>
      </c>
      <c r="AG152" s="74">
        <f t="shared" si="44"/>
        <v>0.42344828643126614</v>
      </c>
    </row>
    <row r="153" spans="1:33">
      <c r="A153" s="140">
        <v>0.2</v>
      </c>
      <c r="B153" s="138" t="s">
        <v>52</v>
      </c>
      <c r="C153" s="74">
        <f>(C51-C45-C47)*($A153/SUM($A153:$A158))</f>
        <v>0.19490317796765577</v>
      </c>
      <c r="D153" s="74">
        <f t="shared" ref="D153:AG153" si="45">(D51-D45-D47)*($A153/SUM($A153:$A158))</f>
        <v>0.22160213129533254</v>
      </c>
      <c r="E153" s="74">
        <f t="shared" si="45"/>
        <v>0.24791139348098679</v>
      </c>
      <c r="F153" s="74">
        <f t="shared" si="45"/>
        <v>0.27056164367542851</v>
      </c>
      <c r="G153" s="74">
        <f t="shared" si="45"/>
        <v>0.28822280167400627</v>
      </c>
      <c r="H153" s="74">
        <f t="shared" si="45"/>
        <v>0.30109313354955108</v>
      </c>
      <c r="I153" s="74">
        <f t="shared" si="45"/>
        <v>0.31136348354094956</v>
      </c>
      <c r="J153" s="74">
        <f t="shared" si="45"/>
        <v>0.31930104569144485</v>
      </c>
      <c r="K153" s="74">
        <f t="shared" si="45"/>
        <v>0.3232650496026781</v>
      </c>
      <c r="L153" s="74">
        <f t="shared" si="45"/>
        <v>0.3239107526729687</v>
      </c>
      <c r="M153" s="74">
        <f t="shared" si="45"/>
        <v>0.3239107526729687</v>
      </c>
      <c r="N153" s="74">
        <f t="shared" si="45"/>
        <v>0.3239107526729687</v>
      </c>
      <c r="O153" s="74">
        <f t="shared" si="45"/>
        <v>0.3239107526729687</v>
      </c>
      <c r="P153" s="74">
        <f t="shared" si="45"/>
        <v>0.3239107526729687</v>
      </c>
      <c r="Q153" s="74">
        <f t="shared" si="45"/>
        <v>0.3239107526729687</v>
      </c>
      <c r="R153" s="74">
        <f t="shared" si="45"/>
        <v>0.3239107526729687</v>
      </c>
      <c r="S153" s="74">
        <f t="shared" si="45"/>
        <v>0.3239107526729687</v>
      </c>
      <c r="T153" s="74">
        <f t="shared" si="45"/>
        <v>0.3239107526729687</v>
      </c>
      <c r="U153" s="74">
        <f t="shared" si="45"/>
        <v>0.3239107526729687</v>
      </c>
      <c r="V153" s="74">
        <f t="shared" si="45"/>
        <v>0.3239107526729687</v>
      </c>
      <c r="W153" s="74">
        <f t="shared" si="45"/>
        <v>0.3239107526729687</v>
      </c>
      <c r="X153" s="74">
        <f t="shared" si="45"/>
        <v>0.3239107526729687</v>
      </c>
      <c r="Y153" s="74">
        <f t="shared" si="45"/>
        <v>0.3239107526729687</v>
      </c>
      <c r="Z153" s="74">
        <f t="shared" si="45"/>
        <v>0.3239107526729687</v>
      </c>
      <c r="AA153" s="74">
        <f t="shared" si="45"/>
        <v>0.3239107526729687</v>
      </c>
      <c r="AB153" s="74">
        <f t="shared" si="45"/>
        <v>0.3239107526729687</v>
      </c>
      <c r="AC153" s="74">
        <f t="shared" si="45"/>
        <v>0.3239107526729687</v>
      </c>
      <c r="AD153" s="74">
        <f t="shared" si="45"/>
        <v>0.3239107526729687</v>
      </c>
      <c r="AE153" s="74">
        <f t="shared" si="45"/>
        <v>0.3239107526729687</v>
      </c>
      <c r="AF153" s="74">
        <f t="shared" si="45"/>
        <v>0.3239107526729687</v>
      </c>
      <c r="AG153" s="74">
        <f t="shared" si="45"/>
        <v>0.3239107526729687</v>
      </c>
    </row>
    <row r="154" spans="1:33">
      <c r="A154" s="140">
        <v>0.6</v>
      </c>
      <c r="B154" s="138" t="s">
        <v>53</v>
      </c>
      <c r="C154" s="74">
        <f>(C51-C45-C47)*($A154/SUM($A153:$A158))</f>
        <v>0.5847095339029672</v>
      </c>
      <c r="D154" s="74">
        <f t="shared" ref="D154:AG154" si="46">(D51-D45-D47)*($A154/SUM($A153:$A158))</f>
        <v>0.6648063938859976</v>
      </c>
      <c r="E154" s="74">
        <f t="shared" si="46"/>
        <v>0.74373418044296025</v>
      </c>
      <c r="F154" s="74">
        <f t="shared" si="46"/>
        <v>0.81168493102628547</v>
      </c>
      <c r="G154" s="74">
        <f t="shared" si="46"/>
        <v>0.86466840502201869</v>
      </c>
      <c r="H154" s="74">
        <f t="shared" si="46"/>
        <v>0.9032794006486532</v>
      </c>
      <c r="I154" s="74">
        <f t="shared" si="46"/>
        <v>0.93409045062284857</v>
      </c>
      <c r="J154" s="74">
        <f t="shared" si="46"/>
        <v>0.9579031370743345</v>
      </c>
      <c r="K154" s="74">
        <f t="shared" si="46"/>
        <v>0.9697951488080343</v>
      </c>
      <c r="L154" s="74">
        <f t="shared" si="46"/>
        <v>0.97173225801890606</v>
      </c>
      <c r="M154" s="74">
        <f t="shared" si="46"/>
        <v>0.97173225801890606</v>
      </c>
      <c r="N154" s="74">
        <f t="shared" si="46"/>
        <v>0.97173225801890606</v>
      </c>
      <c r="O154" s="74">
        <f t="shared" si="46"/>
        <v>0.97173225801890606</v>
      </c>
      <c r="P154" s="74">
        <f t="shared" si="46"/>
        <v>0.97173225801890606</v>
      </c>
      <c r="Q154" s="74">
        <f t="shared" si="46"/>
        <v>0.97173225801890606</v>
      </c>
      <c r="R154" s="74">
        <f t="shared" si="46"/>
        <v>0.97173225801890606</v>
      </c>
      <c r="S154" s="74">
        <f t="shared" si="46"/>
        <v>0.97173225801890606</v>
      </c>
      <c r="T154" s="74">
        <f t="shared" si="46"/>
        <v>0.97173225801890606</v>
      </c>
      <c r="U154" s="74">
        <f t="shared" si="46"/>
        <v>0.97173225801890606</v>
      </c>
      <c r="V154" s="74">
        <f t="shared" si="46"/>
        <v>0.97173225801890606</v>
      </c>
      <c r="W154" s="74">
        <f t="shared" si="46"/>
        <v>0.97173225801890606</v>
      </c>
      <c r="X154" s="74">
        <f t="shared" si="46"/>
        <v>0.97173225801890606</v>
      </c>
      <c r="Y154" s="74">
        <f t="shared" si="46"/>
        <v>0.97173225801890606</v>
      </c>
      <c r="Z154" s="74">
        <f t="shared" si="46"/>
        <v>0.97173225801890606</v>
      </c>
      <c r="AA154" s="74">
        <f t="shared" si="46"/>
        <v>0.97173225801890606</v>
      </c>
      <c r="AB154" s="74">
        <f t="shared" si="46"/>
        <v>0.97173225801890606</v>
      </c>
      <c r="AC154" s="74">
        <f t="shared" si="46"/>
        <v>0.97173225801890606</v>
      </c>
      <c r="AD154" s="74">
        <f t="shared" si="46"/>
        <v>0.97173225801890606</v>
      </c>
      <c r="AE154" s="74">
        <f t="shared" si="46"/>
        <v>0.97173225801890606</v>
      </c>
      <c r="AF154" s="74">
        <f t="shared" si="46"/>
        <v>0.97173225801890606</v>
      </c>
      <c r="AG154" s="74">
        <f t="shared" si="46"/>
        <v>0.97173225801890606</v>
      </c>
    </row>
    <row r="155" spans="1:33">
      <c r="A155" s="140">
        <v>1.3</v>
      </c>
      <c r="B155" s="138" t="s">
        <v>54</v>
      </c>
      <c r="C155" s="74">
        <f>(C51-C45-C47)*($A155/SUM($A153:$A158))</f>
        <v>1.2668706567897625</v>
      </c>
      <c r="D155" s="74">
        <f t="shared" ref="D155:AG155" si="47">(D51-D45-D47)*($A155/SUM($A153:$A158))</f>
        <v>1.4404138534196615</v>
      </c>
      <c r="E155" s="74">
        <f t="shared" si="47"/>
        <v>1.6114240576264141</v>
      </c>
      <c r="F155" s="74">
        <f t="shared" si="47"/>
        <v>1.7586506838902853</v>
      </c>
      <c r="G155" s="74">
        <f t="shared" si="47"/>
        <v>1.8734482108810409</v>
      </c>
      <c r="H155" s="74">
        <f t="shared" si="47"/>
        <v>1.957105368072082</v>
      </c>
      <c r="I155" s="74">
        <f t="shared" si="47"/>
        <v>2.0238626430161721</v>
      </c>
      <c r="J155" s="74">
        <f t="shared" si="47"/>
        <v>2.0754567969943918</v>
      </c>
      <c r="K155" s="74">
        <f t="shared" si="47"/>
        <v>2.1012228224174079</v>
      </c>
      <c r="L155" s="74">
        <f t="shared" si="47"/>
        <v>2.1054198923742966</v>
      </c>
      <c r="M155" s="74">
        <f t="shared" si="47"/>
        <v>2.1054198923742966</v>
      </c>
      <c r="N155" s="74">
        <f t="shared" si="47"/>
        <v>2.1054198923742966</v>
      </c>
      <c r="O155" s="74">
        <f t="shared" si="47"/>
        <v>2.1054198923742966</v>
      </c>
      <c r="P155" s="74">
        <f t="shared" si="47"/>
        <v>2.1054198923742966</v>
      </c>
      <c r="Q155" s="74">
        <f t="shared" si="47"/>
        <v>2.1054198923742966</v>
      </c>
      <c r="R155" s="74">
        <f t="shared" si="47"/>
        <v>2.1054198923742966</v>
      </c>
      <c r="S155" s="74">
        <f t="shared" si="47"/>
        <v>2.1054198923742966</v>
      </c>
      <c r="T155" s="74">
        <f t="shared" si="47"/>
        <v>2.1054198923742966</v>
      </c>
      <c r="U155" s="74">
        <f t="shared" si="47"/>
        <v>2.1054198923742966</v>
      </c>
      <c r="V155" s="74">
        <f t="shared" si="47"/>
        <v>2.1054198923742966</v>
      </c>
      <c r="W155" s="74">
        <f t="shared" si="47"/>
        <v>2.1054198923742966</v>
      </c>
      <c r="X155" s="74">
        <f t="shared" si="47"/>
        <v>2.1054198923742966</v>
      </c>
      <c r="Y155" s="74">
        <f t="shared" si="47"/>
        <v>2.1054198923742966</v>
      </c>
      <c r="Z155" s="74">
        <f t="shared" si="47"/>
        <v>2.1054198923742966</v>
      </c>
      <c r="AA155" s="74">
        <f t="shared" si="47"/>
        <v>2.1054198923742966</v>
      </c>
      <c r="AB155" s="74">
        <f t="shared" si="47"/>
        <v>2.1054198923742966</v>
      </c>
      <c r="AC155" s="74">
        <f t="shared" si="47"/>
        <v>2.1054198923742966</v>
      </c>
      <c r="AD155" s="74">
        <f t="shared" si="47"/>
        <v>2.1054198923742966</v>
      </c>
      <c r="AE155" s="74">
        <f t="shared" si="47"/>
        <v>2.1054198923742966</v>
      </c>
      <c r="AF155" s="74">
        <f t="shared" si="47"/>
        <v>2.1054198923742966</v>
      </c>
      <c r="AG155" s="74">
        <f t="shared" si="47"/>
        <v>2.1054198923742966</v>
      </c>
    </row>
    <row r="156" spans="1:33">
      <c r="A156" s="140">
        <v>2</v>
      </c>
      <c r="B156" s="138" t="s">
        <v>55</v>
      </c>
      <c r="C156" s="74">
        <f>(C51-C45-C47)*($A156/SUM($A153:$A158))</f>
        <v>1.9490317796765575</v>
      </c>
      <c r="D156" s="74">
        <f t="shared" ref="D156:AG156" si="48">(D51-D45-D47)*($A156/SUM($A153:$A158))</f>
        <v>2.2160213129533255</v>
      </c>
      <c r="E156" s="74">
        <f t="shared" si="48"/>
        <v>2.4791139348098676</v>
      </c>
      <c r="F156" s="74">
        <f t="shared" si="48"/>
        <v>2.7056164367542852</v>
      </c>
      <c r="G156" s="74">
        <f t="shared" si="48"/>
        <v>2.8822280167400627</v>
      </c>
      <c r="H156" s="74">
        <f t="shared" si="48"/>
        <v>3.0109313354955107</v>
      </c>
      <c r="I156" s="74">
        <f t="shared" si="48"/>
        <v>3.1136348354094951</v>
      </c>
      <c r="J156" s="74">
        <f t="shared" si="48"/>
        <v>3.1930104569144486</v>
      </c>
      <c r="K156" s="74">
        <f t="shared" si="48"/>
        <v>3.232650496026781</v>
      </c>
      <c r="L156" s="74">
        <f t="shared" si="48"/>
        <v>3.2391075267296867</v>
      </c>
      <c r="M156" s="74">
        <f t="shared" si="48"/>
        <v>3.2391075267296867</v>
      </c>
      <c r="N156" s="74">
        <f t="shared" si="48"/>
        <v>3.2391075267296867</v>
      </c>
      <c r="O156" s="74">
        <f t="shared" si="48"/>
        <v>3.2391075267296867</v>
      </c>
      <c r="P156" s="74">
        <f t="shared" si="48"/>
        <v>3.2391075267296867</v>
      </c>
      <c r="Q156" s="74">
        <f t="shared" si="48"/>
        <v>3.2391075267296867</v>
      </c>
      <c r="R156" s="74">
        <f t="shared" si="48"/>
        <v>3.2391075267296867</v>
      </c>
      <c r="S156" s="74">
        <f t="shared" si="48"/>
        <v>3.2391075267296867</v>
      </c>
      <c r="T156" s="74">
        <f t="shared" si="48"/>
        <v>3.2391075267296867</v>
      </c>
      <c r="U156" s="74">
        <f t="shared" si="48"/>
        <v>3.2391075267296867</v>
      </c>
      <c r="V156" s="74">
        <f t="shared" si="48"/>
        <v>3.2391075267296867</v>
      </c>
      <c r="W156" s="74">
        <f t="shared" si="48"/>
        <v>3.2391075267296867</v>
      </c>
      <c r="X156" s="74">
        <f t="shared" si="48"/>
        <v>3.2391075267296867</v>
      </c>
      <c r="Y156" s="74">
        <f t="shared" si="48"/>
        <v>3.2391075267296867</v>
      </c>
      <c r="Z156" s="74">
        <f t="shared" si="48"/>
        <v>3.2391075267296867</v>
      </c>
      <c r="AA156" s="74">
        <f t="shared" si="48"/>
        <v>3.2391075267296867</v>
      </c>
      <c r="AB156" s="74">
        <f t="shared" si="48"/>
        <v>3.2391075267296867</v>
      </c>
      <c r="AC156" s="74">
        <f t="shared" si="48"/>
        <v>3.2391075267296867</v>
      </c>
      <c r="AD156" s="74">
        <f t="shared" si="48"/>
        <v>3.2391075267296867</v>
      </c>
      <c r="AE156" s="74">
        <f t="shared" si="48"/>
        <v>3.2391075267296867</v>
      </c>
      <c r="AF156" s="74">
        <f t="shared" si="48"/>
        <v>3.2391075267296867</v>
      </c>
      <c r="AG156" s="74">
        <f t="shared" si="48"/>
        <v>3.2391075267296867</v>
      </c>
    </row>
    <row r="157" spans="1:33">
      <c r="A157" s="140">
        <v>0.8</v>
      </c>
      <c r="B157" s="138" t="s">
        <v>56</v>
      </c>
      <c r="C157" s="74">
        <f>(C51-C45-C47)*($A157/SUM($A153:$A158))</f>
        <v>0.77961271187062309</v>
      </c>
      <c r="D157" s="74">
        <f t="shared" ref="D157:AG157" si="49">(D51-D45-D47)*($A157/SUM($A153:$A158))</f>
        <v>0.88640852518133018</v>
      </c>
      <c r="E157" s="74">
        <f t="shared" si="49"/>
        <v>0.99164557392394714</v>
      </c>
      <c r="F157" s="74">
        <f t="shared" si="49"/>
        <v>1.082246574701714</v>
      </c>
      <c r="G157" s="74">
        <f t="shared" si="49"/>
        <v>1.1528912066960251</v>
      </c>
      <c r="H157" s="74">
        <f t="shared" si="49"/>
        <v>1.2043725341982043</v>
      </c>
      <c r="I157" s="74">
        <f t="shared" si="49"/>
        <v>1.2454539341637982</v>
      </c>
      <c r="J157" s="74">
        <f t="shared" si="49"/>
        <v>1.2772041827657794</v>
      </c>
      <c r="K157" s="74">
        <f t="shared" si="49"/>
        <v>1.2930601984107124</v>
      </c>
      <c r="L157" s="74">
        <f t="shared" si="49"/>
        <v>1.2956430106918748</v>
      </c>
      <c r="M157" s="74">
        <f t="shared" si="49"/>
        <v>1.2956430106918748</v>
      </c>
      <c r="N157" s="74">
        <f t="shared" si="49"/>
        <v>1.2956430106918748</v>
      </c>
      <c r="O157" s="74">
        <f t="shared" si="49"/>
        <v>1.2956430106918748</v>
      </c>
      <c r="P157" s="74">
        <f t="shared" si="49"/>
        <v>1.2956430106918748</v>
      </c>
      <c r="Q157" s="74">
        <f t="shared" si="49"/>
        <v>1.2956430106918748</v>
      </c>
      <c r="R157" s="74">
        <f t="shared" si="49"/>
        <v>1.2956430106918748</v>
      </c>
      <c r="S157" s="74">
        <f t="shared" si="49"/>
        <v>1.2956430106918748</v>
      </c>
      <c r="T157" s="74">
        <f t="shared" si="49"/>
        <v>1.2956430106918748</v>
      </c>
      <c r="U157" s="74">
        <f t="shared" si="49"/>
        <v>1.2956430106918748</v>
      </c>
      <c r="V157" s="74">
        <f t="shared" si="49"/>
        <v>1.2956430106918748</v>
      </c>
      <c r="W157" s="74">
        <f t="shared" si="49"/>
        <v>1.2956430106918748</v>
      </c>
      <c r="X157" s="74">
        <f t="shared" si="49"/>
        <v>1.2956430106918748</v>
      </c>
      <c r="Y157" s="74">
        <f t="shared" si="49"/>
        <v>1.2956430106918748</v>
      </c>
      <c r="Z157" s="74">
        <f t="shared" si="49"/>
        <v>1.2956430106918748</v>
      </c>
      <c r="AA157" s="74">
        <f t="shared" si="49"/>
        <v>1.2956430106918748</v>
      </c>
      <c r="AB157" s="74">
        <f t="shared" si="49"/>
        <v>1.2956430106918748</v>
      </c>
      <c r="AC157" s="74">
        <f t="shared" si="49"/>
        <v>1.2956430106918748</v>
      </c>
      <c r="AD157" s="74">
        <f t="shared" si="49"/>
        <v>1.2956430106918748</v>
      </c>
      <c r="AE157" s="74">
        <f t="shared" si="49"/>
        <v>1.2956430106918748</v>
      </c>
      <c r="AF157" s="74">
        <f t="shared" si="49"/>
        <v>1.2956430106918748</v>
      </c>
      <c r="AG157" s="74">
        <f t="shared" si="49"/>
        <v>1.2956430106918748</v>
      </c>
    </row>
    <row r="158" spans="1:33">
      <c r="A158" s="140">
        <v>0.5</v>
      </c>
      <c r="B158" s="138" t="s">
        <v>57</v>
      </c>
      <c r="C158" s="74">
        <f>(C51-C45-C47)*($A158/SUM($A153:$A158))</f>
        <v>0.48725794491913937</v>
      </c>
      <c r="D158" s="74">
        <f t="shared" ref="D158:AG158" si="50">(D51-D45-D47)*($A158/SUM($A153:$A158))</f>
        <v>0.55400532823833137</v>
      </c>
      <c r="E158" s="74">
        <f t="shared" si="50"/>
        <v>0.61977848370246691</v>
      </c>
      <c r="F158" s="74">
        <f t="shared" si="50"/>
        <v>0.6764041091885713</v>
      </c>
      <c r="G158" s="74">
        <f t="shared" si="50"/>
        <v>0.72055700418501567</v>
      </c>
      <c r="H158" s="74">
        <f t="shared" si="50"/>
        <v>0.75273283387387768</v>
      </c>
      <c r="I158" s="74">
        <f t="shared" si="50"/>
        <v>0.77840870885237379</v>
      </c>
      <c r="J158" s="74">
        <f t="shared" si="50"/>
        <v>0.79825261422861216</v>
      </c>
      <c r="K158" s="74">
        <f t="shared" si="50"/>
        <v>0.80816262400669525</v>
      </c>
      <c r="L158" s="74">
        <f t="shared" si="50"/>
        <v>0.80977688168242168</v>
      </c>
      <c r="M158" s="74">
        <f t="shared" si="50"/>
        <v>0.80977688168242168</v>
      </c>
      <c r="N158" s="74">
        <f t="shared" si="50"/>
        <v>0.80977688168242168</v>
      </c>
      <c r="O158" s="74">
        <f t="shared" si="50"/>
        <v>0.80977688168242168</v>
      </c>
      <c r="P158" s="74">
        <f t="shared" si="50"/>
        <v>0.80977688168242168</v>
      </c>
      <c r="Q158" s="74">
        <f t="shared" si="50"/>
        <v>0.80977688168242168</v>
      </c>
      <c r="R158" s="74">
        <f t="shared" si="50"/>
        <v>0.80977688168242168</v>
      </c>
      <c r="S158" s="74">
        <f t="shared" si="50"/>
        <v>0.80977688168242168</v>
      </c>
      <c r="T158" s="74">
        <f t="shared" si="50"/>
        <v>0.80977688168242168</v>
      </c>
      <c r="U158" s="74">
        <f t="shared" si="50"/>
        <v>0.80977688168242168</v>
      </c>
      <c r="V158" s="74">
        <f t="shared" si="50"/>
        <v>0.80977688168242168</v>
      </c>
      <c r="W158" s="74">
        <f t="shared" si="50"/>
        <v>0.80977688168242168</v>
      </c>
      <c r="X158" s="74">
        <f t="shared" si="50"/>
        <v>0.80977688168242168</v>
      </c>
      <c r="Y158" s="74">
        <f t="shared" si="50"/>
        <v>0.80977688168242168</v>
      </c>
      <c r="Z158" s="74">
        <f t="shared" si="50"/>
        <v>0.80977688168242168</v>
      </c>
      <c r="AA158" s="74">
        <f t="shared" si="50"/>
        <v>0.80977688168242168</v>
      </c>
      <c r="AB158" s="74">
        <f t="shared" si="50"/>
        <v>0.80977688168242168</v>
      </c>
      <c r="AC158" s="74">
        <f t="shared" si="50"/>
        <v>0.80977688168242168</v>
      </c>
      <c r="AD158" s="74">
        <f t="shared" si="50"/>
        <v>0.80977688168242168</v>
      </c>
      <c r="AE158" s="74">
        <f t="shared" si="50"/>
        <v>0.80977688168242168</v>
      </c>
      <c r="AF158" s="74">
        <f t="shared" si="50"/>
        <v>0.80977688168242168</v>
      </c>
      <c r="AG158" s="74">
        <f t="shared" si="50"/>
        <v>0.80977688168242168</v>
      </c>
    </row>
    <row r="159" spans="1:33">
      <c r="A159" s="141">
        <f>SUM(A151:A158)</f>
        <v>6.1</v>
      </c>
      <c r="B159" s="1" t="s">
        <v>22</v>
      </c>
      <c r="C159" s="1">
        <f>SUM(C151:C158)</f>
        <v>6.0379247630792197</v>
      </c>
      <c r="D159" s="1">
        <f t="shared" ref="D159:AG159" si="51">SUM(D151:D158)</f>
        <v>6.8020215852339527</v>
      </c>
      <c r="E159" s="1">
        <f t="shared" si="51"/>
        <v>7.5437477372499071</v>
      </c>
      <c r="F159" s="1">
        <f t="shared" si="51"/>
        <v>8.1770066155635046</v>
      </c>
      <c r="G159" s="1">
        <f t="shared" si="51"/>
        <v>8.6670947404939707</v>
      </c>
      <c r="H159" s="1">
        <f t="shared" si="51"/>
        <v>9.0213264731911487</v>
      </c>
      <c r="I159" s="1">
        <f t="shared" si="51"/>
        <v>9.3075381104867638</v>
      </c>
      <c r="J159" s="1">
        <f t="shared" si="51"/>
        <v>9.5293628535140869</v>
      </c>
      <c r="K159" s="1">
        <f t="shared" si="51"/>
        <v>9.6406022451826452</v>
      </c>
      <c r="L159" s="1">
        <f t="shared" si="51"/>
        <v>9.6580362280804906</v>
      </c>
      <c r="M159" s="1">
        <f t="shared" si="51"/>
        <v>9.6580362280804906</v>
      </c>
      <c r="N159" s="1">
        <f t="shared" si="51"/>
        <v>9.6580362280804906</v>
      </c>
      <c r="O159" s="1">
        <f t="shared" si="51"/>
        <v>9.6580362280804906</v>
      </c>
      <c r="P159" s="1">
        <f t="shared" si="51"/>
        <v>9.6580362280804906</v>
      </c>
      <c r="Q159" s="1">
        <f t="shared" si="51"/>
        <v>9.6580362280804906</v>
      </c>
      <c r="R159" s="1">
        <f t="shared" si="51"/>
        <v>9.6580362280804906</v>
      </c>
      <c r="S159" s="1">
        <f t="shared" si="51"/>
        <v>9.6580362280804906</v>
      </c>
      <c r="T159" s="1">
        <f t="shared" si="51"/>
        <v>9.6580362280804906</v>
      </c>
      <c r="U159" s="1">
        <f t="shared" si="51"/>
        <v>9.6580362280804906</v>
      </c>
      <c r="V159" s="1">
        <f t="shared" si="51"/>
        <v>9.6580362280804906</v>
      </c>
      <c r="W159" s="1">
        <f t="shared" si="51"/>
        <v>9.6580362280804906</v>
      </c>
      <c r="X159" s="1">
        <f t="shared" si="51"/>
        <v>9.6580362280804906</v>
      </c>
      <c r="Y159" s="1">
        <f t="shared" si="51"/>
        <v>9.6580362280804906</v>
      </c>
      <c r="Z159" s="1">
        <f t="shared" si="51"/>
        <v>9.6580362280804906</v>
      </c>
      <c r="AA159" s="1">
        <f t="shared" si="51"/>
        <v>9.6580362280804906</v>
      </c>
      <c r="AB159" s="1">
        <f t="shared" si="51"/>
        <v>9.6580362280804906</v>
      </c>
      <c r="AC159" s="1">
        <f t="shared" si="51"/>
        <v>9.6580362280804906</v>
      </c>
      <c r="AD159" s="1">
        <f t="shared" si="51"/>
        <v>9.6580362280804906</v>
      </c>
      <c r="AE159" s="1">
        <f t="shared" si="51"/>
        <v>9.6580362280804906</v>
      </c>
      <c r="AF159" s="1">
        <f t="shared" si="51"/>
        <v>9.6580362280804906</v>
      </c>
      <c r="AG159" s="1">
        <f t="shared" si="51"/>
        <v>9.6580362280804906</v>
      </c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33">
      <c r="A161" s="143" t="s">
        <v>58</v>
      </c>
      <c r="B161" s="167" t="s">
        <v>62</v>
      </c>
      <c r="C161" s="144">
        <v>2000</v>
      </c>
      <c r="D161" s="145">
        <v>2010</v>
      </c>
      <c r="E161" s="145">
        <v>2020</v>
      </c>
      <c r="F161" s="145">
        <v>2030</v>
      </c>
      <c r="G161" s="145">
        <v>2040</v>
      </c>
      <c r="H161" s="145">
        <v>2050</v>
      </c>
      <c r="I161" s="145">
        <v>2060</v>
      </c>
      <c r="J161" s="145">
        <v>2080</v>
      </c>
      <c r="K161" s="145">
        <v>2100</v>
      </c>
      <c r="L161" s="145">
        <v>2200</v>
      </c>
      <c r="M161" s="145">
        <v>2300</v>
      </c>
      <c r="N161" s="74"/>
      <c r="P161" s="2"/>
      <c r="Q161" s="2"/>
      <c r="R161" s="2"/>
      <c r="S161" s="2"/>
      <c r="T161" s="2"/>
      <c r="U161" s="2"/>
      <c r="V161" s="2"/>
      <c r="W161" s="2"/>
      <c r="X161" s="2"/>
    </row>
    <row r="162" spans="1:33">
      <c r="B162" s="143" t="s">
        <v>50</v>
      </c>
      <c r="C162" s="146">
        <f>C151*1000</f>
        <v>493.22929380121997</v>
      </c>
      <c r="D162" s="143">
        <f t="shared" ref="D162:I170" si="52">100*LN(D151/C151)/(D$1-C$1)</f>
        <v>0.27313158936626303</v>
      </c>
      <c r="E162" s="143">
        <f t="shared" si="52"/>
        <v>7.4101777608909972E-2</v>
      </c>
      <c r="F162" s="143">
        <f t="shared" si="52"/>
        <v>-3.3872867954881321E-2</v>
      </c>
      <c r="G162" s="143">
        <f t="shared" si="52"/>
        <v>-0.12393239609219246</v>
      </c>
      <c r="H162" s="143">
        <f t="shared" si="52"/>
        <v>-0.19417089296066711</v>
      </c>
      <c r="I162" s="143">
        <f t="shared" si="52"/>
        <v>-6.5429719404291223E-2</v>
      </c>
      <c r="J162" s="143">
        <f t="shared" ref="J162:J170" si="53">100*LN(K151/I151)/(K$1-I$1)</f>
        <v>-7.9964632010415138E-3</v>
      </c>
      <c r="K162" s="143">
        <f t="shared" ref="K162:K170" si="54">100*LN(M151/K151)/(M$1-K$1)</f>
        <v>0</v>
      </c>
      <c r="L162" s="143">
        <f>100*LN(W151/M151)/(W$1-M$1)</f>
        <v>0</v>
      </c>
      <c r="M162" s="143">
        <f t="shared" ref="M162:M170" si="55">100*LN(AG151/W151)/(AG$1-W$1)</f>
        <v>0</v>
      </c>
      <c r="P162" s="74"/>
      <c r="Q162" s="74"/>
      <c r="R162" s="74"/>
      <c r="S162" s="74"/>
      <c r="T162" s="74"/>
      <c r="U162" s="74"/>
      <c r="V162" s="74"/>
      <c r="W162" s="74"/>
      <c r="X162" s="74"/>
    </row>
    <row r="163" spans="1:33">
      <c r="A163" s="1"/>
      <c r="B163" s="143" t="s">
        <v>51</v>
      </c>
      <c r="C163" s="146">
        <f t="shared" ref="C163:C169" si="56">C152*1000</f>
        <v>282.30966415129501</v>
      </c>
      <c r="D163" s="143">
        <f t="shared" si="52"/>
        <v>0.99605700056910962</v>
      </c>
      <c r="E163" s="143">
        <f t="shared" si="52"/>
        <v>0.84814885567715892</v>
      </c>
      <c r="F163" s="143">
        <f t="shared" si="52"/>
        <v>0.66736253356691333</v>
      </c>
      <c r="G163" s="143">
        <f t="shared" si="52"/>
        <v>0.52351793707616678</v>
      </c>
      <c r="H163" s="143">
        <f t="shared" si="52"/>
        <v>0.41988075935213487</v>
      </c>
      <c r="I163" s="143">
        <f t="shared" si="52"/>
        <v>0.29955089797983425</v>
      </c>
      <c r="J163" s="143">
        <f t="shared" si="53"/>
        <v>0.14987514978782207</v>
      </c>
      <c r="K163" s="143">
        <f t="shared" si="54"/>
        <v>0</v>
      </c>
      <c r="L163" s="143">
        <f t="shared" ref="L163:L169" si="57">100*LN(W152/M152)/(W$1-M$1)</f>
        <v>0</v>
      </c>
      <c r="M163" s="143">
        <f t="shared" si="55"/>
        <v>0</v>
      </c>
      <c r="P163" s="74"/>
      <c r="Q163" s="74"/>
      <c r="R163" s="74"/>
      <c r="S163" s="74"/>
      <c r="T163" s="74"/>
      <c r="U163" s="74"/>
      <c r="V163" s="74"/>
      <c r="W163" s="74"/>
      <c r="X163" s="74"/>
    </row>
    <row r="164" spans="1:33">
      <c r="A164" s="1"/>
      <c r="B164" s="143" t="s">
        <v>52</v>
      </c>
      <c r="C164" s="146">
        <f t="shared" si="56"/>
        <v>194.90317796765578</v>
      </c>
      <c r="D164" s="143">
        <f t="shared" si="52"/>
        <v>1.2838066057312745</v>
      </c>
      <c r="E164" s="143">
        <f t="shared" si="52"/>
        <v>1.1218782538726277</v>
      </c>
      <c r="F164" s="143">
        <f t="shared" si="52"/>
        <v>0.87428562245547548</v>
      </c>
      <c r="G164" s="143">
        <f t="shared" si="52"/>
        <v>0.6323383775383975</v>
      </c>
      <c r="H164" s="143">
        <f t="shared" si="52"/>
        <v>0.43685832703936744</v>
      </c>
      <c r="I164" s="143">
        <f t="shared" si="52"/>
        <v>0.33541356404260231</v>
      </c>
      <c r="J164" s="143">
        <f t="shared" si="53"/>
        <v>0.18755793324980019</v>
      </c>
      <c r="K164" s="143">
        <f t="shared" si="54"/>
        <v>9.9772470212288484E-3</v>
      </c>
      <c r="L164" s="143">
        <f t="shared" si="57"/>
        <v>0</v>
      </c>
      <c r="M164" s="143">
        <f t="shared" si="55"/>
        <v>0</v>
      </c>
      <c r="P164" s="74"/>
      <c r="Q164" s="74"/>
      <c r="R164" s="74"/>
      <c r="S164" s="74"/>
      <c r="T164" s="74"/>
      <c r="U164" s="74"/>
      <c r="V164" s="74"/>
      <c r="W164" s="74"/>
      <c r="X164" s="74"/>
    </row>
    <row r="165" spans="1:33">
      <c r="A165" s="1"/>
      <c r="B165" s="143" t="s">
        <v>53</v>
      </c>
      <c r="C165" s="146">
        <f t="shared" si="56"/>
        <v>584.70953390296722</v>
      </c>
      <c r="D165" s="143">
        <f t="shared" si="52"/>
        <v>1.2838066057312765</v>
      </c>
      <c r="E165" s="143">
        <f t="shared" si="52"/>
        <v>1.1218782538726257</v>
      </c>
      <c r="F165" s="143">
        <f t="shared" si="52"/>
        <v>0.87428562245547758</v>
      </c>
      <c r="G165" s="143">
        <f t="shared" si="52"/>
        <v>0.6323383775383975</v>
      </c>
      <c r="H165" s="143">
        <f t="shared" si="52"/>
        <v>0.43685832703936961</v>
      </c>
      <c r="I165" s="143">
        <f t="shared" si="52"/>
        <v>0.33541356404260231</v>
      </c>
      <c r="J165" s="143">
        <f t="shared" si="53"/>
        <v>0.18755793324980019</v>
      </c>
      <c r="K165" s="143">
        <f t="shared" si="54"/>
        <v>9.9772470212288484E-3</v>
      </c>
      <c r="L165" s="143">
        <f t="shared" si="57"/>
        <v>0</v>
      </c>
      <c r="M165" s="143">
        <f t="shared" si="55"/>
        <v>0</v>
      </c>
      <c r="P165" s="74"/>
      <c r="Q165" s="74"/>
      <c r="R165" s="74"/>
      <c r="S165" s="74"/>
      <c r="T165" s="74"/>
      <c r="U165" s="74"/>
      <c r="V165" s="74"/>
      <c r="W165" s="74"/>
      <c r="X165" s="74"/>
    </row>
    <row r="166" spans="1:33">
      <c r="A166" s="1"/>
      <c r="B166" s="143" t="s">
        <v>54</v>
      </c>
      <c r="C166" s="146">
        <f t="shared" si="56"/>
        <v>1266.8706567897625</v>
      </c>
      <c r="D166" s="143">
        <f t="shared" si="52"/>
        <v>1.2838066057312745</v>
      </c>
      <c r="E166" s="143">
        <f t="shared" si="52"/>
        <v>1.1218782538726277</v>
      </c>
      <c r="F166" s="143">
        <f t="shared" si="52"/>
        <v>0.87428562245547548</v>
      </c>
      <c r="G166" s="143">
        <f t="shared" si="52"/>
        <v>0.6323383775383975</v>
      </c>
      <c r="H166" s="143">
        <f t="shared" si="52"/>
        <v>0.43685832703936744</v>
      </c>
      <c r="I166" s="143">
        <f t="shared" si="52"/>
        <v>0.33541356404260231</v>
      </c>
      <c r="J166" s="143">
        <f t="shared" si="53"/>
        <v>0.18755793324980019</v>
      </c>
      <c r="K166" s="143">
        <f t="shared" si="54"/>
        <v>9.9772470212288484E-3</v>
      </c>
      <c r="L166" s="143">
        <f t="shared" si="57"/>
        <v>0</v>
      </c>
      <c r="M166" s="143">
        <f t="shared" si="55"/>
        <v>0</v>
      </c>
      <c r="P166" s="74"/>
      <c r="Q166" s="74"/>
      <c r="R166" s="74"/>
      <c r="S166" s="74"/>
      <c r="T166" s="74"/>
      <c r="U166" s="74"/>
      <c r="V166" s="74"/>
      <c r="W166" s="74"/>
      <c r="X166" s="74"/>
    </row>
    <row r="167" spans="1:33">
      <c r="A167" s="1"/>
      <c r="B167" s="143" t="s">
        <v>55</v>
      </c>
      <c r="C167" s="146">
        <f t="shared" si="56"/>
        <v>1949.0317796765576</v>
      </c>
      <c r="D167" s="143">
        <f t="shared" si="52"/>
        <v>1.2838066057312765</v>
      </c>
      <c r="E167" s="143">
        <f t="shared" si="52"/>
        <v>1.1218782538726257</v>
      </c>
      <c r="F167" s="143">
        <f t="shared" si="52"/>
        <v>0.87428562245547758</v>
      </c>
      <c r="G167" s="143">
        <f t="shared" si="52"/>
        <v>0.6323383775383975</v>
      </c>
      <c r="H167" s="143">
        <f t="shared" si="52"/>
        <v>0.43685832703936744</v>
      </c>
      <c r="I167" s="143">
        <f t="shared" si="52"/>
        <v>0.33541356404260231</v>
      </c>
      <c r="J167" s="143">
        <f t="shared" si="53"/>
        <v>0.18755793324980019</v>
      </c>
      <c r="K167" s="143">
        <f t="shared" si="54"/>
        <v>9.9772470212288484E-3</v>
      </c>
      <c r="L167" s="143">
        <f t="shared" si="57"/>
        <v>0</v>
      </c>
      <c r="M167" s="143">
        <f t="shared" si="55"/>
        <v>0</v>
      </c>
      <c r="P167" s="74"/>
      <c r="Q167" s="74"/>
      <c r="R167" s="74"/>
      <c r="S167" s="74"/>
      <c r="T167" s="74"/>
      <c r="U167" s="74"/>
      <c r="V167" s="74"/>
      <c r="W167" s="74"/>
      <c r="X167" s="74"/>
    </row>
    <row r="168" spans="1:33">
      <c r="A168" s="1"/>
      <c r="B168" s="143" t="s">
        <v>56</v>
      </c>
      <c r="C168" s="146">
        <f t="shared" si="56"/>
        <v>779.61271187062312</v>
      </c>
      <c r="D168" s="143">
        <f t="shared" si="52"/>
        <v>1.2838066057312745</v>
      </c>
      <c r="E168" s="143">
        <f t="shared" si="52"/>
        <v>1.1218782538726277</v>
      </c>
      <c r="F168" s="143">
        <f t="shared" si="52"/>
        <v>0.87428562245547548</v>
      </c>
      <c r="G168" s="143">
        <f t="shared" si="52"/>
        <v>0.6323383775383975</v>
      </c>
      <c r="H168" s="143">
        <f t="shared" si="52"/>
        <v>0.43685832703936744</v>
      </c>
      <c r="I168" s="143">
        <f t="shared" si="52"/>
        <v>0.33541356404260231</v>
      </c>
      <c r="J168" s="143">
        <f t="shared" si="53"/>
        <v>0.18755793324980019</v>
      </c>
      <c r="K168" s="143">
        <f t="shared" si="54"/>
        <v>9.9772470212288484E-3</v>
      </c>
      <c r="L168" s="143">
        <f t="shared" si="57"/>
        <v>0</v>
      </c>
      <c r="M168" s="143">
        <f t="shared" si="55"/>
        <v>0</v>
      </c>
      <c r="P168" s="74"/>
      <c r="Q168" s="74"/>
      <c r="R168" s="74"/>
      <c r="S168" s="74"/>
      <c r="T168" s="74"/>
      <c r="U168" s="74"/>
      <c r="V168" s="74"/>
      <c r="W168" s="74"/>
      <c r="X168" s="74"/>
    </row>
    <row r="169" spans="1:33">
      <c r="A169" s="1"/>
      <c r="B169" s="143" t="s">
        <v>57</v>
      </c>
      <c r="C169" s="147">
        <f t="shared" si="56"/>
        <v>487.25794491913939</v>
      </c>
      <c r="D169" s="143">
        <f t="shared" si="52"/>
        <v>1.2838066057312765</v>
      </c>
      <c r="E169" s="143">
        <f t="shared" si="52"/>
        <v>1.1218782538726257</v>
      </c>
      <c r="F169" s="143">
        <f t="shared" si="52"/>
        <v>0.87428562245547758</v>
      </c>
      <c r="G169" s="143">
        <f t="shared" si="52"/>
        <v>0.6323383775383975</v>
      </c>
      <c r="H169" s="143">
        <f t="shared" si="52"/>
        <v>0.43685832703936744</v>
      </c>
      <c r="I169" s="143">
        <f t="shared" si="52"/>
        <v>0.33541356404260231</v>
      </c>
      <c r="J169" s="143">
        <f t="shared" si="53"/>
        <v>0.18755793324980019</v>
      </c>
      <c r="K169" s="143">
        <f t="shared" si="54"/>
        <v>9.9772470212288484E-3</v>
      </c>
      <c r="L169" s="143">
        <f t="shared" si="57"/>
        <v>0</v>
      </c>
      <c r="M169" s="143">
        <f t="shared" si="55"/>
        <v>0</v>
      </c>
      <c r="P169" s="74"/>
      <c r="Q169" s="74"/>
      <c r="R169" s="74"/>
      <c r="S169" s="74"/>
      <c r="T169" s="74"/>
      <c r="U169" s="74"/>
      <c r="V169" s="74"/>
      <c r="W169" s="74"/>
      <c r="X169" s="74"/>
    </row>
    <row r="170" spans="1:33">
      <c r="B170" s="125" t="s">
        <v>22</v>
      </c>
      <c r="C170" s="149">
        <f>C159*1000</f>
        <v>6037.9247630792197</v>
      </c>
      <c r="D170" s="150">
        <f>100*LN(D159/C159)/(D$1-C$1)</f>
        <v>1.1915948930857718</v>
      </c>
      <c r="E170" s="150">
        <f t="shared" si="52"/>
        <v>1.0349924596762081</v>
      </c>
      <c r="F170" s="150">
        <f t="shared" si="52"/>
        <v>0.80607038311466184</v>
      </c>
      <c r="G170" s="150">
        <f t="shared" si="52"/>
        <v>0.58207497042667788</v>
      </c>
      <c r="H170" s="150">
        <f t="shared" si="52"/>
        <v>0.40057741107010497</v>
      </c>
      <c r="I170" s="150">
        <f t="shared" si="52"/>
        <v>0.31233238981556377</v>
      </c>
      <c r="J170" s="150">
        <f t="shared" si="53"/>
        <v>0.17579479440834284</v>
      </c>
      <c r="K170" s="150">
        <f t="shared" si="54"/>
        <v>9.0337915105189858E-3</v>
      </c>
      <c r="L170" s="150">
        <f>100*LN(W159/M159)/(W$1-M$1)</f>
        <v>0</v>
      </c>
      <c r="M170" s="150">
        <f t="shared" si="55"/>
        <v>0</v>
      </c>
      <c r="O170" s="139"/>
    </row>
    <row r="171" spans="1:33" s="128" customFormat="1" ht="11.25">
      <c r="B171" s="128" t="s">
        <v>63</v>
      </c>
      <c r="C171" s="128">
        <f>C51</f>
        <v>6.0379247630792197</v>
      </c>
      <c r="D171" s="128">
        <f t="shared" ref="D171:M171" si="58">C171*EXP((D170/100)*(D161-C161))</f>
        <v>6.8020215852339527</v>
      </c>
      <c r="E171" s="128">
        <f t="shared" si="58"/>
        <v>7.5437477372499062</v>
      </c>
      <c r="F171" s="128">
        <f t="shared" si="58"/>
        <v>8.1770066155635028</v>
      </c>
      <c r="G171" s="128">
        <f t="shared" si="58"/>
        <v>8.6670947404939689</v>
      </c>
      <c r="H171" s="128">
        <f t="shared" si="58"/>
        <v>9.0213264731911469</v>
      </c>
      <c r="I171" s="128">
        <f t="shared" si="58"/>
        <v>9.3075381104867621</v>
      </c>
      <c r="J171" s="128">
        <f t="shared" si="58"/>
        <v>9.6406022451826434</v>
      </c>
      <c r="K171" s="128">
        <f t="shared" si="58"/>
        <v>9.6580362280804888</v>
      </c>
      <c r="L171" s="128">
        <f t="shared" si="58"/>
        <v>9.6580362280804888</v>
      </c>
      <c r="M171" s="128">
        <f t="shared" si="58"/>
        <v>9.6580362280804888</v>
      </c>
    </row>
    <row r="172" spans="1:33" s="128" customFormat="1" ht="11.25"/>
    <row r="174" spans="1:33" ht="38.25">
      <c r="A174" s="142" t="s">
        <v>64</v>
      </c>
      <c r="B174" s="127" t="s">
        <v>65</v>
      </c>
      <c r="C174" s="127">
        <v>2000</v>
      </c>
      <c r="D174" s="127">
        <v>2010</v>
      </c>
      <c r="E174" s="127">
        <v>2020</v>
      </c>
      <c r="F174" s="127">
        <v>2030</v>
      </c>
      <c r="G174" s="127">
        <v>2040</v>
      </c>
      <c r="H174" s="127">
        <v>2050</v>
      </c>
      <c r="I174" s="127">
        <v>2060</v>
      </c>
      <c r="J174" s="127">
        <v>2070</v>
      </c>
      <c r="K174" s="127">
        <v>2080</v>
      </c>
      <c r="L174" s="127">
        <v>2090</v>
      </c>
      <c r="M174" s="127">
        <v>2100</v>
      </c>
      <c r="N174" s="127">
        <v>2110</v>
      </c>
      <c r="O174" s="127">
        <v>2120</v>
      </c>
      <c r="P174" s="127">
        <v>2130</v>
      </c>
      <c r="Q174" s="127">
        <v>2140</v>
      </c>
      <c r="R174" s="127">
        <v>2150</v>
      </c>
      <c r="S174" s="127">
        <v>2160</v>
      </c>
      <c r="T174" s="127">
        <v>2170</v>
      </c>
      <c r="U174" s="127">
        <v>2180</v>
      </c>
      <c r="V174" s="127">
        <v>2190</v>
      </c>
      <c r="W174" s="127">
        <v>2200</v>
      </c>
      <c r="X174" s="127">
        <v>2210</v>
      </c>
      <c r="Y174" s="127">
        <v>2220</v>
      </c>
      <c r="Z174" s="127">
        <v>2230</v>
      </c>
      <c r="AA174" s="127">
        <v>2240</v>
      </c>
      <c r="AB174" s="127">
        <v>2250</v>
      </c>
      <c r="AC174" s="127">
        <v>2260</v>
      </c>
      <c r="AD174" s="127">
        <v>2270</v>
      </c>
      <c r="AE174" s="127">
        <v>2280</v>
      </c>
      <c r="AF174" s="127">
        <v>2290</v>
      </c>
      <c r="AG174" s="127">
        <v>2300</v>
      </c>
    </row>
    <row r="175" spans="1:33">
      <c r="A175" s="207">
        <v>3.4723333333333333</v>
      </c>
      <c r="B175" s="138" t="s">
        <v>50</v>
      </c>
      <c r="C175" s="74">
        <f>C67</f>
        <v>3.8353371699999999</v>
      </c>
      <c r="D175" s="74">
        <f t="shared" ref="D175:AG175" si="59">D67</f>
        <v>4.1971611613389639</v>
      </c>
      <c r="E175" s="74">
        <f t="shared" si="59"/>
        <v>4.1631802649832945</v>
      </c>
      <c r="F175" s="74">
        <f t="shared" si="59"/>
        <v>4.0602480511328496</v>
      </c>
      <c r="G175" s="74">
        <f t="shared" si="59"/>
        <v>3.9296392871417374</v>
      </c>
      <c r="H175" s="74">
        <f t="shared" si="59"/>
        <v>3.9259367949847475</v>
      </c>
      <c r="I175" s="74">
        <f t="shared" si="59"/>
        <v>4.1330379520441518</v>
      </c>
      <c r="J175" s="74">
        <f t="shared" si="59"/>
        <v>4.2233002891608207</v>
      </c>
      <c r="K175" s="74">
        <f t="shared" si="59"/>
        <v>5.0112640933871049</v>
      </c>
      <c r="L175" s="74">
        <f t="shared" si="59"/>
        <v>5.3305299826460182</v>
      </c>
      <c r="M175" s="74">
        <f t="shared" si="59"/>
        <v>5.6805678119060374</v>
      </c>
      <c r="N175" s="74">
        <f t="shared" si="59"/>
        <v>5.9413961150859818</v>
      </c>
      <c r="O175" s="74">
        <f t="shared" si="59"/>
        <v>6.1803132928566296</v>
      </c>
      <c r="P175" s="74">
        <f t="shared" si="59"/>
        <v>6.39378013039964</v>
      </c>
      <c r="Q175" s="74">
        <f t="shared" si="59"/>
        <v>6.578549215454899</v>
      </c>
      <c r="R175" s="74">
        <f t="shared" si="59"/>
        <v>6.7317469495696711</v>
      </c>
      <c r="S175" s="74">
        <f t="shared" si="59"/>
        <v>6.8509478250156262</v>
      </c>
      <c r="T175" s="74">
        <f t="shared" si="59"/>
        <v>6.9342382871805475</v>
      </c>
      <c r="U175" s="74">
        <f t="shared" si="59"/>
        <v>6.9802678335944019</v>
      </c>
      <c r="V175" s="74">
        <f t="shared" si="59"/>
        <v>6.9882854429274452</v>
      </c>
      <c r="W175" s="74">
        <f t="shared" si="59"/>
        <v>6.9581599607695956</v>
      </c>
      <c r="X175" s="74">
        <f t="shared" si="59"/>
        <v>6.8903836689017988</v>
      </c>
      <c r="Y175" s="74">
        <f t="shared" si="59"/>
        <v>6.7860589023171256</v>
      </c>
      <c r="Z175" s="74">
        <f t="shared" si="59"/>
        <v>6.6468682224217046</v>
      </c>
      <c r="AA175" s="74">
        <f t="shared" si="59"/>
        <v>6.4750292742284969</v>
      </c>
      <c r="AB175" s="74">
        <f t="shared" si="59"/>
        <v>6.2732360200102448</v>
      </c>
      <c r="AC175" s="74">
        <f t="shared" si="59"/>
        <v>6.0445885251016502</v>
      </c>
      <c r="AD175" s="74">
        <f t="shared" si="59"/>
        <v>5.792513851414518</v>
      </c>
      <c r="AE175" s="74">
        <f t="shared" si="59"/>
        <v>5.5206808748204645</v>
      </c>
      <c r="AF175" s="74">
        <f t="shared" si="59"/>
        <v>5.2329119747185109</v>
      </c>
      <c r="AG175" s="74">
        <f t="shared" si="59"/>
        <v>4.9330945458250302</v>
      </c>
    </row>
    <row r="176" spans="1:33">
      <c r="A176" s="207">
        <v>5.8116666666666665</v>
      </c>
      <c r="B176" s="138" t="s">
        <v>51</v>
      </c>
      <c r="C176" s="74">
        <f>C69</f>
        <v>5.6555177099999998</v>
      </c>
      <c r="D176" s="74">
        <f t="shared" ref="D176:AG176" si="60">D69</f>
        <v>5.9747322045021383</v>
      </c>
      <c r="E176" s="74">
        <f t="shared" si="60"/>
        <v>5.9053950270113056</v>
      </c>
      <c r="F176" s="74">
        <f t="shared" si="60"/>
        <v>5.6788112373127131</v>
      </c>
      <c r="G176" s="74">
        <f t="shared" si="60"/>
        <v>5.8534303490578008</v>
      </c>
      <c r="H176" s="74">
        <f t="shared" si="60"/>
        <v>6.3817940440021941</v>
      </c>
      <c r="I176" s="74">
        <f t="shared" si="60"/>
        <v>6.3145271990387464</v>
      </c>
      <c r="J176" s="74">
        <f t="shared" si="60"/>
        <v>6.8719901967506356</v>
      </c>
      <c r="K176" s="74">
        <f t="shared" si="60"/>
        <v>7.3521347087696265</v>
      </c>
      <c r="L176" s="74">
        <f t="shared" si="60"/>
        <v>7.902294767046337</v>
      </c>
      <c r="M176" s="74">
        <f t="shared" si="60"/>
        <v>8.4606443252659531</v>
      </c>
      <c r="N176" s="74">
        <f t="shared" si="60"/>
        <v>8.8491223042706064</v>
      </c>
      <c r="O176" s="74">
        <f t="shared" si="60"/>
        <v>9.2049658275319786</v>
      </c>
      <c r="P176" s="74">
        <f t="shared" si="60"/>
        <v>9.5229035843712442</v>
      </c>
      <c r="Q176" s="74">
        <f t="shared" si="60"/>
        <v>9.7980988751801785</v>
      </c>
      <c r="R176" s="74">
        <f t="shared" si="60"/>
        <v>10.026271759071314</v>
      </c>
      <c r="S176" s="74">
        <f t="shared" si="60"/>
        <v>10.203809682004788</v>
      </c>
      <c r="T176" s="74">
        <f t="shared" si="60"/>
        <v>10.327862593509066</v>
      </c>
      <c r="U176" s="74">
        <f t="shared" si="60"/>
        <v>10.396419053629954</v>
      </c>
      <c r="V176" s="74">
        <f t="shared" si="60"/>
        <v>10.408360490322892</v>
      </c>
      <c r="W176" s="74">
        <f t="shared" si="60"/>
        <v>10.363491562056513</v>
      </c>
      <c r="X176" s="74">
        <f t="shared" si="60"/>
        <v>10.26254547388959</v>
      </c>
      <c r="Y176" s="74">
        <f t="shared" si="60"/>
        <v>10.107164044846646</v>
      </c>
      <c r="Z176" s="74">
        <f t="shared" si="60"/>
        <v>9.8998532838486248</v>
      </c>
      <c r="AA176" s="74">
        <f t="shared" si="60"/>
        <v>9.6439161539646481</v>
      </c>
      <c r="AB176" s="74">
        <f t="shared" si="60"/>
        <v>9.3433650457461663</v>
      </c>
      <c r="AC176" s="74">
        <f t="shared" si="60"/>
        <v>9.0028172001188143</v>
      </c>
      <c r="AD176" s="74">
        <f t="shared" si="60"/>
        <v>8.6273768870916037</v>
      </c>
      <c r="AE176" s="74">
        <f t="shared" si="60"/>
        <v>8.2225085346673517</v>
      </c>
      <c r="AF176" s="74">
        <f t="shared" si="60"/>
        <v>7.7939051991816539</v>
      </c>
      <c r="AG176" s="74">
        <f t="shared" si="60"/>
        <v>7.3473567708596068</v>
      </c>
    </row>
    <row r="177" spans="1:33">
      <c r="A177" s="207">
        <v>2.2916666666666665</v>
      </c>
      <c r="B177" s="138" t="s">
        <v>52</v>
      </c>
      <c r="C177" s="74">
        <f>(C73-C67-C69)*($A177/SUM($A177:$A182))</f>
        <v>1.7347461481633022</v>
      </c>
      <c r="D177" s="74">
        <f t="shared" ref="D177:AG177" si="61">(D73-D67-D69)*($A177/SUM($A177:$A182))</f>
        <v>2.4286435171826692</v>
      </c>
      <c r="E177" s="74">
        <f t="shared" si="61"/>
        <v>3.1293621445772191</v>
      </c>
      <c r="F177" s="74">
        <f t="shared" si="61"/>
        <v>4.017915966928312</v>
      </c>
      <c r="G177" s="74">
        <f t="shared" si="61"/>
        <v>5.1498492665851616</v>
      </c>
      <c r="H177" s="74">
        <f t="shared" si="61"/>
        <v>6.3828508917834075</v>
      </c>
      <c r="I177" s="74">
        <f t="shared" si="61"/>
        <v>7.7751799048822949</v>
      </c>
      <c r="J177" s="74">
        <f t="shared" si="61"/>
        <v>9.2665216036740414</v>
      </c>
      <c r="K177" s="74">
        <f t="shared" si="61"/>
        <v>10.376899513980453</v>
      </c>
      <c r="L177" s="74">
        <f t="shared" si="61"/>
        <v>11.239486135582251</v>
      </c>
      <c r="M177" s="74">
        <f t="shared" si="61"/>
        <v>11.794452314808652</v>
      </c>
      <c r="N177" s="74">
        <f t="shared" si="61"/>
        <v>12.336005040886588</v>
      </c>
      <c r="O177" s="74">
        <f t="shared" si="61"/>
        <v>12.832064124011778</v>
      </c>
      <c r="P177" s="74">
        <f t="shared" si="61"/>
        <v>13.275281161385593</v>
      </c>
      <c r="Q177" s="74">
        <f t="shared" si="61"/>
        <v>13.658913614177992</v>
      </c>
      <c r="R177" s="74">
        <f t="shared" si="61"/>
        <v>13.976995085886918</v>
      </c>
      <c r="S177" s="74">
        <f t="shared" si="61"/>
        <v>14.224489542054499</v>
      </c>
      <c r="T177" s="74">
        <f t="shared" si="61"/>
        <v>14.397423906507219</v>
      </c>
      <c r="U177" s="74">
        <f t="shared" si="61"/>
        <v>14.492994157268525</v>
      </c>
      <c r="V177" s="74">
        <f t="shared" si="61"/>
        <v>14.509640963378146</v>
      </c>
      <c r="W177" s="74">
        <f t="shared" si="61"/>
        <v>14.447092011488749</v>
      </c>
      <c r="X177" s="74">
        <f t="shared" si="61"/>
        <v>14.306369416674576</v>
      </c>
      <c r="Y177" s="74">
        <f t="shared" si="61"/>
        <v>14.089761935612991</v>
      </c>
      <c r="Z177" s="74">
        <f t="shared" si="61"/>
        <v>13.800763037782476</v>
      </c>
      <c r="AA177" s="74">
        <f t="shared" si="61"/>
        <v>13.443977176333249</v>
      </c>
      <c r="AB177" s="74">
        <f t="shared" si="61"/>
        <v>13.024997772665388</v>
      </c>
      <c r="AC177" s="74">
        <f t="shared" si="61"/>
        <v>12.550261432057388</v>
      </c>
      <c r="AD177" s="74">
        <f t="shared" si="61"/>
        <v>12.026883696412288</v>
      </c>
      <c r="AE177" s="74">
        <f t="shared" si="61"/>
        <v>11.462482181248381</v>
      </c>
      <c r="AF177" s="74">
        <f t="shared" si="61"/>
        <v>10.864993218468342</v>
      </c>
      <c r="AG177" s="74">
        <f t="shared" si="61"/>
        <v>10.242488130012022</v>
      </c>
    </row>
    <row r="178" spans="1:33">
      <c r="A178" s="207">
        <v>3.0323333333333333</v>
      </c>
      <c r="B178" s="138" t="s">
        <v>53</v>
      </c>
      <c r="C178" s="74">
        <f>(C73-C67-C69)*($A178/SUM($A177:$A182))</f>
        <v>2.295416103249682</v>
      </c>
      <c r="D178" s="74">
        <f t="shared" ref="D178:AG178" si="62">(D73-D67-D69)*($A178/SUM($A177:$A182))</f>
        <v>3.2135811019361085</v>
      </c>
      <c r="E178" s="74">
        <f t="shared" si="62"/>
        <v>4.1407719897045769</v>
      </c>
      <c r="F178" s="74">
        <f t="shared" si="62"/>
        <v>5.3165064074395429</v>
      </c>
      <c r="G178" s="74">
        <f t="shared" si="62"/>
        <v>6.8142805495454866</v>
      </c>
      <c r="H178" s="74">
        <f t="shared" si="62"/>
        <v>8.4457883000078056</v>
      </c>
      <c r="I178" s="74">
        <f t="shared" si="62"/>
        <v>10.288118050140254</v>
      </c>
      <c r="J178" s="74">
        <f t="shared" si="62"/>
        <v>12.261461385981493</v>
      </c>
      <c r="K178" s="74">
        <f t="shared" si="62"/>
        <v>13.730713436898936</v>
      </c>
      <c r="L178" s="74">
        <f t="shared" si="62"/>
        <v>14.872088054602434</v>
      </c>
      <c r="M178" s="74">
        <f t="shared" si="62"/>
        <v>15.60641930295481</v>
      </c>
      <c r="N178" s="74">
        <f t="shared" si="62"/>
        <v>16.323001870101137</v>
      </c>
      <c r="O178" s="74">
        <f t="shared" si="62"/>
        <v>16.979387248892387</v>
      </c>
      <c r="P178" s="74">
        <f t="shared" si="62"/>
        <v>17.565852032745418</v>
      </c>
      <c r="Q178" s="74">
        <f t="shared" si="62"/>
        <v>18.073474494280322</v>
      </c>
      <c r="R178" s="74">
        <f t="shared" si="62"/>
        <v>18.49435989764557</v>
      </c>
      <c r="S178" s="74">
        <f t="shared" si="62"/>
        <v>18.821844562046515</v>
      </c>
      <c r="T178" s="74">
        <f t="shared" si="62"/>
        <v>19.050671313090355</v>
      </c>
      <c r="U178" s="74">
        <f t="shared" si="62"/>
        <v>19.177129868897715</v>
      </c>
      <c r="V178" s="74">
        <f t="shared" si="62"/>
        <v>19.199156922741967</v>
      </c>
      <c r="W178" s="74">
        <f t="shared" si="62"/>
        <v>19.116392149601914</v>
      </c>
      <c r="X178" s="74">
        <f t="shared" si="62"/>
        <v>18.930188012143802</v>
      </c>
      <c r="Y178" s="74">
        <f t="shared" si="62"/>
        <v>18.643572993203112</v>
      </c>
      <c r="Z178" s="74">
        <f t="shared" si="62"/>
        <v>18.261169651593775</v>
      </c>
      <c r="AA178" s="74">
        <f t="shared" si="62"/>
        <v>17.789070599724155</v>
      </c>
      <c r="AB178" s="74">
        <f t="shared" si="62"/>
        <v>17.234677052790843</v>
      </c>
      <c r="AC178" s="74">
        <f t="shared" si="62"/>
        <v>16.60650592689834</v>
      </c>
      <c r="AD178" s="74">
        <f t="shared" si="62"/>
        <v>15.91397250709274</v>
      </c>
      <c r="AE178" s="74">
        <f t="shared" si="62"/>
        <v>15.16715642222786</v>
      </c>
      <c r="AF178" s="74">
        <f t="shared" si="62"/>
        <v>14.376559026677313</v>
      </c>
      <c r="AG178" s="74">
        <f t="shared" si="62"/>
        <v>13.552860293631911</v>
      </c>
    </row>
    <row r="179" spans="1:33">
      <c r="A179" s="207">
        <v>3.41</v>
      </c>
      <c r="B179" s="138" t="s">
        <v>54</v>
      </c>
      <c r="C179" s="74">
        <f>(C73-C67-C69)*($A179/SUM($A177:$A182))</f>
        <v>2.581302268466994</v>
      </c>
      <c r="D179" s="74">
        <f t="shared" ref="D179:AG179" si="63">(D73-D67-D69)*($A179/SUM($A177:$A182))</f>
        <v>3.6138215535678122</v>
      </c>
      <c r="E179" s="74">
        <f t="shared" si="63"/>
        <v>4.6564908711309023</v>
      </c>
      <c r="F179" s="74">
        <f t="shared" si="63"/>
        <v>5.9786589587893291</v>
      </c>
      <c r="G179" s="74">
        <f t="shared" si="63"/>
        <v>7.6629757086787214</v>
      </c>
      <c r="H179" s="74">
        <f t="shared" si="63"/>
        <v>9.4976821269737108</v>
      </c>
      <c r="I179" s="74">
        <f t="shared" si="63"/>
        <v>11.569467698464855</v>
      </c>
      <c r="J179" s="74">
        <f t="shared" si="63"/>
        <v>13.788584146266974</v>
      </c>
      <c r="K179" s="74">
        <f t="shared" si="63"/>
        <v>15.440826476802915</v>
      </c>
      <c r="L179" s="74">
        <f t="shared" si="63"/>
        <v>16.724355369746387</v>
      </c>
      <c r="M179" s="74">
        <f t="shared" si="63"/>
        <v>17.550145044435276</v>
      </c>
      <c r="N179" s="74">
        <f t="shared" si="63"/>
        <v>18.355975500839246</v>
      </c>
      <c r="O179" s="74">
        <f t="shared" si="63"/>
        <v>19.094111416529525</v>
      </c>
      <c r="P179" s="74">
        <f t="shared" si="63"/>
        <v>19.753618368141762</v>
      </c>
      <c r="Q179" s="74">
        <f t="shared" si="63"/>
        <v>20.324463457896854</v>
      </c>
      <c r="R179" s="74">
        <f t="shared" si="63"/>
        <v>20.797768687799735</v>
      </c>
      <c r="S179" s="74">
        <f t="shared" si="63"/>
        <v>21.166040438577095</v>
      </c>
      <c r="T179" s="74">
        <f t="shared" si="63"/>
        <v>21.423366772882744</v>
      </c>
      <c r="U179" s="74">
        <f t="shared" si="63"/>
        <v>21.565575306015567</v>
      </c>
      <c r="V179" s="74">
        <f t="shared" si="63"/>
        <v>21.590345753506682</v>
      </c>
      <c r="W179" s="74">
        <f t="shared" si="63"/>
        <v>21.497272913095259</v>
      </c>
      <c r="X179" s="74">
        <f t="shared" si="63"/>
        <v>21.287877692011769</v>
      </c>
      <c r="Y179" s="74">
        <f t="shared" si="63"/>
        <v>20.965565760192131</v>
      </c>
      <c r="Z179" s="74">
        <f t="shared" si="63"/>
        <v>20.535535400220326</v>
      </c>
      <c r="AA179" s="74">
        <f t="shared" si="63"/>
        <v>20.004638038383874</v>
      </c>
      <c r="AB179" s="74">
        <f t="shared" si="63"/>
        <v>19.381196685726099</v>
      </c>
      <c r="AC179" s="74">
        <f t="shared" si="63"/>
        <v>18.674789010901396</v>
      </c>
      <c r="AD179" s="74">
        <f t="shared" si="63"/>
        <v>17.896002940261486</v>
      </c>
      <c r="AE179" s="74">
        <f t="shared" si="63"/>
        <v>17.056173485697592</v>
      </c>
      <c r="AF179" s="74">
        <f t="shared" si="63"/>
        <v>16.167109909080896</v>
      </c>
      <c r="AG179" s="74">
        <f t="shared" si="63"/>
        <v>15.240822337457891</v>
      </c>
    </row>
    <row r="180" spans="1:33">
      <c r="A180" s="207">
        <v>5.6063333333333327</v>
      </c>
      <c r="B180" s="138" t="s">
        <v>55</v>
      </c>
      <c r="C180" s="74">
        <f>(C73-C67-C69)*($A180/SUM($A177:$A182))</f>
        <v>4.2438829768667024</v>
      </c>
      <c r="D180" s="74">
        <f t="shared" ref="D180:AG180" si="64">(D73-D67-D69)*($A180/SUM($A177:$A182))</f>
        <v>5.9414335004356822</v>
      </c>
      <c r="E180" s="74">
        <f t="shared" si="64"/>
        <v>7.6556715504937083</v>
      </c>
      <c r="F180" s="74">
        <f t="shared" si="64"/>
        <v>9.8294296214934214</v>
      </c>
      <c r="G180" s="74">
        <f t="shared" si="64"/>
        <v>12.598591245773939</v>
      </c>
      <c r="H180" s="74">
        <f t="shared" si="64"/>
        <v>15.615006421658926</v>
      </c>
      <c r="I180" s="74">
        <f t="shared" si="64"/>
        <v>19.021200119304044</v>
      </c>
      <c r="J180" s="74">
        <f t="shared" si="64"/>
        <v>22.669618451228171</v>
      </c>
      <c r="K180" s="74">
        <f t="shared" si="64"/>
        <v>25.386046971001779</v>
      </c>
      <c r="L180" s="74">
        <f t="shared" si="64"/>
        <v>27.496278882088415</v>
      </c>
      <c r="M180" s="74">
        <f t="shared" si="64"/>
        <v>28.853948142947885</v>
      </c>
      <c r="N180" s="74">
        <f t="shared" si="64"/>
        <v>30.178802732024952</v>
      </c>
      <c r="O180" s="74">
        <f t="shared" si="64"/>
        <v>31.39236167298241</v>
      </c>
      <c r="P180" s="74">
        <f t="shared" si="64"/>
        <v>32.476647833213711</v>
      </c>
      <c r="Q180" s="74">
        <f t="shared" si="64"/>
        <v>33.415166265725041</v>
      </c>
      <c r="R180" s="74">
        <f t="shared" si="64"/>
        <v>34.193320778113751</v>
      </c>
      <c r="S180" s="74">
        <f t="shared" si="64"/>
        <v>34.798791215682122</v>
      </c>
      <c r="T180" s="74">
        <f t="shared" si="64"/>
        <v>35.22185784487926</v>
      </c>
      <c r="U180" s="74">
        <f t="shared" si="64"/>
        <v>35.45566090634172</v>
      </c>
      <c r="V180" s="74">
        <f t="shared" si="64"/>
        <v>35.4963856528083</v>
      </c>
      <c r="W180" s="74">
        <f t="shared" si="64"/>
        <v>35.343365896906072</v>
      </c>
      <c r="X180" s="74">
        <f t="shared" si="64"/>
        <v>34.999102140952679</v>
      </c>
      <c r="Y180" s="74">
        <f t="shared" si="64"/>
        <v>34.469193599283621</v>
      </c>
      <c r="Z180" s="74">
        <f t="shared" si="64"/>
        <v>33.762186695631051</v>
      </c>
      <c r="AA180" s="74">
        <f t="shared" si="64"/>
        <v>32.889345764181655</v>
      </c>
      <c r="AB180" s="74">
        <f t="shared" si="64"/>
        <v>31.864354551048606</v>
      </c>
      <c r="AC180" s="74">
        <f t="shared" si="64"/>
        <v>30.702959567385193</v>
      </c>
      <c r="AD180" s="74">
        <f t="shared" si="64"/>
        <v>29.422568274903018</v>
      </c>
      <c r="AE180" s="74">
        <f t="shared" si="64"/>
        <v>28.041816408206039</v>
      </c>
      <c r="AF180" s="74">
        <f t="shared" si="64"/>
        <v>26.580119409660952</v>
      </c>
      <c r="AG180" s="74">
        <f t="shared" si="64"/>
        <v>25.057222961261413</v>
      </c>
    </row>
    <row r="181" spans="1:33">
      <c r="A181" s="207">
        <v>3.1423333333333336</v>
      </c>
      <c r="B181" s="138" t="s">
        <v>56</v>
      </c>
      <c r="C181" s="74">
        <f>(C73-C67-C69)*($A181/SUM($A177:$A182))</f>
        <v>2.3786839183615207</v>
      </c>
      <c r="D181" s="74">
        <f t="shared" ref="D181:AG181" si="65">(D73-D67-D69)*($A181/SUM($A177:$A182))</f>
        <v>3.3301559907608769</v>
      </c>
      <c r="E181" s="74">
        <f t="shared" si="65"/>
        <v>4.2909813726442838</v>
      </c>
      <c r="F181" s="74">
        <f t="shared" si="65"/>
        <v>5.509366373852103</v>
      </c>
      <c r="G181" s="74">
        <f t="shared" si="65"/>
        <v>7.0614733143415753</v>
      </c>
      <c r="H181" s="74">
        <f t="shared" si="65"/>
        <v>8.7521651428134088</v>
      </c>
      <c r="I181" s="74">
        <f t="shared" si="65"/>
        <v>10.661326685574604</v>
      </c>
      <c r="J181" s="74">
        <f t="shared" si="65"/>
        <v>12.706254422957848</v>
      </c>
      <c r="K181" s="74">
        <f t="shared" si="65"/>
        <v>14.22880461357</v>
      </c>
      <c r="L181" s="74">
        <f t="shared" si="65"/>
        <v>15.411583389110385</v>
      </c>
      <c r="M181" s="74">
        <f t="shared" si="65"/>
        <v>16.172553014065628</v>
      </c>
      <c r="N181" s="74">
        <f t="shared" si="65"/>
        <v>16.915130112063693</v>
      </c>
      <c r="O181" s="74">
        <f t="shared" si="65"/>
        <v>17.595326326844955</v>
      </c>
      <c r="P181" s="74">
        <f t="shared" si="65"/>
        <v>18.203065528491926</v>
      </c>
      <c r="Q181" s="74">
        <f t="shared" si="65"/>
        <v>18.729102347760868</v>
      </c>
      <c r="R181" s="74">
        <f t="shared" si="65"/>
        <v>19.165255661768146</v>
      </c>
      <c r="S181" s="74">
        <f t="shared" si="65"/>
        <v>19.504620060065132</v>
      </c>
      <c r="T181" s="74">
        <f t="shared" si="65"/>
        <v>19.741747660602705</v>
      </c>
      <c r="U181" s="74">
        <f t="shared" si="65"/>
        <v>19.872793588446605</v>
      </c>
      <c r="V181" s="74">
        <f t="shared" si="65"/>
        <v>19.895619688984119</v>
      </c>
      <c r="W181" s="74">
        <f t="shared" si="65"/>
        <v>19.809852566153378</v>
      </c>
      <c r="X181" s="74">
        <f t="shared" si="65"/>
        <v>19.616893744144182</v>
      </c>
      <c r="Y181" s="74">
        <f t="shared" si="65"/>
        <v>19.319881566112535</v>
      </c>
      <c r="Z181" s="74">
        <f t="shared" si="65"/>
        <v>18.923606277407334</v>
      </c>
      <c r="AA181" s="74">
        <f t="shared" si="65"/>
        <v>18.434381504188153</v>
      </c>
      <c r="AB181" s="74">
        <f t="shared" si="65"/>
        <v>17.859876945878785</v>
      </c>
      <c r="AC181" s="74">
        <f t="shared" si="65"/>
        <v>17.208918475637095</v>
      </c>
      <c r="AD181" s="74">
        <f t="shared" si="65"/>
        <v>16.49126292452053</v>
      </c>
      <c r="AE181" s="74">
        <f t="shared" si="65"/>
        <v>15.717355566927784</v>
      </c>
      <c r="AF181" s="74">
        <f t="shared" si="65"/>
        <v>14.898078701163794</v>
      </c>
      <c r="AG181" s="74">
        <f t="shared" si="65"/>
        <v>14.044499723872489</v>
      </c>
    </row>
    <row r="182" spans="1:33">
      <c r="A182" s="207">
        <v>2.6803333333333335</v>
      </c>
      <c r="B182" s="138" t="s">
        <v>57</v>
      </c>
      <c r="C182" s="74">
        <f>(C73-C67-C69)*($A182/SUM($A177:$A182))</f>
        <v>2.0289590948917984</v>
      </c>
      <c r="D182" s="74">
        <f t="shared" ref="D182:AG182" si="66">(D73-D67-D69)*($A182/SUM($A177:$A182))</f>
        <v>2.8405414576968502</v>
      </c>
      <c r="E182" s="74">
        <f t="shared" si="66"/>
        <v>3.6601019642975157</v>
      </c>
      <c r="F182" s="74">
        <f t="shared" si="66"/>
        <v>4.6993545149193539</v>
      </c>
      <c r="G182" s="74">
        <f t="shared" si="66"/>
        <v>6.0232637021980056</v>
      </c>
      <c r="H182" s="74">
        <f t="shared" si="66"/>
        <v>7.4653824030298734</v>
      </c>
      <c r="I182" s="74">
        <f t="shared" si="66"/>
        <v>9.0938504167503318</v>
      </c>
      <c r="J182" s="74">
        <f t="shared" si="66"/>
        <v>10.838123667657158</v>
      </c>
      <c r="K182" s="74">
        <f t="shared" si="66"/>
        <v>12.136821671551537</v>
      </c>
      <c r="L182" s="74">
        <f t="shared" si="66"/>
        <v>13.145702984176999</v>
      </c>
      <c r="M182" s="74">
        <f t="shared" si="66"/>
        <v>13.794791427400201</v>
      </c>
      <c r="N182" s="74">
        <f t="shared" si="66"/>
        <v>14.428191495820956</v>
      </c>
      <c r="O182" s="74">
        <f t="shared" si="66"/>
        <v>15.008382199444176</v>
      </c>
      <c r="P182" s="74">
        <f t="shared" si="66"/>
        <v>15.526768846356589</v>
      </c>
      <c r="Q182" s="74">
        <f t="shared" si="66"/>
        <v>15.975465363142581</v>
      </c>
      <c r="R182" s="74">
        <f t="shared" si="66"/>
        <v>16.347493452453339</v>
      </c>
      <c r="S182" s="74">
        <f t="shared" si="66"/>
        <v>16.636962968386943</v>
      </c>
      <c r="T182" s="74">
        <f t="shared" si="66"/>
        <v>16.839227001050844</v>
      </c>
      <c r="U182" s="74">
        <f t="shared" si="66"/>
        <v>16.951005966341267</v>
      </c>
      <c r="V182" s="74">
        <f t="shared" si="66"/>
        <v>16.970476070767081</v>
      </c>
      <c r="W182" s="74">
        <f t="shared" si="66"/>
        <v>16.897318816637242</v>
      </c>
      <c r="X182" s="74">
        <f t="shared" si="66"/>
        <v>16.732729669742586</v>
      </c>
      <c r="Y182" s="74">
        <f t="shared" si="66"/>
        <v>16.479385559892954</v>
      </c>
      <c r="Z182" s="74">
        <f t="shared" si="66"/>
        <v>16.141372448990385</v>
      </c>
      <c r="AA182" s="74">
        <f t="shared" si="66"/>
        <v>15.724075705439368</v>
      </c>
      <c r="AB182" s="74">
        <f t="shared" si="66"/>
        <v>15.234037394909439</v>
      </c>
      <c r="AC182" s="74">
        <f t="shared" si="66"/>
        <v>14.678785770934322</v>
      </c>
      <c r="AD182" s="74">
        <f t="shared" si="66"/>
        <v>14.066643171323811</v>
      </c>
      <c r="AE182" s="74">
        <f t="shared" si="66"/>
        <v>13.406519159188107</v>
      </c>
      <c r="AF182" s="74">
        <f t="shared" si="66"/>
        <v>12.707696068320574</v>
      </c>
      <c r="AG182" s="74">
        <f t="shared" si="66"/>
        <v>11.979614116862063</v>
      </c>
    </row>
    <row r="183" spans="1:33">
      <c r="A183" s="208">
        <f>SUM(A175:A182)</f>
        <v>29.446999999999999</v>
      </c>
      <c r="B183" s="1" t="s">
        <v>22</v>
      </c>
      <c r="C183" s="1">
        <f>SUM(C175:C182)</f>
        <v>24.753845390000002</v>
      </c>
      <c r="D183" s="1">
        <f t="shared" ref="D183:AG183" si="67">SUM(D175:D182)</f>
        <v>31.540070487421101</v>
      </c>
      <c r="E183" s="1">
        <f t="shared" si="67"/>
        <v>37.601955184842808</v>
      </c>
      <c r="F183" s="1">
        <f t="shared" si="67"/>
        <v>45.090291131867623</v>
      </c>
      <c r="G183" s="1">
        <f t="shared" si="67"/>
        <v>55.093503423322431</v>
      </c>
      <c r="H183" s="1">
        <f t="shared" si="67"/>
        <v>66.466606125254074</v>
      </c>
      <c r="I183" s="1">
        <f t="shared" si="67"/>
        <v>78.856708026199286</v>
      </c>
      <c r="J183" s="1">
        <f t="shared" si="67"/>
        <v>92.625854163677133</v>
      </c>
      <c r="K183" s="1">
        <f t="shared" si="67"/>
        <v>103.66351148596235</v>
      </c>
      <c r="L183" s="1">
        <f t="shared" si="67"/>
        <v>112.12231956499923</v>
      </c>
      <c r="M183" s="1">
        <f t="shared" si="67"/>
        <v>117.91352138378444</v>
      </c>
      <c r="N183" s="1">
        <f t="shared" si="67"/>
        <v>123.32762517109316</v>
      </c>
      <c r="O183" s="1">
        <f t="shared" si="67"/>
        <v>128.28691210909383</v>
      </c>
      <c r="P183" s="1">
        <f t="shared" si="67"/>
        <v>132.71791748510589</v>
      </c>
      <c r="Q183" s="1">
        <f t="shared" si="67"/>
        <v>136.55323363361876</v>
      </c>
      <c r="R183" s="1">
        <f t="shared" si="67"/>
        <v>139.73321227230844</v>
      </c>
      <c r="S183" s="1">
        <f t="shared" si="67"/>
        <v>142.20750629383275</v>
      </c>
      <c r="T183" s="1">
        <f t="shared" si="67"/>
        <v>143.93639537970273</v>
      </c>
      <c r="U183" s="1">
        <f t="shared" si="67"/>
        <v>144.89184668053574</v>
      </c>
      <c r="V183" s="1">
        <f t="shared" si="67"/>
        <v>145.05827098543665</v>
      </c>
      <c r="W183" s="1">
        <f t="shared" si="67"/>
        <v>144.43294587670871</v>
      </c>
      <c r="X183" s="1">
        <f t="shared" si="67"/>
        <v>143.026089818461</v>
      </c>
      <c r="Y183" s="1">
        <f t="shared" si="67"/>
        <v>140.86058436146112</v>
      </c>
      <c r="Z183" s="1">
        <f t="shared" si="67"/>
        <v>137.97135501789569</v>
      </c>
      <c r="AA183" s="1">
        <f t="shared" si="67"/>
        <v>134.4044342164436</v>
      </c>
      <c r="AB183" s="1">
        <f t="shared" si="67"/>
        <v>130.21574146877558</v>
      </c>
      <c r="AC183" s="1">
        <f t="shared" si="67"/>
        <v>125.46962590903419</v>
      </c>
      <c r="AD183" s="1">
        <f t="shared" si="67"/>
        <v>120.23722425301997</v>
      </c>
      <c r="AE183" s="1">
        <f t="shared" si="67"/>
        <v>114.59469263298358</v>
      </c>
      <c r="AF183" s="1">
        <f t="shared" si="67"/>
        <v>108.62137350727204</v>
      </c>
      <c r="AG183" s="1">
        <f t="shared" si="67"/>
        <v>102.39795887978244</v>
      </c>
    </row>
    <row r="184" spans="1:33" s="128" customFormat="1" ht="11.25">
      <c r="B184" s="128" t="s">
        <v>66</v>
      </c>
      <c r="C184" s="128">
        <f>C73</f>
        <v>24.753845389999999</v>
      </c>
      <c r="D184" s="128">
        <f t="shared" ref="D184:AG184" si="68">D73</f>
        <v>31.540070487421104</v>
      </c>
      <c r="E184" s="128">
        <f t="shared" si="68"/>
        <v>37.601955184842808</v>
      </c>
      <c r="F184" s="128">
        <f t="shared" si="68"/>
        <v>45.09029113186763</v>
      </c>
      <c r="G184" s="128">
        <f t="shared" si="68"/>
        <v>55.093503423322431</v>
      </c>
      <c r="H184" s="128">
        <f t="shared" si="68"/>
        <v>66.466606125254074</v>
      </c>
      <c r="I184" s="128">
        <f t="shared" si="68"/>
        <v>78.856708026199286</v>
      </c>
      <c r="J184" s="128">
        <f t="shared" si="68"/>
        <v>92.625854163677133</v>
      </c>
      <c r="K184" s="128">
        <f t="shared" si="68"/>
        <v>103.66351148596235</v>
      </c>
      <c r="L184" s="128">
        <f t="shared" si="68"/>
        <v>112.12231956499923</v>
      </c>
      <c r="M184" s="128">
        <f t="shared" si="68"/>
        <v>117.91352138378443</v>
      </c>
      <c r="N184" s="128">
        <f t="shared" si="68"/>
        <v>123.32762517109316</v>
      </c>
      <c r="O184" s="128">
        <f t="shared" si="68"/>
        <v>128.28691210909383</v>
      </c>
      <c r="P184" s="128">
        <f t="shared" si="68"/>
        <v>132.71791748510589</v>
      </c>
      <c r="Q184" s="128">
        <f t="shared" si="68"/>
        <v>136.55323363361873</v>
      </c>
      <c r="R184" s="128">
        <f t="shared" si="68"/>
        <v>139.73321227230844</v>
      </c>
      <c r="S184" s="128">
        <f t="shared" si="68"/>
        <v>142.20750629383272</v>
      </c>
      <c r="T184" s="128">
        <f t="shared" si="68"/>
        <v>143.93639537970273</v>
      </c>
      <c r="U184" s="128">
        <f t="shared" si="68"/>
        <v>144.89184668053576</v>
      </c>
      <c r="V184" s="128">
        <f t="shared" si="68"/>
        <v>145.05827098543662</v>
      </c>
      <c r="W184" s="128">
        <f t="shared" si="68"/>
        <v>144.43294587670871</v>
      </c>
      <c r="X184" s="128">
        <f t="shared" si="68"/>
        <v>143.02608981846097</v>
      </c>
      <c r="Y184" s="128">
        <f t="shared" si="68"/>
        <v>140.86058436146112</v>
      </c>
      <c r="Z184" s="128">
        <f t="shared" si="68"/>
        <v>137.97135501789569</v>
      </c>
      <c r="AA184" s="128">
        <f t="shared" si="68"/>
        <v>134.4044342164436</v>
      </c>
      <c r="AB184" s="128">
        <f t="shared" si="68"/>
        <v>130.21574146877558</v>
      </c>
      <c r="AC184" s="128">
        <f t="shared" si="68"/>
        <v>125.46962590903419</v>
      </c>
      <c r="AD184" s="128">
        <f t="shared" si="68"/>
        <v>120.23722425301999</v>
      </c>
      <c r="AE184" s="128">
        <f t="shared" si="68"/>
        <v>114.59469263298359</v>
      </c>
      <c r="AF184" s="128">
        <f t="shared" si="68"/>
        <v>108.62137350727203</v>
      </c>
      <c r="AG184" s="128">
        <f t="shared" si="68"/>
        <v>102.39795887978242</v>
      </c>
    </row>
    <row r="186" spans="1:33" ht="38.25">
      <c r="A186" s="142" t="s">
        <v>64</v>
      </c>
      <c r="B186" s="127" t="s">
        <v>67</v>
      </c>
      <c r="C186" s="127">
        <v>2000</v>
      </c>
      <c r="D186" s="127">
        <v>2010</v>
      </c>
      <c r="E186" s="127">
        <v>2020</v>
      </c>
      <c r="F186" s="127">
        <v>2030</v>
      </c>
      <c r="G186" s="127">
        <v>2040</v>
      </c>
      <c r="H186" s="127">
        <v>2050</v>
      </c>
      <c r="I186" s="127">
        <v>2060</v>
      </c>
      <c r="J186" s="127">
        <v>2070</v>
      </c>
      <c r="K186" s="127">
        <v>2080</v>
      </c>
      <c r="L186" s="127">
        <v>2090</v>
      </c>
      <c r="M186" s="127">
        <v>2100</v>
      </c>
      <c r="N186" s="127">
        <v>2110</v>
      </c>
      <c r="O186" s="127">
        <v>2120</v>
      </c>
      <c r="P186" s="127">
        <v>2130</v>
      </c>
      <c r="Q186" s="127">
        <v>2140</v>
      </c>
      <c r="R186" s="127">
        <v>2150</v>
      </c>
      <c r="S186" s="127">
        <v>2160</v>
      </c>
      <c r="T186" s="127">
        <v>2170</v>
      </c>
      <c r="U186" s="127">
        <v>2180</v>
      </c>
      <c r="V186" s="127">
        <v>2190</v>
      </c>
      <c r="W186" s="127">
        <v>2200</v>
      </c>
      <c r="X186" s="127">
        <v>2210</v>
      </c>
      <c r="Y186" s="127">
        <v>2220</v>
      </c>
      <c r="Z186" s="127">
        <v>2230</v>
      </c>
      <c r="AA186" s="127">
        <v>2240</v>
      </c>
      <c r="AB186" s="127">
        <v>2250</v>
      </c>
      <c r="AC186" s="127">
        <v>2260</v>
      </c>
      <c r="AD186" s="127">
        <v>2270</v>
      </c>
      <c r="AE186" s="127">
        <v>2280</v>
      </c>
      <c r="AF186" s="127">
        <v>2290</v>
      </c>
      <c r="AG186" s="127">
        <v>2300</v>
      </c>
    </row>
    <row r="187" spans="1:33">
      <c r="A187" s="207">
        <v>3.4723333333333333</v>
      </c>
      <c r="B187" s="138" t="s">
        <v>50</v>
      </c>
      <c r="C187" s="74">
        <f>C98</f>
        <v>0</v>
      </c>
      <c r="D187" s="74">
        <f t="shared" ref="D187:AG187" si="69">D98</f>
        <v>0</v>
      </c>
      <c r="E187" s="74">
        <f t="shared" si="69"/>
        <v>0</v>
      </c>
      <c r="F187" s="74">
        <f t="shared" si="69"/>
        <v>0</v>
      </c>
      <c r="G187" s="74">
        <f t="shared" si="69"/>
        <v>0</v>
      </c>
      <c r="H187" s="74">
        <f t="shared" si="69"/>
        <v>0</v>
      </c>
      <c r="I187" s="74">
        <f t="shared" si="69"/>
        <v>0</v>
      </c>
      <c r="J187" s="74">
        <f t="shared" si="69"/>
        <v>0</v>
      </c>
      <c r="K187" s="74">
        <f t="shared" si="69"/>
        <v>0</v>
      </c>
      <c r="L187" s="74">
        <f t="shared" si="69"/>
        <v>0</v>
      </c>
      <c r="M187" s="74">
        <f t="shared" si="69"/>
        <v>0</v>
      </c>
      <c r="N187" s="74">
        <f t="shared" si="69"/>
        <v>0</v>
      </c>
      <c r="O187" s="74">
        <f t="shared" si="69"/>
        <v>0</v>
      </c>
      <c r="P187" s="74">
        <f t="shared" si="69"/>
        <v>0</v>
      </c>
      <c r="Q187" s="74">
        <f t="shared" si="69"/>
        <v>0</v>
      </c>
      <c r="R187" s="74">
        <f t="shared" si="69"/>
        <v>0</v>
      </c>
      <c r="S187" s="74">
        <f t="shared" si="69"/>
        <v>0</v>
      </c>
      <c r="T187" s="74">
        <f t="shared" si="69"/>
        <v>0</v>
      </c>
      <c r="U187" s="74">
        <f t="shared" si="69"/>
        <v>0</v>
      </c>
      <c r="V187" s="74">
        <f t="shared" si="69"/>
        <v>0</v>
      </c>
      <c r="W187" s="74">
        <f t="shared" si="69"/>
        <v>0</v>
      </c>
      <c r="X187" s="74">
        <f t="shared" si="69"/>
        <v>0</v>
      </c>
      <c r="Y187" s="74">
        <f t="shared" si="69"/>
        <v>0</v>
      </c>
      <c r="Z187" s="74">
        <f t="shared" si="69"/>
        <v>0</v>
      </c>
      <c r="AA187" s="74">
        <f t="shared" si="69"/>
        <v>0</v>
      </c>
      <c r="AB187" s="74">
        <f t="shared" si="69"/>
        <v>0</v>
      </c>
      <c r="AC187" s="74">
        <f t="shared" si="69"/>
        <v>0</v>
      </c>
      <c r="AD187" s="74">
        <f t="shared" si="69"/>
        <v>0</v>
      </c>
      <c r="AE187" s="74">
        <f t="shared" si="69"/>
        <v>0</v>
      </c>
      <c r="AF187" s="74">
        <f t="shared" si="69"/>
        <v>0</v>
      </c>
      <c r="AG187" s="74">
        <f t="shared" si="69"/>
        <v>0</v>
      </c>
    </row>
    <row r="188" spans="1:33">
      <c r="A188" s="207">
        <v>5.8116666666666665</v>
      </c>
      <c r="B188" s="138" t="s">
        <v>51</v>
      </c>
      <c r="C188" s="74">
        <f>C100</f>
        <v>0</v>
      </c>
      <c r="D188" s="74">
        <f t="shared" ref="D188:AG188" si="70">D100</f>
        <v>0</v>
      </c>
      <c r="E188" s="74">
        <f t="shared" si="70"/>
        <v>0</v>
      </c>
      <c r="F188" s="74">
        <f t="shared" si="70"/>
        <v>0</v>
      </c>
      <c r="G188" s="74">
        <f t="shared" si="70"/>
        <v>0</v>
      </c>
      <c r="H188" s="74">
        <f t="shared" si="70"/>
        <v>0</v>
      </c>
      <c r="I188" s="74">
        <f t="shared" si="70"/>
        <v>0</v>
      </c>
      <c r="J188" s="74">
        <f t="shared" si="70"/>
        <v>0</v>
      </c>
      <c r="K188" s="74">
        <f t="shared" si="70"/>
        <v>0</v>
      </c>
      <c r="L188" s="74">
        <f t="shared" si="70"/>
        <v>0</v>
      </c>
      <c r="M188" s="74">
        <f t="shared" si="70"/>
        <v>0</v>
      </c>
      <c r="N188" s="74">
        <f t="shared" si="70"/>
        <v>0</v>
      </c>
      <c r="O188" s="74">
        <f t="shared" si="70"/>
        <v>0</v>
      </c>
      <c r="P188" s="74">
        <f t="shared" si="70"/>
        <v>0</v>
      </c>
      <c r="Q188" s="74">
        <f t="shared" si="70"/>
        <v>0</v>
      </c>
      <c r="R188" s="74">
        <f t="shared" si="70"/>
        <v>0</v>
      </c>
      <c r="S188" s="74">
        <f t="shared" si="70"/>
        <v>0</v>
      </c>
      <c r="T188" s="74">
        <f t="shared" si="70"/>
        <v>0</v>
      </c>
      <c r="U188" s="74">
        <f t="shared" si="70"/>
        <v>0</v>
      </c>
      <c r="V188" s="74">
        <f t="shared" si="70"/>
        <v>0</v>
      </c>
      <c r="W188" s="74">
        <f t="shared" si="70"/>
        <v>0</v>
      </c>
      <c r="X188" s="74">
        <f t="shared" si="70"/>
        <v>0</v>
      </c>
      <c r="Y188" s="74">
        <f t="shared" si="70"/>
        <v>0</v>
      </c>
      <c r="Z188" s="74">
        <f t="shared" si="70"/>
        <v>0</v>
      </c>
      <c r="AA188" s="74">
        <f t="shared" si="70"/>
        <v>0</v>
      </c>
      <c r="AB188" s="74">
        <f t="shared" si="70"/>
        <v>0</v>
      </c>
      <c r="AC188" s="74">
        <f t="shared" si="70"/>
        <v>0</v>
      </c>
      <c r="AD188" s="74">
        <f t="shared" si="70"/>
        <v>0</v>
      </c>
      <c r="AE188" s="74">
        <f t="shared" si="70"/>
        <v>0</v>
      </c>
      <c r="AF188" s="74">
        <f t="shared" si="70"/>
        <v>0</v>
      </c>
      <c r="AG188" s="74">
        <f t="shared" si="70"/>
        <v>0</v>
      </c>
    </row>
    <row r="189" spans="1:33">
      <c r="A189" s="207">
        <v>2.2916666666666665</v>
      </c>
      <c r="B189" s="138" t="s">
        <v>52</v>
      </c>
      <c r="C189" s="74">
        <f>(C101-C98-C100)*($A189/SUM($A189:$A194))</f>
        <v>0</v>
      </c>
      <c r="D189" s="74">
        <f t="shared" ref="D189:AG189" si="71">(D101-D98-D100)*($A189/SUM($A189:$A194))</f>
        <v>0</v>
      </c>
      <c r="E189" s="74">
        <f t="shared" si="71"/>
        <v>0</v>
      </c>
      <c r="F189" s="74">
        <f t="shared" si="71"/>
        <v>0</v>
      </c>
      <c r="G189" s="74">
        <f t="shared" si="71"/>
        <v>0</v>
      </c>
      <c r="H189" s="74">
        <f t="shared" si="71"/>
        <v>0</v>
      </c>
      <c r="I189" s="74">
        <f t="shared" si="71"/>
        <v>0</v>
      </c>
      <c r="J189" s="74">
        <f t="shared" si="71"/>
        <v>0</v>
      </c>
      <c r="K189" s="74">
        <f t="shared" si="71"/>
        <v>0</v>
      </c>
      <c r="L189" s="74">
        <f t="shared" si="71"/>
        <v>0</v>
      </c>
      <c r="M189" s="74">
        <f t="shared" si="71"/>
        <v>0</v>
      </c>
      <c r="N189" s="74">
        <f t="shared" si="71"/>
        <v>0</v>
      </c>
      <c r="O189" s="74">
        <f t="shared" si="71"/>
        <v>0</v>
      </c>
      <c r="P189" s="74">
        <f t="shared" si="71"/>
        <v>0</v>
      </c>
      <c r="Q189" s="74">
        <f t="shared" si="71"/>
        <v>0</v>
      </c>
      <c r="R189" s="74">
        <f t="shared" si="71"/>
        <v>0</v>
      </c>
      <c r="S189" s="74">
        <f t="shared" si="71"/>
        <v>0</v>
      </c>
      <c r="T189" s="74">
        <f t="shared" si="71"/>
        <v>0</v>
      </c>
      <c r="U189" s="74">
        <f t="shared" si="71"/>
        <v>0</v>
      </c>
      <c r="V189" s="74">
        <f t="shared" si="71"/>
        <v>0</v>
      </c>
      <c r="W189" s="74">
        <f t="shared" si="71"/>
        <v>0</v>
      </c>
      <c r="X189" s="74">
        <f t="shared" si="71"/>
        <v>0</v>
      </c>
      <c r="Y189" s="74">
        <f t="shared" si="71"/>
        <v>0</v>
      </c>
      <c r="Z189" s="74">
        <f t="shared" si="71"/>
        <v>0</v>
      </c>
      <c r="AA189" s="74">
        <f t="shared" si="71"/>
        <v>0</v>
      </c>
      <c r="AB189" s="74">
        <f t="shared" si="71"/>
        <v>0</v>
      </c>
      <c r="AC189" s="74">
        <f t="shared" si="71"/>
        <v>0</v>
      </c>
      <c r="AD189" s="74">
        <f t="shared" si="71"/>
        <v>0</v>
      </c>
      <c r="AE189" s="74">
        <f t="shared" si="71"/>
        <v>0</v>
      </c>
      <c r="AF189" s="74">
        <f t="shared" si="71"/>
        <v>0</v>
      </c>
      <c r="AG189" s="74">
        <f t="shared" si="71"/>
        <v>0</v>
      </c>
    </row>
    <row r="190" spans="1:33">
      <c r="A190" s="207">
        <v>3.0323333333333333</v>
      </c>
      <c r="B190" s="138" t="s">
        <v>53</v>
      </c>
      <c r="C190" s="74">
        <f>(C101-C98-C100)*($A190/SUM($A189:$A194))</f>
        <v>0</v>
      </c>
      <c r="D190" s="74">
        <f t="shared" ref="D190:AG190" si="72">(D101-D98-D100)*($A190/SUM($A189:$A194))</f>
        <v>0</v>
      </c>
      <c r="E190" s="74">
        <f t="shared" si="72"/>
        <v>0</v>
      </c>
      <c r="F190" s="74">
        <f t="shared" si="72"/>
        <v>0</v>
      </c>
      <c r="G190" s="74">
        <f t="shared" si="72"/>
        <v>0</v>
      </c>
      <c r="H190" s="74">
        <f t="shared" si="72"/>
        <v>0</v>
      </c>
      <c r="I190" s="74">
        <f t="shared" si="72"/>
        <v>0</v>
      </c>
      <c r="J190" s="74">
        <f t="shared" si="72"/>
        <v>0</v>
      </c>
      <c r="K190" s="74">
        <f t="shared" si="72"/>
        <v>0</v>
      </c>
      <c r="L190" s="74">
        <f t="shared" si="72"/>
        <v>0</v>
      </c>
      <c r="M190" s="74">
        <f t="shared" si="72"/>
        <v>0</v>
      </c>
      <c r="N190" s="74">
        <f t="shared" si="72"/>
        <v>0</v>
      </c>
      <c r="O190" s="74">
        <f t="shared" si="72"/>
        <v>0</v>
      </c>
      <c r="P190" s="74">
        <f t="shared" si="72"/>
        <v>0</v>
      </c>
      <c r="Q190" s="74">
        <f t="shared" si="72"/>
        <v>0</v>
      </c>
      <c r="R190" s="74">
        <f t="shared" si="72"/>
        <v>0</v>
      </c>
      <c r="S190" s="74">
        <f t="shared" si="72"/>
        <v>0</v>
      </c>
      <c r="T190" s="74">
        <f t="shared" si="72"/>
        <v>0</v>
      </c>
      <c r="U190" s="74">
        <f t="shared" si="72"/>
        <v>0</v>
      </c>
      <c r="V190" s="74">
        <f t="shared" si="72"/>
        <v>0</v>
      </c>
      <c r="W190" s="74">
        <f t="shared" si="72"/>
        <v>0</v>
      </c>
      <c r="X190" s="74">
        <f t="shared" si="72"/>
        <v>0</v>
      </c>
      <c r="Y190" s="74">
        <f t="shared" si="72"/>
        <v>0</v>
      </c>
      <c r="Z190" s="74">
        <f t="shared" si="72"/>
        <v>0</v>
      </c>
      <c r="AA190" s="74">
        <f t="shared" si="72"/>
        <v>0</v>
      </c>
      <c r="AB190" s="74">
        <f t="shared" si="72"/>
        <v>0</v>
      </c>
      <c r="AC190" s="74">
        <f t="shared" si="72"/>
        <v>0</v>
      </c>
      <c r="AD190" s="74">
        <f t="shared" si="72"/>
        <v>0</v>
      </c>
      <c r="AE190" s="74">
        <f t="shared" si="72"/>
        <v>0</v>
      </c>
      <c r="AF190" s="74">
        <f t="shared" si="72"/>
        <v>0</v>
      </c>
      <c r="AG190" s="74">
        <f t="shared" si="72"/>
        <v>0</v>
      </c>
    </row>
    <row r="191" spans="1:33">
      <c r="A191" s="207">
        <v>3.41</v>
      </c>
      <c r="B191" s="138" t="s">
        <v>54</v>
      </c>
      <c r="C191" s="74">
        <f>(C101-C98-C100)*($A191/SUM($A189:$A194))</f>
        <v>0</v>
      </c>
      <c r="D191" s="74">
        <f t="shared" ref="D191:AG191" si="73">(D101-D98-D100)*($A191/SUM($A189:$A194))</f>
        <v>0</v>
      </c>
      <c r="E191" s="74">
        <f t="shared" si="73"/>
        <v>0</v>
      </c>
      <c r="F191" s="74">
        <f t="shared" si="73"/>
        <v>0</v>
      </c>
      <c r="G191" s="74">
        <f t="shared" si="73"/>
        <v>0</v>
      </c>
      <c r="H191" s="74">
        <f t="shared" si="73"/>
        <v>0</v>
      </c>
      <c r="I191" s="74">
        <f t="shared" si="73"/>
        <v>0</v>
      </c>
      <c r="J191" s="74">
        <f t="shared" si="73"/>
        <v>0</v>
      </c>
      <c r="K191" s="74">
        <f t="shared" si="73"/>
        <v>0</v>
      </c>
      <c r="L191" s="74">
        <f t="shared" si="73"/>
        <v>0</v>
      </c>
      <c r="M191" s="74">
        <f t="shared" si="73"/>
        <v>0</v>
      </c>
      <c r="N191" s="74">
        <f t="shared" si="73"/>
        <v>0</v>
      </c>
      <c r="O191" s="74">
        <f t="shared" si="73"/>
        <v>0</v>
      </c>
      <c r="P191" s="74">
        <f t="shared" si="73"/>
        <v>0</v>
      </c>
      <c r="Q191" s="74">
        <f t="shared" si="73"/>
        <v>0</v>
      </c>
      <c r="R191" s="74">
        <f t="shared" si="73"/>
        <v>0</v>
      </c>
      <c r="S191" s="74">
        <f t="shared" si="73"/>
        <v>0</v>
      </c>
      <c r="T191" s="74">
        <f t="shared" si="73"/>
        <v>0</v>
      </c>
      <c r="U191" s="74">
        <f t="shared" si="73"/>
        <v>0</v>
      </c>
      <c r="V191" s="74">
        <f t="shared" si="73"/>
        <v>0</v>
      </c>
      <c r="W191" s="74">
        <f t="shared" si="73"/>
        <v>0</v>
      </c>
      <c r="X191" s="74">
        <f t="shared" si="73"/>
        <v>0</v>
      </c>
      <c r="Y191" s="74">
        <f t="shared" si="73"/>
        <v>0</v>
      </c>
      <c r="Z191" s="74">
        <f t="shared" si="73"/>
        <v>0</v>
      </c>
      <c r="AA191" s="74">
        <f t="shared" si="73"/>
        <v>0</v>
      </c>
      <c r="AB191" s="74">
        <f t="shared" si="73"/>
        <v>0</v>
      </c>
      <c r="AC191" s="74">
        <f t="shared" si="73"/>
        <v>0</v>
      </c>
      <c r="AD191" s="74">
        <f t="shared" si="73"/>
        <v>0</v>
      </c>
      <c r="AE191" s="74">
        <f t="shared" si="73"/>
        <v>0</v>
      </c>
      <c r="AF191" s="74">
        <f t="shared" si="73"/>
        <v>0</v>
      </c>
      <c r="AG191" s="74">
        <f t="shared" si="73"/>
        <v>0</v>
      </c>
    </row>
    <row r="192" spans="1:33">
      <c r="A192" s="207">
        <v>5.6063333333333327</v>
      </c>
      <c r="B192" s="138" t="s">
        <v>55</v>
      </c>
      <c r="C192" s="74">
        <f>(C101-C98-C100)*($A192/SUM($A189:$A194))</f>
        <v>0</v>
      </c>
      <c r="D192" s="74">
        <f t="shared" ref="D192:AG192" si="74">(D101-D98-D100)*($A192/SUM($A189:$A194))</f>
        <v>0</v>
      </c>
      <c r="E192" s="74">
        <f t="shared" si="74"/>
        <v>0</v>
      </c>
      <c r="F192" s="74">
        <f t="shared" si="74"/>
        <v>0</v>
      </c>
      <c r="G192" s="74">
        <f t="shared" si="74"/>
        <v>0</v>
      </c>
      <c r="H192" s="74">
        <f t="shared" si="74"/>
        <v>0</v>
      </c>
      <c r="I192" s="74">
        <f t="shared" si="74"/>
        <v>0</v>
      </c>
      <c r="J192" s="74">
        <f t="shared" si="74"/>
        <v>0</v>
      </c>
      <c r="K192" s="74">
        <f t="shared" si="74"/>
        <v>0</v>
      </c>
      <c r="L192" s="74">
        <f t="shared" si="74"/>
        <v>0</v>
      </c>
      <c r="M192" s="74">
        <f t="shared" si="74"/>
        <v>0</v>
      </c>
      <c r="N192" s="74">
        <f t="shared" si="74"/>
        <v>0</v>
      </c>
      <c r="O192" s="74">
        <f t="shared" si="74"/>
        <v>0</v>
      </c>
      <c r="P192" s="74">
        <f t="shared" si="74"/>
        <v>0</v>
      </c>
      <c r="Q192" s="74">
        <f t="shared" si="74"/>
        <v>0</v>
      </c>
      <c r="R192" s="74">
        <f t="shared" si="74"/>
        <v>0</v>
      </c>
      <c r="S192" s="74">
        <f t="shared" si="74"/>
        <v>0</v>
      </c>
      <c r="T192" s="74">
        <f t="shared" si="74"/>
        <v>0</v>
      </c>
      <c r="U192" s="74">
        <f t="shared" si="74"/>
        <v>0</v>
      </c>
      <c r="V192" s="74">
        <f t="shared" si="74"/>
        <v>0</v>
      </c>
      <c r="W192" s="74">
        <f t="shared" si="74"/>
        <v>0</v>
      </c>
      <c r="X192" s="74">
        <f t="shared" si="74"/>
        <v>0</v>
      </c>
      <c r="Y192" s="74">
        <f t="shared" si="74"/>
        <v>0</v>
      </c>
      <c r="Z192" s="74">
        <f t="shared" si="74"/>
        <v>0</v>
      </c>
      <c r="AA192" s="74">
        <f t="shared" si="74"/>
        <v>0</v>
      </c>
      <c r="AB192" s="74">
        <f t="shared" si="74"/>
        <v>0</v>
      </c>
      <c r="AC192" s="74">
        <f t="shared" si="74"/>
        <v>0</v>
      </c>
      <c r="AD192" s="74">
        <f t="shared" si="74"/>
        <v>0</v>
      </c>
      <c r="AE192" s="74">
        <f t="shared" si="74"/>
        <v>0</v>
      </c>
      <c r="AF192" s="74">
        <f t="shared" si="74"/>
        <v>0</v>
      </c>
      <c r="AG192" s="74">
        <f t="shared" si="74"/>
        <v>0</v>
      </c>
    </row>
    <row r="193" spans="1:33">
      <c r="A193" s="207">
        <v>3.1423333333333336</v>
      </c>
      <c r="B193" s="138" t="s">
        <v>56</v>
      </c>
      <c r="C193" s="74">
        <f>(C101-C98-C100)*($A193/SUM($A189:$A194))</f>
        <v>0</v>
      </c>
      <c r="D193" s="74">
        <f t="shared" ref="D193:AG193" si="75">(D101-D98-D100)*($A193/SUM($A189:$A194))</f>
        <v>0</v>
      </c>
      <c r="E193" s="74">
        <f t="shared" si="75"/>
        <v>0</v>
      </c>
      <c r="F193" s="74">
        <f t="shared" si="75"/>
        <v>0</v>
      </c>
      <c r="G193" s="74">
        <f t="shared" si="75"/>
        <v>0</v>
      </c>
      <c r="H193" s="74">
        <f t="shared" si="75"/>
        <v>0</v>
      </c>
      <c r="I193" s="74">
        <f t="shared" si="75"/>
        <v>0</v>
      </c>
      <c r="J193" s="74">
        <f t="shared" si="75"/>
        <v>0</v>
      </c>
      <c r="K193" s="74">
        <f t="shared" si="75"/>
        <v>0</v>
      </c>
      <c r="L193" s="74">
        <f t="shared" si="75"/>
        <v>0</v>
      </c>
      <c r="M193" s="74">
        <f t="shared" si="75"/>
        <v>0</v>
      </c>
      <c r="N193" s="74">
        <f t="shared" si="75"/>
        <v>0</v>
      </c>
      <c r="O193" s="74">
        <f t="shared" si="75"/>
        <v>0</v>
      </c>
      <c r="P193" s="74">
        <f t="shared" si="75"/>
        <v>0</v>
      </c>
      <c r="Q193" s="74">
        <f t="shared" si="75"/>
        <v>0</v>
      </c>
      <c r="R193" s="74">
        <f t="shared" si="75"/>
        <v>0</v>
      </c>
      <c r="S193" s="74">
        <f t="shared" si="75"/>
        <v>0</v>
      </c>
      <c r="T193" s="74">
        <f t="shared" si="75"/>
        <v>0</v>
      </c>
      <c r="U193" s="74">
        <f t="shared" si="75"/>
        <v>0</v>
      </c>
      <c r="V193" s="74">
        <f t="shared" si="75"/>
        <v>0</v>
      </c>
      <c r="W193" s="74">
        <f t="shared" si="75"/>
        <v>0</v>
      </c>
      <c r="X193" s="74">
        <f t="shared" si="75"/>
        <v>0</v>
      </c>
      <c r="Y193" s="74">
        <f t="shared" si="75"/>
        <v>0</v>
      </c>
      <c r="Z193" s="74">
        <f t="shared" si="75"/>
        <v>0</v>
      </c>
      <c r="AA193" s="74">
        <f t="shared" si="75"/>
        <v>0</v>
      </c>
      <c r="AB193" s="74">
        <f t="shared" si="75"/>
        <v>0</v>
      </c>
      <c r="AC193" s="74">
        <f t="shared" si="75"/>
        <v>0</v>
      </c>
      <c r="AD193" s="74">
        <f t="shared" si="75"/>
        <v>0</v>
      </c>
      <c r="AE193" s="74">
        <f t="shared" si="75"/>
        <v>0</v>
      </c>
      <c r="AF193" s="74">
        <f t="shared" si="75"/>
        <v>0</v>
      </c>
      <c r="AG193" s="74">
        <f t="shared" si="75"/>
        <v>0</v>
      </c>
    </row>
    <row r="194" spans="1:33">
      <c r="A194" s="207">
        <v>2.6803333333333335</v>
      </c>
      <c r="B194" s="138" t="s">
        <v>57</v>
      </c>
      <c r="C194" s="74">
        <f>(C101-C98-C100)*($A194/SUM($A189:$A194))</f>
        <v>0</v>
      </c>
      <c r="D194" s="74">
        <f t="shared" ref="D194:AG194" si="76">(D101-D98-D100)*($A194/SUM($A189:$A194))</f>
        <v>0</v>
      </c>
      <c r="E194" s="74">
        <f t="shared" si="76"/>
        <v>0</v>
      </c>
      <c r="F194" s="74">
        <f t="shared" si="76"/>
        <v>0</v>
      </c>
      <c r="G194" s="74">
        <f t="shared" si="76"/>
        <v>0</v>
      </c>
      <c r="H194" s="74">
        <f t="shared" si="76"/>
        <v>0</v>
      </c>
      <c r="I194" s="74">
        <f t="shared" si="76"/>
        <v>0</v>
      </c>
      <c r="J194" s="74">
        <f t="shared" si="76"/>
        <v>0</v>
      </c>
      <c r="K194" s="74">
        <f t="shared" si="76"/>
        <v>0</v>
      </c>
      <c r="L194" s="74">
        <f t="shared" si="76"/>
        <v>0</v>
      </c>
      <c r="M194" s="74">
        <f t="shared" si="76"/>
        <v>0</v>
      </c>
      <c r="N194" s="74">
        <f t="shared" si="76"/>
        <v>0</v>
      </c>
      <c r="O194" s="74">
        <f t="shared" si="76"/>
        <v>0</v>
      </c>
      <c r="P194" s="74">
        <f t="shared" si="76"/>
        <v>0</v>
      </c>
      <c r="Q194" s="74">
        <f t="shared" si="76"/>
        <v>0</v>
      </c>
      <c r="R194" s="74">
        <f t="shared" si="76"/>
        <v>0</v>
      </c>
      <c r="S194" s="74">
        <f t="shared" si="76"/>
        <v>0</v>
      </c>
      <c r="T194" s="74">
        <f t="shared" si="76"/>
        <v>0</v>
      </c>
      <c r="U194" s="74">
        <f t="shared" si="76"/>
        <v>0</v>
      </c>
      <c r="V194" s="74">
        <f t="shared" si="76"/>
        <v>0</v>
      </c>
      <c r="W194" s="74">
        <f t="shared" si="76"/>
        <v>0</v>
      </c>
      <c r="X194" s="74">
        <f t="shared" si="76"/>
        <v>0</v>
      </c>
      <c r="Y194" s="74">
        <f t="shared" si="76"/>
        <v>0</v>
      </c>
      <c r="Z194" s="74">
        <f t="shared" si="76"/>
        <v>0</v>
      </c>
      <c r="AA194" s="74">
        <f t="shared" si="76"/>
        <v>0</v>
      </c>
      <c r="AB194" s="74">
        <f t="shared" si="76"/>
        <v>0</v>
      </c>
      <c r="AC194" s="74">
        <f t="shared" si="76"/>
        <v>0</v>
      </c>
      <c r="AD194" s="74">
        <f t="shared" si="76"/>
        <v>0</v>
      </c>
      <c r="AE194" s="74">
        <f t="shared" si="76"/>
        <v>0</v>
      </c>
      <c r="AF194" s="74">
        <f t="shared" si="76"/>
        <v>0</v>
      </c>
      <c r="AG194" s="74">
        <f t="shared" si="76"/>
        <v>0</v>
      </c>
    </row>
    <row r="195" spans="1:33">
      <c r="A195" s="208">
        <f>SUM(A187:A194)</f>
        <v>29.446999999999999</v>
      </c>
      <c r="B195" s="1" t="s">
        <v>22</v>
      </c>
      <c r="C195" s="1">
        <f>SUM(C187:C194)</f>
        <v>0</v>
      </c>
      <c r="D195" s="1">
        <f t="shared" ref="D195:AG195" si="77">SUM(D187:D194)</f>
        <v>0</v>
      </c>
      <c r="E195" s="1">
        <f t="shared" si="77"/>
        <v>0</v>
      </c>
      <c r="F195" s="1">
        <f t="shared" si="77"/>
        <v>0</v>
      </c>
      <c r="G195" s="1">
        <f t="shared" si="77"/>
        <v>0</v>
      </c>
      <c r="H195" s="1">
        <f t="shared" si="77"/>
        <v>0</v>
      </c>
      <c r="I195" s="1">
        <f t="shared" si="77"/>
        <v>0</v>
      </c>
      <c r="J195" s="1">
        <f t="shared" si="77"/>
        <v>0</v>
      </c>
      <c r="K195" s="1">
        <f t="shared" si="77"/>
        <v>0</v>
      </c>
      <c r="L195" s="1">
        <f t="shared" si="77"/>
        <v>0</v>
      </c>
      <c r="M195" s="1">
        <f t="shared" si="77"/>
        <v>0</v>
      </c>
      <c r="N195" s="1">
        <f t="shared" si="77"/>
        <v>0</v>
      </c>
      <c r="O195" s="1">
        <f t="shared" si="77"/>
        <v>0</v>
      </c>
      <c r="P195" s="1">
        <f t="shared" si="77"/>
        <v>0</v>
      </c>
      <c r="Q195" s="1">
        <f t="shared" si="77"/>
        <v>0</v>
      </c>
      <c r="R195" s="1">
        <f t="shared" si="77"/>
        <v>0</v>
      </c>
      <c r="S195" s="1">
        <f t="shared" si="77"/>
        <v>0</v>
      </c>
      <c r="T195" s="1">
        <f t="shared" si="77"/>
        <v>0</v>
      </c>
      <c r="U195" s="1">
        <f t="shared" si="77"/>
        <v>0</v>
      </c>
      <c r="V195" s="1">
        <f t="shared" si="77"/>
        <v>0</v>
      </c>
      <c r="W195" s="1">
        <f t="shared" si="77"/>
        <v>0</v>
      </c>
      <c r="X195" s="1">
        <f t="shared" si="77"/>
        <v>0</v>
      </c>
      <c r="Y195" s="1">
        <f t="shared" si="77"/>
        <v>0</v>
      </c>
      <c r="Z195" s="1">
        <f t="shared" si="77"/>
        <v>0</v>
      </c>
      <c r="AA195" s="1">
        <f t="shared" si="77"/>
        <v>0</v>
      </c>
      <c r="AB195" s="1">
        <f t="shared" si="77"/>
        <v>0</v>
      </c>
      <c r="AC195" s="1">
        <f t="shared" si="77"/>
        <v>0</v>
      </c>
      <c r="AD195" s="1">
        <f t="shared" si="77"/>
        <v>0</v>
      </c>
      <c r="AE195" s="1">
        <f t="shared" si="77"/>
        <v>0</v>
      </c>
      <c r="AF195" s="1">
        <f t="shared" si="77"/>
        <v>0</v>
      </c>
      <c r="AG195" s="1">
        <f t="shared" si="77"/>
        <v>0</v>
      </c>
    </row>
    <row r="196" spans="1:33" s="128" customFormat="1" ht="11.25">
      <c r="B196" s="128" t="s">
        <v>68</v>
      </c>
      <c r="C196" s="128">
        <f>C101</f>
        <v>0</v>
      </c>
      <c r="D196" s="128">
        <f t="shared" ref="D196:V196" si="78">D101</f>
        <v>0</v>
      </c>
      <c r="E196" s="128">
        <f t="shared" si="78"/>
        <v>0</v>
      </c>
      <c r="F196" s="128">
        <f t="shared" si="78"/>
        <v>0</v>
      </c>
      <c r="G196" s="128">
        <f t="shared" si="78"/>
        <v>0</v>
      </c>
      <c r="H196" s="128">
        <f t="shared" si="78"/>
        <v>0</v>
      </c>
      <c r="I196" s="128">
        <f t="shared" si="78"/>
        <v>0</v>
      </c>
      <c r="J196" s="128">
        <f t="shared" si="78"/>
        <v>0</v>
      </c>
      <c r="K196" s="128">
        <f t="shared" si="78"/>
        <v>0</v>
      </c>
      <c r="L196" s="128">
        <f t="shared" si="78"/>
        <v>0</v>
      </c>
      <c r="M196" s="128">
        <f t="shared" si="78"/>
        <v>0</v>
      </c>
      <c r="N196" s="128">
        <f t="shared" si="78"/>
        <v>0</v>
      </c>
      <c r="O196" s="128">
        <f t="shared" si="78"/>
        <v>0</v>
      </c>
      <c r="P196" s="128">
        <f t="shared" si="78"/>
        <v>0</v>
      </c>
      <c r="Q196" s="128">
        <f t="shared" si="78"/>
        <v>0</v>
      </c>
      <c r="R196" s="128">
        <f t="shared" si="78"/>
        <v>0</v>
      </c>
      <c r="S196" s="128">
        <f t="shared" si="78"/>
        <v>0</v>
      </c>
      <c r="T196" s="128">
        <f t="shared" si="78"/>
        <v>0</v>
      </c>
      <c r="U196" s="128">
        <f t="shared" si="78"/>
        <v>0</v>
      </c>
      <c r="V196" s="128">
        <f t="shared" si="78"/>
        <v>0</v>
      </c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33">
      <c r="A198" s="143" t="s">
        <v>58</v>
      </c>
      <c r="B198" s="167" t="s">
        <v>69</v>
      </c>
      <c r="C198" s="144">
        <v>2000</v>
      </c>
      <c r="D198" s="145">
        <v>2010</v>
      </c>
      <c r="E198" s="145">
        <v>2020</v>
      </c>
      <c r="F198" s="145">
        <v>2030</v>
      </c>
      <c r="G198" s="145">
        <v>2040</v>
      </c>
      <c r="H198" s="145">
        <v>2050</v>
      </c>
      <c r="I198" s="145">
        <v>2060</v>
      </c>
      <c r="J198" s="145">
        <v>2080</v>
      </c>
      <c r="K198" s="145">
        <v>2100</v>
      </c>
      <c r="L198" s="145">
        <v>2200</v>
      </c>
      <c r="M198" s="145">
        <v>2300</v>
      </c>
      <c r="N198" s="74"/>
      <c r="P198" s="2"/>
      <c r="Q198" s="2"/>
      <c r="R198" s="2"/>
      <c r="S198" s="2"/>
      <c r="T198" s="2"/>
      <c r="U198" s="2"/>
      <c r="V198" s="2"/>
      <c r="W198" s="2"/>
      <c r="X198" s="2"/>
    </row>
    <row r="199" spans="1:33">
      <c r="B199" s="143" t="s">
        <v>50</v>
      </c>
      <c r="C199" s="160">
        <f t="shared" ref="C199:C206" si="79">(C175+C187)*1000</f>
        <v>3835.3371699999998</v>
      </c>
      <c r="D199" s="143">
        <f t="shared" ref="D199:I207" si="80">100*((D175+D187)/($C175+$C187))</f>
        <v>109.43395522482744</v>
      </c>
      <c r="E199" s="143">
        <f t="shared" si="80"/>
        <v>108.54796020406452</v>
      </c>
      <c r="F199" s="143">
        <f t="shared" si="80"/>
        <v>105.8641749385713</v>
      </c>
      <c r="G199" s="143">
        <f t="shared" si="80"/>
        <v>102.45876993239</v>
      </c>
      <c r="H199" s="143">
        <f t="shared" si="80"/>
        <v>102.362233643848</v>
      </c>
      <c r="I199" s="143">
        <f t="shared" si="80"/>
        <v>107.76204982374867</v>
      </c>
      <c r="J199" s="143">
        <f t="shared" ref="J199:J207" si="81">100*((K175+K187)/($C175+$C187))</f>
        <v>130.66032714373074</v>
      </c>
      <c r="K199" s="143">
        <f t="shared" ref="K199:K206" si="82">100*((M175++M187)/($C175+$C187))</f>
        <v>148.11130182606703</v>
      </c>
      <c r="L199" s="143">
        <f t="shared" ref="L199:L207" si="83">100*((W175+W187)/($C175+$C187))</f>
        <v>181.42237963317305</v>
      </c>
      <c r="M199" s="143">
        <f t="shared" ref="M199:M206" si="84">100*((AG175+AG187)/($C175+$C187))</f>
        <v>128.62218697254798</v>
      </c>
      <c r="P199" s="74"/>
      <c r="Q199" s="74"/>
      <c r="R199" s="74"/>
      <c r="S199" s="74"/>
      <c r="T199" s="74"/>
      <c r="U199" s="74"/>
      <c r="V199" s="74"/>
      <c r="W199" s="74"/>
      <c r="X199" s="74"/>
    </row>
    <row r="200" spans="1:33">
      <c r="A200" s="1"/>
      <c r="B200" s="143" t="s">
        <v>51</v>
      </c>
      <c r="C200" s="160">
        <f t="shared" si="79"/>
        <v>5655.5177100000001</v>
      </c>
      <c r="D200" s="143">
        <f t="shared" si="80"/>
        <v>105.64430191665227</v>
      </c>
      <c r="E200" s="143">
        <f t="shared" si="80"/>
        <v>104.41829253879757</v>
      </c>
      <c r="F200" s="143">
        <f t="shared" si="80"/>
        <v>100.41187259075373</v>
      </c>
      <c r="G200" s="143">
        <f t="shared" si="80"/>
        <v>103.49946104328973</v>
      </c>
      <c r="H200" s="143">
        <f t="shared" si="80"/>
        <v>112.84190716471463</v>
      </c>
      <c r="I200" s="143">
        <f t="shared" si="80"/>
        <v>111.65250509026778</v>
      </c>
      <c r="J200" s="143">
        <f t="shared" si="81"/>
        <v>129.99932253363284</v>
      </c>
      <c r="K200" s="143">
        <f t="shared" si="82"/>
        <v>149.59982019516923</v>
      </c>
      <c r="L200" s="143">
        <f t="shared" si="83"/>
        <v>183.2456742860507</v>
      </c>
      <c r="M200" s="143">
        <f t="shared" si="84"/>
        <v>129.91483976556421</v>
      </c>
      <c r="P200" s="74"/>
      <c r="Q200" s="74"/>
      <c r="R200" s="74"/>
      <c r="S200" s="74"/>
      <c r="T200" s="74"/>
      <c r="U200" s="74"/>
      <c r="V200" s="74"/>
      <c r="W200" s="74"/>
      <c r="X200" s="74"/>
    </row>
    <row r="201" spans="1:33">
      <c r="A201" s="1"/>
      <c r="B201" s="143" t="s">
        <v>52</v>
      </c>
      <c r="C201" s="160">
        <f t="shared" si="79"/>
        <v>1734.7461481633022</v>
      </c>
      <c r="D201" s="143">
        <f t="shared" si="80"/>
        <v>139.99993715242113</v>
      </c>
      <c r="E201" s="143">
        <f t="shared" si="80"/>
        <v>180.39308793914861</v>
      </c>
      <c r="F201" s="143">
        <f t="shared" si="80"/>
        <v>231.6140589896892</v>
      </c>
      <c r="G201" s="143">
        <f t="shared" si="80"/>
        <v>296.86471833574439</v>
      </c>
      <c r="H201" s="143">
        <f t="shared" si="80"/>
        <v>367.94149383420626</v>
      </c>
      <c r="I201" s="143">
        <f t="shared" si="80"/>
        <v>448.20274788414577</v>
      </c>
      <c r="J201" s="143">
        <f t="shared" si="81"/>
        <v>598.17971205569222</v>
      </c>
      <c r="K201" s="143">
        <f t="shared" si="82"/>
        <v>679.894999466998</v>
      </c>
      <c r="L201" s="143">
        <f t="shared" si="83"/>
        <v>832.80726847469305</v>
      </c>
      <c r="M201" s="143">
        <f t="shared" si="84"/>
        <v>590.43152456954374</v>
      </c>
      <c r="P201" s="74"/>
      <c r="Q201" s="74"/>
      <c r="R201" s="74"/>
      <c r="S201" s="74"/>
      <c r="T201" s="74"/>
      <c r="U201" s="74"/>
      <c r="V201" s="74"/>
      <c r="W201" s="74"/>
      <c r="X201" s="74"/>
    </row>
    <row r="202" spans="1:33">
      <c r="A202" s="1"/>
      <c r="B202" s="143" t="s">
        <v>53</v>
      </c>
      <c r="C202" s="160">
        <f t="shared" si="79"/>
        <v>2295.4161032496822</v>
      </c>
      <c r="D202" s="143">
        <f t="shared" si="80"/>
        <v>139.99993715242113</v>
      </c>
      <c r="E202" s="143">
        <f t="shared" si="80"/>
        <v>180.39308793914861</v>
      </c>
      <c r="F202" s="143">
        <f t="shared" si="80"/>
        <v>231.61405898968917</v>
      </c>
      <c r="G202" s="143">
        <f t="shared" si="80"/>
        <v>296.86471833574433</v>
      </c>
      <c r="H202" s="143">
        <f t="shared" si="80"/>
        <v>367.9414938342062</v>
      </c>
      <c r="I202" s="143">
        <f t="shared" si="80"/>
        <v>448.20274788414565</v>
      </c>
      <c r="J202" s="143">
        <f t="shared" si="81"/>
        <v>598.17971205569211</v>
      </c>
      <c r="K202" s="143">
        <f t="shared" si="82"/>
        <v>679.894999466998</v>
      </c>
      <c r="L202" s="143">
        <f t="shared" si="83"/>
        <v>832.80726847469305</v>
      </c>
      <c r="M202" s="143">
        <f t="shared" si="84"/>
        <v>590.43152456954374</v>
      </c>
      <c r="P202" s="74"/>
      <c r="Q202" s="74"/>
      <c r="R202" s="74"/>
      <c r="S202" s="74"/>
      <c r="T202" s="74"/>
      <c r="U202" s="74"/>
      <c r="V202" s="74"/>
      <c r="W202" s="74"/>
      <c r="X202" s="74"/>
    </row>
    <row r="203" spans="1:33">
      <c r="A203" s="1"/>
      <c r="B203" s="143" t="s">
        <v>54</v>
      </c>
      <c r="C203" s="160">
        <f t="shared" si="79"/>
        <v>2581.3022684669941</v>
      </c>
      <c r="D203" s="143">
        <f t="shared" si="80"/>
        <v>139.99993715242113</v>
      </c>
      <c r="E203" s="143">
        <f t="shared" si="80"/>
        <v>180.39308793914861</v>
      </c>
      <c r="F203" s="143">
        <f t="shared" si="80"/>
        <v>231.6140589896892</v>
      </c>
      <c r="G203" s="143">
        <f t="shared" si="80"/>
        <v>296.86471833574439</v>
      </c>
      <c r="H203" s="143">
        <f t="shared" si="80"/>
        <v>367.94149383420626</v>
      </c>
      <c r="I203" s="143">
        <f t="shared" si="80"/>
        <v>448.20274788414577</v>
      </c>
      <c r="J203" s="143">
        <f t="shared" si="81"/>
        <v>598.17971205569222</v>
      </c>
      <c r="K203" s="143">
        <f t="shared" si="82"/>
        <v>679.894999466998</v>
      </c>
      <c r="L203" s="143">
        <f t="shared" si="83"/>
        <v>832.80726847469305</v>
      </c>
      <c r="M203" s="143">
        <f t="shared" si="84"/>
        <v>590.43152456954374</v>
      </c>
      <c r="P203" s="74"/>
      <c r="Q203" s="74"/>
      <c r="R203" s="74"/>
      <c r="S203" s="74"/>
      <c r="T203" s="74"/>
      <c r="U203" s="74"/>
      <c r="V203" s="74"/>
      <c r="W203" s="74"/>
      <c r="X203" s="74"/>
    </row>
    <row r="204" spans="1:33">
      <c r="A204" s="1"/>
      <c r="B204" s="143" t="s">
        <v>55</v>
      </c>
      <c r="C204" s="160">
        <f t="shared" si="79"/>
        <v>4243.8829768667019</v>
      </c>
      <c r="D204" s="143">
        <f t="shared" si="80"/>
        <v>139.99993715242113</v>
      </c>
      <c r="E204" s="143">
        <f t="shared" si="80"/>
        <v>180.39308793914861</v>
      </c>
      <c r="F204" s="143">
        <f t="shared" si="80"/>
        <v>231.61405898968917</v>
      </c>
      <c r="G204" s="143">
        <f t="shared" si="80"/>
        <v>296.86471833574439</v>
      </c>
      <c r="H204" s="143">
        <f t="shared" si="80"/>
        <v>367.9414938342062</v>
      </c>
      <c r="I204" s="143">
        <f t="shared" si="80"/>
        <v>448.20274788414577</v>
      </c>
      <c r="J204" s="143">
        <f t="shared" si="81"/>
        <v>598.17971205569222</v>
      </c>
      <c r="K204" s="143">
        <f t="shared" si="82"/>
        <v>679.894999466998</v>
      </c>
      <c r="L204" s="143">
        <f t="shared" si="83"/>
        <v>832.80726847469305</v>
      </c>
      <c r="M204" s="143">
        <f t="shared" si="84"/>
        <v>590.43152456954385</v>
      </c>
      <c r="P204" s="74"/>
      <c r="Q204" s="74"/>
      <c r="R204" s="74"/>
      <c r="S204" s="74"/>
      <c r="T204" s="74"/>
      <c r="U204" s="74"/>
      <c r="V204" s="74"/>
      <c r="W204" s="74"/>
      <c r="X204" s="74"/>
    </row>
    <row r="205" spans="1:33">
      <c r="A205" s="1"/>
      <c r="B205" s="143" t="s">
        <v>56</v>
      </c>
      <c r="C205" s="160">
        <f t="shared" si="79"/>
        <v>2378.6839183615207</v>
      </c>
      <c r="D205" s="143">
        <f t="shared" si="80"/>
        <v>139.99993715242113</v>
      </c>
      <c r="E205" s="143">
        <f t="shared" si="80"/>
        <v>180.39308793914861</v>
      </c>
      <c r="F205" s="143">
        <f t="shared" si="80"/>
        <v>231.6140589896892</v>
      </c>
      <c r="G205" s="143">
        <f t="shared" si="80"/>
        <v>296.86471833574433</v>
      </c>
      <c r="H205" s="143">
        <f t="shared" si="80"/>
        <v>367.9414938342062</v>
      </c>
      <c r="I205" s="143">
        <f t="shared" si="80"/>
        <v>448.20274788414565</v>
      </c>
      <c r="J205" s="143">
        <f t="shared" si="81"/>
        <v>598.17971205569222</v>
      </c>
      <c r="K205" s="143">
        <f t="shared" si="82"/>
        <v>679.894999466998</v>
      </c>
      <c r="L205" s="143">
        <f t="shared" si="83"/>
        <v>832.80726847469305</v>
      </c>
      <c r="M205" s="143">
        <f t="shared" si="84"/>
        <v>590.43152456954374</v>
      </c>
      <c r="P205" s="74"/>
      <c r="Q205" s="74"/>
      <c r="R205" s="74"/>
      <c r="S205" s="74"/>
      <c r="T205" s="74"/>
      <c r="U205" s="74"/>
      <c r="V205" s="74"/>
      <c r="W205" s="74"/>
      <c r="X205" s="74"/>
    </row>
    <row r="206" spans="1:33">
      <c r="A206" s="1"/>
      <c r="B206" s="143" t="s">
        <v>57</v>
      </c>
      <c r="C206" s="161">
        <f t="shared" si="79"/>
        <v>2028.9590948917985</v>
      </c>
      <c r="D206" s="143">
        <f t="shared" si="80"/>
        <v>139.99993715242113</v>
      </c>
      <c r="E206" s="143">
        <f t="shared" si="80"/>
        <v>180.39308793914861</v>
      </c>
      <c r="F206" s="143">
        <f t="shared" si="80"/>
        <v>231.6140589896892</v>
      </c>
      <c r="G206" s="143">
        <f t="shared" si="80"/>
        <v>296.86471833574439</v>
      </c>
      <c r="H206" s="143">
        <f t="shared" si="80"/>
        <v>367.94149383420626</v>
      </c>
      <c r="I206" s="143">
        <f t="shared" si="80"/>
        <v>448.20274788414565</v>
      </c>
      <c r="J206" s="143">
        <f t="shared" si="81"/>
        <v>598.17971205569211</v>
      </c>
      <c r="K206" s="143">
        <f t="shared" si="82"/>
        <v>679.894999466998</v>
      </c>
      <c r="L206" s="143">
        <f t="shared" si="83"/>
        <v>832.80726847469305</v>
      </c>
      <c r="M206" s="143">
        <f t="shared" si="84"/>
        <v>590.43152456954385</v>
      </c>
      <c r="P206" s="74"/>
      <c r="Q206" s="74"/>
      <c r="R206" s="74"/>
      <c r="S206" s="74"/>
      <c r="T206" s="74"/>
      <c r="U206" s="74"/>
      <c r="V206" s="74"/>
      <c r="W206" s="74"/>
      <c r="X206" s="74"/>
    </row>
    <row r="207" spans="1:33">
      <c r="B207" s="125" t="s">
        <v>22</v>
      </c>
      <c r="C207" s="162">
        <f>SUM(C199:C206)</f>
        <v>24753.845389999999</v>
      </c>
      <c r="D207" s="150">
        <f>100*((D183+D195)/($C183+$C195))</f>
        <v>127.41483187966658</v>
      </c>
      <c r="E207" s="150">
        <f t="shared" si="80"/>
        <v>151.90349051801525</v>
      </c>
      <c r="F207" s="150">
        <f t="shared" si="80"/>
        <v>182.1546932263021</v>
      </c>
      <c r="G207" s="150">
        <f t="shared" si="80"/>
        <v>222.56543399749509</v>
      </c>
      <c r="H207" s="150">
        <f t="shared" si="80"/>
        <v>268.51022569650974</v>
      </c>
      <c r="I207" s="150">
        <f t="shared" si="80"/>
        <v>318.56346674143657</v>
      </c>
      <c r="J207" s="150">
        <f t="shared" si="81"/>
        <v>418.77740550096536</v>
      </c>
      <c r="K207" s="150">
        <f>100*((M183+M195)/($C183+$C195))</f>
        <v>476.3442589466074</v>
      </c>
      <c r="L207" s="150">
        <f t="shared" si="83"/>
        <v>583.47680370927901</v>
      </c>
      <c r="M207" s="150">
        <f>100*((AG183+AG195)/($C183+$C195))</f>
        <v>413.66485597081788</v>
      </c>
      <c r="O207" s="139"/>
    </row>
    <row r="208" spans="1:33">
      <c r="B208" s="125"/>
      <c r="C208" s="162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O208" s="139"/>
    </row>
    <row r="210" spans="1:33">
      <c r="A210" s="143" t="s">
        <v>58</v>
      </c>
      <c r="B210" s="173" t="s">
        <v>70</v>
      </c>
      <c r="C210" s="159" t="s">
        <v>71</v>
      </c>
      <c r="D210" s="145">
        <v>2010</v>
      </c>
      <c r="E210" s="145">
        <v>2020</v>
      </c>
      <c r="F210" s="145">
        <v>2030</v>
      </c>
      <c r="G210" s="145">
        <v>2040</v>
      </c>
      <c r="H210" s="145">
        <v>2050</v>
      </c>
      <c r="I210" s="145">
        <v>2060</v>
      </c>
      <c r="J210" s="145">
        <v>2080</v>
      </c>
      <c r="K210" s="145">
        <v>2100</v>
      </c>
      <c r="L210" s="145">
        <v>2200</v>
      </c>
      <c r="M210" s="145">
        <v>2300</v>
      </c>
      <c r="N210" s="74"/>
      <c r="P210" s="2"/>
      <c r="Q210" s="2"/>
      <c r="R210" s="2"/>
      <c r="S210" s="2"/>
      <c r="T210" s="2"/>
      <c r="U210" s="2"/>
      <c r="V210" s="2"/>
      <c r="W210" s="2"/>
      <c r="X210" s="2"/>
    </row>
    <row r="211" spans="1:33">
      <c r="B211" s="170" t="s">
        <v>72</v>
      </c>
      <c r="C211" s="146">
        <f t="shared" ref="C211:I211" si="85">C105+C108</f>
        <v>1.2509313594481271</v>
      </c>
      <c r="D211" s="172">
        <f t="shared" si="85"/>
        <v>1.3626586601679072</v>
      </c>
      <c r="E211" s="172">
        <f t="shared" si="85"/>
        <v>1.5055437251580721</v>
      </c>
      <c r="F211" s="172">
        <f t="shared" si="85"/>
        <v>1.675784021573369</v>
      </c>
      <c r="G211" s="172">
        <f t="shared" si="85"/>
        <v>1.7274843172156202</v>
      </c>
      <c r="H211" s="172">
        <f t="shared" si="85"/>
        <v>1.7346936651776881</v>
      </c>
      <c r="I211" s="172">
        <f t="shared" si="85"/>
        <v>1.7592965164075145</v>
      </c>
      <c r="J211" s="172">
        <f>K105+K108</f>
        <v>1.8101479889593173</v>
      </c>
      <c r="K211" s="172">
        <f>M105+M108</f>
        <v>1.8756953184467038</v>
      </c>
      <c r="L211" s="172">
        <f>Y105+Y108</f>
        <v>1.8756953184467038</v>
      </c>
      <c r="M211" s="172">
        <f>AG105+AG108</f>
        <v>1.8756953184467038</v>
      </c>
      <c r="O211" s="139"/>
    </row>
    <row r="212" spans="1:33">
      <c r="B212" s="170" t="s">
        <v>45</v>
      </c>
      <c r="C212" s="206">
        <f>C109</f>
        <v>1.5271330932830329</v>
      </c>
      <c r="D212" s="205">
        <f t="shared" ref="D212:M212" si="86">D109</f>
        <v>1.8388777314390581</v>
      </c>
      <c r="E212" s="205">
        <f t="shared" si="86"/>
        <v>2.1987705634156516</v>
      </c>
      <c r="F212" s="205">
        <f t="shared" si="86"/>
        <v>2.5950732090917201</v>
      </c>
      <c r="G212" s="205">
        <f t="shared" si="86"/>
        <v>3.0380987625938065</v>
      </c>
      <c r="H212" s="205">
        <f t="shared" si="86"/>
        <v>3.5300780235121128</v>
      </c>
      <c r="I212" s="205">
        <f t="shared" si="86"/>
        <v>4.0606382746037717</v>
      </c>
      <c r="J212" s="205">
        <f t="shared" si="86"/>
        <v>4.6201155632015904</v>
      </c>
      <c r="K212" s="205">
        <f t="shared" si="86"/>
        <v>5.1845221148713208</v>
      </c>
      <c r="L212" s="205">
        <f t="shared" si="86"/>
        <v>5.7247215222129588</v>
      </c>
      <c r="M212" s="205">
        <f t="shared" si="86"/>
        <v>6.2250900378473926</v>
      </c>
    </row>
    <row r="213" spans="1:33">
      <c r="B213" s="202"/>
    </row>
    <row r="215" spans="1:33" s="204" customFormat="1">
      <c r="A215" s="203"/>
    </row>
    <row r="216" spans="1:33">
      <c r="A216" s="124" t="s">
        <v>73</v>
      </c>
    </row>
    <row r="218" spans="1:33">
      <c r="A218" s="163" t="s">
        <v>12</v>
      </c>
      <c r="B218" s="166" t="s">
        <v>74</v>
      </c>
      <c r="C218" s="166">
        <v>2000</v>
      </c>
      <c r="D218" s="166">
        <v>2010</v>
      </c>
      <c r="E218" s="166">
        <v>2020</v>
      </c>
      <c r="F218" s="166">
        <v>2030</v>
      </c>
      <c r="G218" s="166">
        <v>2040</v>
      </c>
      <c r="H218" s="166">
        <v>2050</v>
      </c>
      <c r="I218" s="166">
        <v>2060</v>
      </c>
      <c r="J218" s="166">
        <v>2070</v>
      </c>
      <c r="K218" s="166">
        <v>2080</v>
      </c>
      <c r="L218" s="166">
        <v>2090</v>
      </c>
      <c r="M218" s="166">
        <v>2100</v>
      </c>
      <c r="N218" s="127">
        <v>2110</v>
      </c>
      <c r="O218" s="127">
        <v>2120</v>
      </c>
      <c r="P218" s="127">
        <v>2130</v>
      </c>
      <c r="Q218" s="127">
        <v>2140</v>
      </c>
      <c r="R218" s="127">
        <v>2150</v>
      </c>
      <c r="S218" s="127">
        <v>2160</v>
      </c>
      <c r="T218" s="127">
        <v>2170</v>
      </c>
      <c r="U218" s="127">
        <v>2180</v>
      </c>
      <c r="V218" s="127">
        <v>2190</v>
      </c>
      <c r="W218" s="127">
        <v>2200</v>
      </c>
      <c r="X218" s="127">
        <v>2210</v>
      </c>
      <c r="Y218" s="127">
        <v>2220</v>
      </c>
      <c r="Z218" s="127">
        <v>2230</v>
      </c>
      <c r="AA218" s="127">
        <v>2240</v>
      </c>
      <c r="AB218" s="127">
        <v>2250</v>
      </c>
      <c r="AC218" s="127">
        <v>2260</v>
      </c>
      <c r="AD218" s="127">
        <v>2270</v>
      </c>
      <c r="AE218" s="127">
        <v>2280</v>
      </c>
      <c r="AF218" s="127">
        <v>2290</v>
      </c>
      <c r="AG218" s="127">
        <v>2300</v>
      </c>
    </row>
    <row r="219" spans="1:33">
      <c r="A219" s="123"/>
      <c r="B219" s="177" t="s">
        <v>15</v>
      </c>
      <c r="C219" s="177">
        <v>43.367448826206697</v>
      </c>
      <c r="D219" s="177">
        <v>47.18358110516327</v>
      </c>
      <c r="E219" s="177">
        <v>49.680963002029799</v>
      </c>
      <c r="F219" s="177">
        <v>49.772899330287494</v>
      </c>
      <c r="G219" s="177">
        <v>49.71652626782312</v>
      </c>
      <c r="H219" s="177">
        <v>49.511843814636705</v>
      </c>
      <c r="I219" s="177">
        <v>53.24964546449641</v>
      </c>
      <c r="J219" s="177">
        <v>52.667056815241324</v>
      </c>
      <c r="K219" s="177">
        <v>47.764077866871411</v>
      </c>
      <c r="L219" s="177">
        <v>52.480287660092621</v>
      </c>
      <c r="M219" s="177">
        <v>57.196497453313832</v>
      </c>
      <c r="N219" s="123">
        <f>M219</f>
        <v>57.196497453313832</v>
      </c>
      <c r="O219" s="123">
        <f t="shared" ref="O219:AD223" si="87">N219</f>
        <v>57.196497453313832</v>
      </c>
      <c r="P219" s="123">
        <f t="shared" si="87"/>
        <v>57.196497453313832</v>
      </c>
      <c r="Q219" s="123">
        <f t="shared" si="87"/>
        <v>57.196497453313832</v>
      </c>
      <c r="R219" s="123">
        <f t="shared" si="87"/>
        <v>57.196497453313832</v>
      </c>
      <c r="S219" s="123">
        <f t="shared" si="87"/>
        <v>57.196497453313832</v>
      </c>
      <c r="T219" s="123">
        <f t="shared" si="87"/>
        <v>57.196497453313832</v>
      </c>
      <c r="U219" s="123">
        <f t="shared" si="87"/>
        <v>57.196497453313832</v>
      </c>
      <c r="V219" s="123">
        <f t="shared" si="87"/>
        <v>57.196497453313832</v>
      </c>
      <c r="W219" s="123">
        <f t="shared" si="87"/>
        <v>57.196497453313832</v>
      </c>
      <c r="X219" s="123">
        <f t="shared" si="87"/>
        <v>57.196497453313832</v>
      </c>
      <c r="Y219" s="123">
        <f t="shared" si="87"/>
        <v>57.196497453313832</v>
      </c>
      <c r="Z219" s="123">
        <f t="shared" si="87"/>
        <v>57.196497453313832</v>
      </c>
      <c r="AA219" s="123">
        <f t="shared" si="87"/>
        <v>57.196497453313832</v>
      </c>
      <c r="AB219" s="123">
        <f t="shared" si="87"/>
        <v>57.196497453313832</v>
      </c>
      <c r="AC219" s="123">
        <f t="shared" si="87"/>
        <v>57.196497453313832</v>
      </c>
      <c r="AD219" s="123">
        <f t="shared" si="87"/>
        <v>57.196497453313832</v>
      </c>
      <c r="AE219" s="123">
        <f t="shared" ref="AD219:AG223" si="88">AD219</f>
        <v>57.196497453313832</v>
      </c>
      <c r="AF219" s="123">
        <f t="shared" si="88"/>
        <v>57.196497453313832</v>
      </c>
      <c r="AG219" s="123">
        <f t="shared" si="88"/>
        <v>57.196497453313832</v>
      </c>
    </row>
    <row r="220" spans="1:33">
      <c r="A220"/>
      <c r="B220" s="177" t="s">
        <v>16</v>
      </c>
      <c r="C220" s="177">
        <v>25.029353474213401</v>
      </c>
      <c r="D220" s="177">
        <v>24.415411028936248</v>
      </c>
      <c r="E220" s="177">
        <v>27.045426477468745</v>
      </c>
      <c r="F220" s="177">
        <v>24.972082621086408</v>
      </c>
      <c r="G220" s="177">
        <v>24.109731336341195</v>
      </c>
      <c r="H220" s="177">
        <v>24.458372623233089</v>
      </c>
      <c r="I220" s="177">
        <v>24.121343613448531</v>
      </c>
      <c r="J220" s="177">
        <v>23.45623546462317</v>
      </c>
      <c r="K220" s="177">
        <v>22.463048176757006</v>
      </c>
      <c r="L220" s="177">
        <v>23.649933831767889</v>
      </c>
      <c r="M220" s="177">
        <v>24.836819486778772</v>
      </c>
      <c r="N220" s="123">
        <f>M220</f>
        <v>24.836819486778772</v>
      </c>
      <c r="O220" s="123">
        <f t="shared" si="87"/>
        <v>24.836819486778772</v>
      </c>
      <c r="P220" s="123">
        <f t="shared" si="87"/>
        <v>24.836819486778772</v>
      </c>
      <c r="Q220" s="123">
        <f t="shared" si="87"/>
        <v>24.836819486778772</v>
      </c>
      <c r="R220" s="123">
        <f t="shared" si="87"/>
        <v>24.836819486778772</v>
      </c>
      <c r="S220" s="123">
        <f t="shared" si="87"/>
        <v>24.836819486778772</v>
      </c>
      <c r="T220" s="123">
        <f t="shared" si="87"/>
        <v>24.836819486778772</v>
      </c>
      <c r="U220" s="123">
        <f t="shared" si="87"/>
        <v>24.836819486778772</v>
      </c>
      <c r="V220" s="123">
        <f t="shared" si="87"/>
        <v>24.836819486778772</v>
      </c>
      <c r="W220" s="123">
        <f t="shared" si="87"/>
        <v>24.836819486778772</v>
      </c>
      <c r="X220" s="123">
        <f t="shared" si="87"/>
        <v>24.836819486778772</v>
      </c>
      <c r="Y220" s="123">
        <f t="shared" si="87"/>
        <v>24.836819486778772</v>
      </c>
      <c r="Z220" s="123">
        <f t="shared" si="87"/>
        <v>24.836819486778772</v>
      </c>
      <c r="AA220" s="123">
        <f t="shared" si="87"/>
        <v>24.836819486778772</v>
      </c>
      <c r="AB220" s="123">
        <f t="shared" si="87"/>
        <v>24.836819486778772</v>
      </c>
      <c r="AC220" s="123">
        <f t="shared" si="87"/>
        <v>24.836819486778772</v>
      </c>
      <c r="AD220" s="123">
        <f t="shared" si="88"/>
        <v>24.836819486778772</v>
      </c>
      <c r="AE220" s="123">
        <f t="shared" si="88"/>
        <v>24.836819486778772</v>
      </c>
      <c r="AF220" s="123">
        <f t="shared" si="88"/>
        <v>24.836819486778772</v>
      </c>
      <c r="AG220" s="123">
        <f t="shared" si="88"/>
        <v>24.836819486778772</v>
      </c>
    </row>
    <row r="221" spans="1:33">
      <c r="A221"/>
      <c r="B221" s="177" t="s">
        <v>17</v>
      </c>
      <c r="C221" s="177">
        <v>44.804425191419298</v>
      </c>
      <c r="D221" s="177">
        <v>51.695356378197928</v>
      </c>
      <c r="E221" s="177">
        <v>60.160107325993792</v>
      </c>
      <c r="F221" s="177">
        <v>64.495083023996457</v>
      </c>
      <c r="G221" s="177">
        <v>67.388681646728259</v>
      </c>
      <c r="H221" s="177">
        <v>68.84090319418921</v>
      </c>
      <c r="I221" s="177">
        <v>69.936802723268869</v>
      </c>
      <c r="J221" s="177">
        <v>70.022720832703513</v>
      </c>
      <c r="K221" s="177">
        <v>69.098657522493099</v>
      </c>
      <c r="L221" s="177">
        <v>67.434280801033168</v>
      </c>
      <c r="M221" s="177">
        <v>65.769904079573223</v>
      </c>
      <c r="N221" s="123">
        <f>M221</f>
        <v>65.769904079573223</v>
      </c>
      <c r="O221" s="123">
        <f t="shared" si="87"/>
        <v>65.769904079573223</v>
      </c>
      <c r="P221" s="123">
        <f t="shared" si="87"/>
        <v>65.769904079573223</v>
      </c>
      <c r="Q221" s="123">
        <f t="shared" si="87"/>
        <v>65.769904079573223</v>
      </c>
      <c r="R221" s="123">
        <f t="shared" si="87"/>
        <v>65.769904079573223</v>
      </c>
      <c r="S221" s="123">
        <f t="shared" si="87"/>
        <v>65.769904079573223</v>
      </c>
      <c r="T221" s="123">
        <f t="shared" si="87"/>
        <v>65.769904079573223</v>
      </c>
      <c r="U221" s="123">
        <f t="shared" si="87"/>
        <v>65.769904079573223</v>
      </c>
      <c r="V221" s="123">
        <f t="shared" si="87"/>
        <v>65.769904079573223</v>
      </c>
      <c r="W221" s="123">
        <f t="shared" si="87"/>
        <v>65.769904079573223</v>
      </c>
      <c r="X221" s="123">
        <f t="shared" si="87"/>
        <v>65.769904079573223</v>
      </c>
      <c r="Y221" s="123">
        <f t="shared" si="87"/>
        <v>65.769904079573223</v>
      </c>
      <c r="Z221" s="123">
        <f t="shared" si="87"/>
        <v>65.769904079573223</v>
      </c>
      <c r="AA221" s="123">
        <f t="shared" si="87"/>
        <v>65.769904079573223</v>
      </c>
      <c r="AB221" s="123">
        <f t="shared" si="87"/>
        <v>65.769904079573223</v>
      </c>
      <c r="AC221" s="123">
        <f t="shared" si="87"/>
        <v>65.769904079573223</v>
      </c>
      <c r="AD221" s="123">
        <f t="shared" si="87"/>
        <v>65.769904079573223</v>
      </c>
      <c r="AE221" s="123">
        <f t="shared" si="88"/>
        <v>65.769904079573223</v>
      </c>
      <c r="AF221" s="123">
        <f t="shared" si="88"/>
        <v>65.769904079573223</v>
      </c>
      <c r="AG221" s="123">
        <f t="shared" si="88"/>
        <v>65.769904079573223</v>
      </c>
    </row>
    <row r="222" spans="1:33">
      <c r="A222"/>
      <c r="B222" s="177" t="s">
        <v>18</v>
      </c>
      <c r="C222" s="177">
        <v>24.289197958940001</v>
      </c>
      <c r="D222" s="177">
        <v>24.948203503337169</v>
      </c>
      <c r="E222" s="177">
        <v>24.7864789942115</v>
      </c>
      <c r="F222" s="177">
        <v>27.570849886544501</v>
      </c>
      <c r="G222" s="177">
        <v>29.988112500522398</v>
      </c>
      <c r="H222" s="177">
        <v>32.038266836145198</v>
      </c>
      <c r="I222" s="177">
        <v>35.479150848538666</v>
      </c>
      <c r="J222" s="177">
        <v>39.003535790427236</v>
      </c>
      <c r="K222" s="177">
        <v>42.611421661810894</v>
      </c>
      <c r="L222" s="177">
        <v>37.418495870374102</v>
      </c>
      <c r="M222" s="177">
        <v>32.225570078937302</v>
      </c>
      <c r="N222" s="123">
        <f>M222</f>
        <v>32.225570078937302</v>
      </c>
      <c r="O222" s="123">
        <f t="shared" si="87"/>
        <v>32.225570078937302</v>
      </c>
      <c r="P222" s="123">
        <f t="shared" si="87"/>
        <v>32.225570078937302</v>
      </c>
      <c r="Q222" s="123">
        <f t="shared" si="87"/>
        <v>32.225570078937302</v>
      </c>
      <c r="R222" s="123">
        <f t="shared" si="87"/>
        <v>32.225570078937302</v>
      </c>
      <c r="S222" s="123">
        <f t="shared" si="87"/>
        <v>32.225570078937302</v>
      </c>
      <c r="T222" s="123">
        <f t="shared" si="87"/>
        <v>32.225570078937302</v>
      </c>
      <c r="U222" s="123">
        <f t="shared" si="87"/>
        <v>32.225570078937302</v>
      </c>
      <c r="V222" s="123">
        <f t="shared" si="87"/>
        <v>32.225570078937302</v>
      </c>
      <c r="W222" s="123">
        <f t="shared" si="87"/>
        <v>32.225570078937302</v>
      </c>
      <c r="X222" s="123">
        <f t="shared" si="87"/>
        <v>32.225570078937302</v>
      </c>
      <c r="Y222" s="123">
        <f t="shared" si="87"/>
        <v>32.225570078937302</v>
      </c>
      <c r="Z222" s="123">
        <f t="shared" si="87"/>
        <v>32.225570078937302</v>
      </c>
      <c r="AA222" s="123">
        <f t="shared" si="87"/>
        <v>32.225570078937302</v>
      </c>
      <c r="AB222" s="123">
        <f t="shared" si="87"/>
        <v>32.225570078937302</v>
      </c>
      <c r="AC222" s="123">
        <f t="shared" si="87"/>
        <v>32.225570078937302</v>
      </c>
      <c r="AD222" s="123">
        <f t="shared" si="87"/>
        <v>32.225570078937302</v>
      </c>
      <c r="AE222" s="123">
        <f t="shared" si="88"/>
        <v>32.225570078937302</v>
      </c>
      <c r="AF222" s="123">
        <f t="shared" si="88"/>
        <v>32.225570078937302</v>
      </c>
      <c r="AG222" s="123">
        <f t="shared" si="88"/>
        <v>32.225570078937302</v>
      </c>
    </row>
    <row r="223" spans="1:33">
      <c r="A223" s="1"/>
      <c r="B223" s="178" t="s">
        <v>22</v>
      </c>
      <c r="C223" s="178">
        <v>285.04646701834298</v>
      </c>
      <c r="D223" s="178">
        <v>313.74658628593477</v>
      </c>
      <c r="E223" s="178">
        <v>359.95190417770107</v>
      </c>
      <c r="F223" s="178">
        <v>389.9289102308561</v>
      </c>
      <c r="G223" s="178">
        <v>415.03033782696241</v>
      </c>
      <c r="H223" s="178">
        <v>435.2561869660201</v>
      </c>
      <c r="I223" s="178">
        <v>443.41997476490576</v>
      </c>
      <c r="J223" s="178">
        <v>446.24965199179724</v>
      </c>
      <c r="K223" s="178">
        <v>443.74521864669487</v>
      </c>
      <c r="L223" s="178">
        <v>445.61840473634288</v>
      </c>
      <c r="M223" s="178">
        <v>447.49159082599067</v>
      </c>
      <c r="N223" s="125">
        <f>M223</f>
        <v>447.49159082599067</v>
      </c>
      <c r="O223" s="125">
        <f t="shared" si="87"/>
        <v>447.49159082599067</v>
      </c>
      <c r="P223" s="125">
        <f t="shared" si="87"/>
        <v>447.49159082599067</v>
      </c>
      <c r="Q223" s="125">
        <f t="shared" si="87"/>
        <v>447.49159082599067</v>
      </c>
      <c r="R223" s="125">
        <f t="shared" si="87"/>
        <v>447.49159082599067</v>
      </c>
      <c r="S223" s="125">
        <f t="shared" si="87"/>
        <v>447.49159082599067</v>
      </c>
      <c r="T223" s="125">
        <f t="shared" si="87"/>
        <v>447.49159082599067</v>
      </c>
      <c r="U223" s="125">
        <f t="shared" si="87"/>
        <v>447.49159082599067</v>
      </c>
      <c r="V223" s="125">
        <f t="shared" si="87"/>
        <v>447.49159082599067</v>
      </c>
      <c r="W223" s="125">
        <f t="shared" si="87"/>
        <v>447.49159082599067</v>
      </c>
      <c r="X223" s="125">
        <f t="shared" si="87"/>
        <v>447.49159082599067</v>
      </c>
      <c r="Y223" s="125">
        <f t="shared" si="87"/>
        <v>447.49159082599067</v>
      </c>
      <c r="Z223" s="125">
        <f t="shared" si="87"/>
        <v>447.49159082599067</v>
      </c>
      <c r="AA223" s="125">
        <f t="shared" si="87"/>
        <v>447.49159082599067</v>
      </c>
      <c r="AB223" s="125">
        <f t="shared" si="87"/>
        <v>447.49159082599067</v>
      </c>
      <c r="AC223" s="125">
        <f t="shared" si="87"/>
        <v>447.49159082599067</v>
      </c>
      <c r="AD223" s="125">
        <f t="shared" si="87"/>
        <v>447.49159082599067</v>
      </c>
      <c r="AE223" s="125">
        <f t="shared" si="88"/>
        <v>447.49159082599067</v>
      </c>
      <c r="AF223" s="125">
        <f t="shared" si="88"/>
        <v>447.49159082599067</v>
      </c>
      <c r="AG223" s="125">
        <f t="shared" si="88"/>
        <v>447.49159082599067</v>
      </c>
    </row>
    <row r="225" spans="1:33" ht="25.5">
      <c r="A225" s="142" t="s">
        <v>75</v>
      </c>
      <c r="B225" s="127" t="s">
        <v>74</v>
      </c>
      <c r="C225" s="127">
        <v>2000</v>
      </c>
      <c r="D225" s="127">
        <v>2010</v>
      </c>
      <c r="E225" s="127">
        <v>2020</v>
      </c>
      <c r="F225" s="127">
        <v>2030</v>
      </c>
      <c r="G225" s="127">
        <v>2040</v>
      </c>
      <c r="H225" s="127">
        <v>2050</v>
      </c>
      <c r="I225" s="127">
        <v>2060</v>
      </c>
      <c r="J225" s="127">
        <v>2070</v>
      </c>
      <c r="K225" s="127">
        <v>2080</v>
      </c>
      <c r="L225" s="127">
        <v>2090</v>
      </c>
      <c r="M225" s="127">
        <v>2100</v>
      </c>
      <c r="N225" s="127">
        <v>2110</v>
      </c>
      <c r="O225" s="127">
        <v>2120</v>
      </c>
      <c r="P225" s="127">
        <v>2130</v>
      </c>
      <c r="Q225" s="127">
        <v>2140</v>
      </c>
      <c r="R225" s="127">
        <v>2150</v>
      </c>
      <c r="S225" s="127">
        <v>2160</v>
      </c>
      <c r="T225" s="127">
        <v>2170</v>
      </c>
      <c r="U225" s="127">
        <v>2180</v>
      </c>
      <c r="V225" s="127">
        <v>2190</v>
      </c>
      <c r="W225" s="127">
        <v>2200</v>
      </c>
      <c r="X225" s="127">
        <v>2210</v>
      </c>
      <c r="Y225" s="127">
        <v>2220</v>
      </c>
      <c r="Z225" s="127">
        <v>2230</v>
      </c>
      <c r="AA225" s="127">
        <v>2240</v>
      </c>
      <c r="AB225" s="127">
        <v>2250</v>
      </c>
      <c r="AC225" s="127">
        <v>2260</v>
      </c>
      <c r="AD225" s="127">
        <v>2270</v>
      </c>
      <c r="AE225" s="127">
        <v>2280</v>
      </c>
      <c r="AF225" s="127">
        <v>2290</v>
      </c>
      <c r="AG225" s="127">
        <v>2300</v>
      </c>
    </row>
    <row r="226" spans="1:33">
      <c r="A226" s="174">
        <v>24.666666666666668</v>
      </c>
      <c r="B226" s="138" t="s">
        <v>50</v>
      </c>
      <c r="C226" s="74">
        <f>C220</f>
        <v>25.029353474213401</v>
      </c>
      <c r="D226" s="74">
        <f t="shared" ref="D226:AG226" si="89">D220</f>
        <v>24.415411028936248</v>
      </c>
      <c r="E226" s="74">
        <f t="shared" si="89"/>
        <v>27.045426477468745</v>
      </c>
      <c r="F226" s="74">
        <f t="shared" si="89"/>
        <v>24.972082621086408</v>
      </c>
      <c r="G226" s="74">
        <f t="shared" si="89"/>
        <v>24.109731336341195</v>
      </c>
      <c r="H226" s="74">
        <f t="shared" si="89"/>
        <v>24.458372623233089</v>
      </c>
      <c r="I226" s="74">
        <f t="shared" si="89"/>
        <v>24.121343613448531</v>
      </c>
      <c r="J226" s="74">
        <f t="shared" si="89"/>
        <v>23.45623546462317</v>
      </c>
      <c r="K226" s="74">
        <f t="shared" si="89"/>
        <v>22.463048176757006</v>
      </c>
      <c r="L226" s="74">
        <f t="shared" si="89"/>
        <v>23.649933831767889</v>
      </c>
      <c r="M226" s="74">
        <f t="shared" si="89"/>
        <v>24.836819486778772</v>
      </c>
      <c r="N226" s="74">
        <f t="shared" si="89"/>
        <v>24.836819486778772</v>
      </c>
      <c r="O226" s="74">
        <f t="shared" si="89"/>
        <v>24.836819486778772</v>
      </c>
      <c r="P226" s="74">
        <f t="shared" si="89"/>
        <v>24.836819486778772</v>
      </c>
      <c r="Q226" s="74">
        <f t="shared" si="89"/>
        <v>24.836819486778772</v>
      </c>
      <c r="R226" s="74">
        <f t="shared" si="89"/>
        <v>24.836819486778772</v>
      </c>
      <c r="S226" s="74">
        <f t="shared" si="89"/>
        <v>24.836819486778772</v>
      </c>
      <c r="T226" s="74">
        <f t="shared" si="89"/>
        <v>24.836819486778772</v>
      </c>
      <c r="U226" s="74">
        <f t="shared" si="89"/>
        <v>24.836819486778772</v>
      </c>
      <c r="V226" s="74">
        <f t="shared" si="89"/>
        <v>24.836819486778772</v>
      </c>
      <c r="W226" s="74">
        <f t="shared" si="89"/>
        <v>24.836819486778772</v>
      </c>
      <c r="X226" s="74">
        <f t="shared" si="89"/>
        <v>24.836819486778772</v>
      </c>
      <c r="Y226" s="74">
        <f t="shared" si="89"/>
        <v>24.836819486778772</v>
      </c>
      <c r="Z226" s="74">
        <f t="shared" si="89"/>
        <v>24.836819486778772</v>
      </c>
      <c r="AA226" s="74">
        <f t="shared" si="89"/>
        <v>24.836819486778772</v>
      </c>
      <c r="AB226" s="74">
        <f t="shared" si="89"/>
        <v>24.836819486778772</v>
      </c>
      <c r="AC226" s="74">
        <f t="shared" si="89"/>
        <v>24.836819486778772</v>
      </c>
      <c r="AD226" s="74">
        <f t="shared" si="89"/>
        <v>24.836819486778772</v>
      </c>
      <c r="AE226" s="74">
        <f t="shared" si="89"/>
        <v>24.836819486778772</v>
      </c>
      <c r="AF226" s="74">
        <f t="shared" si="89"/>
        <v>24.836819486778772</v>
      </c>
      <c r="AG226" s="74">
        <f t="shared" si="89"/>
        <v>24.836819486778772</v>
      </c>
    </row>
    <row r="227" spans="1:33">
      <c r="A227" s="175">
        <v>39</v>
      </c>
      <c r="B227" s="138" t="s">
        <v>76</v>
      </c>
      <c r="C227" s="74">
        <f>(($A227)/($A$227+SUM($A$229:$A$233)))*(C$223-C$226-C$228)</f>
        <v>33.593381392773672</v>
      </c>
      <c r="D227" s="74">
        <f t="shared" ref="D227:AG227" si="90">(($A227)/($A$227+SUM($A$229:$A$233)))*(D$223-D$226-D$228)</f>
        <v>37.676988666477925</v>
      </c>
      <c r="E227" s="74">
        <f t="shared" si="90"/>
        <v>43.909914553720384</v>
      </c>
      <c r="F227" s="74">
        <f t="shared" si="90"/>
        <v>48.080583914272047</v>
      </c>
      <c r="G227" s="74">
        <f t="shared" si="90"/>
        <v>51.436177584459884</v>
      </c>
      <c r="H227" s="74">
        <f t="shared" si="90"/>
        <v>53.976695564283908</v>
      </c>
      <c r="I227" s="74">
        <f t="shared" si="90"/>
        <v>54.697782211256367</v>
      </c>
      <c r="J227" s="74">
        <f t="shared" si="90"/>
        <v>54.693564002678912</v>
      </c>
      <c r="K227" s="74">
        <f t="shared" si="90"/>
        <v>53.964040938551598</v>
      </c>
      <c r="L227" s="74">
        <f t="shared" si="90"/>
        <v>54.801884383680282</v>
      </c>
      <c r="M227" s="74">
        <f t="shared" si="90"/>
        <v>55.63972782880893</v>
      </c>
      <c r="N227" s="74">
        <f t="shared" si="90"/>
        <v>55.63972782880893</v>
      </c>
      <c r="O227" s="74">
        <f t="shared" si="90"/>
        <v>55.63972782880893</v>
      </c>
      <c r="P227" s="74">
        <f t="shared" si="90"/>
        <v>55.63972782880893</v>
      </c>
      <c r="Q227" s="74">
        <f t="shared" si="90"/>
        <v>55.63972782880893</v>
      </c>
      <c r="R227" s="74">
        <f t="shared" si="90"/>
        <v>55.63972782880893</v>
      </c>
      <c r="S227" s="74">
        <f t="shared" si="90"/>
        <v>55.63972782880893</v>
      </c>
      <c r="T227" s="74">
        <f t="shared" si="90"/>
        <v>55.63972782880893</v>
      </c>
      <c r="U227" s="74">
        <f t="shared" si="90"/>
        <v>55.63972782880893</v>
      </c>
      <c r="V227" s="74">
        <f t="shared" si="90"/>
        <v>55.63972782880893</v>
      </c>
      <c r="W227" s="74">
        <f t="shared" si="90"/>
        <v>55.63972782880893</v>
      </c>
      <c r="X227" s="74">
        <f t="shared" si="90"/>
        <v>55.63972782880893</v>
      </c>
      <c r="Y227" s="74">
        <f t="shared" si="90"/>
        <v>55.63972782880893</v>
      </c>
      <c r="Z227" s="74">
        <f t="shared" si="90"/>
        <v>55.63972782880893</v>
      </c>
      <c r="AA227" s="74">
        <f t="shared" si="90"/>
        <v>55.63972782880893</v>
      </c>
      <c r="AB227" s="74">
        <f t="shared" si="90"/>
        <v>55.63972782880893</v>
      </c>
      <c r="AC227" s="74">
        <f t="shared" si="90"/>
        <v>55.63972782880893</v>
      </c>
      <c r="AD227" s="74">
        <f t="shared" si="90"/>
        <v>55.63972782880893</v>
      </c>
      <c r="AE227" s="74">
        <f t="shared" si="90"/>
        <v>55.63972782880893</v>
      </c>
      <c r="AF227" s="74">
        <f t="shared" si="90"/>
        <v>55.63972782880893</v>
      </c>
      <c r="AG227" s="74">
        <f t="shared" si="90"/>
        <v>55.63972782880893</v>
      </c>
    </row>
    <row r="228" spans="1:33">
      <c r="A228" s="175">
        <v>24.666666666666668</v>
      </c>
      <c r="B228" s="138" t="s">
        <v>51</v>
      </c>
      <c r="C228" s="74">
        <f>C222</f>
        <v>24.289197958940001</v>
      </c>
      <c r="D228" s="74">
        <f t="shared" ref="D228:AG228" si="91">D222</f>
        <v>24.948203503337169</v>
      </c>
      <c r="E228" s="74">
        <f t="shared" si="91"/>
        <v>24.7864789942115</v>
      </c>
      <c r="F228" s="74">
        <f t="shared" si="91"/>
        <v>27.570849886544501</v>
      </c>
      <c r="G228" s="74">
        <f t="shared" si="91"/>
        <v>29.988112500522398</v>
      </c>
      <c r="H228" s="74">
        <f t="shared" si="91"/>
        <v>32.038266836145198</v>
      </c>
      <c r="I228" s="74">
        <f t="shared" si="91"/>
        <v>35.479150848538666</v>
      </c>
      <c r="J228" s="74">
        <f t="shared" si="91"/>
        <v>39.003535790427236</v>
      </c>
      <c r="K228" s="74">
        <f t="shared" si="91"/>
        <v>42.611421661810894</v>
      </c>
      <c r="L228" s="74">
        <f t="shared" si="91"/>
        <v>37.418495870374102</v>
      </c>
      <c r="M228" s="74">
        <f t="shared" si="91"/>
        <v>32.225570078937302</v>
      </c>
      <c r="N228" s="74">
        <f t="shared" si="91"/>
        <v>32.225570078937302</v>
      </c>
      <c r="O228" s="74">
        <f t="shared" si="91"/>
        <v>32.225570078937302</v>
      </c>
      <c r="P228" s="74">
        <f t="shared" si="91"/>
        <v>32.225570078937302</v>
      </c>
      <c r="Q228" s="74">
        <f t="shared" si="91"/>
        <v>32.225570078937302</v>
      </c>
      <c r="R228" s="74">
        <f t="shared" si="91"/>
        <v>32.225570078937302</v>
      </c>
      <c r="S228" s="74">
        <f t="shared" si="91"/>
        <v>32.225570078937302</v>
      </c>
      <c r="T228" s="74">
        <f t="shared" si="91"/>
        <v>32.225570078937302</v>
      </c>
      <c r="U228" s="74">
        <f t="shared" si="91"/>
        <v>32.225570078937302</v>
      </c>
      <c r="V228" s="74">
        <f t="shared" si="91"/>
        <v>32.225570078937302</v>
      </c>
      <c r="W228" s="74">
        <f t="shared" si="91"/>
        <v>32.225570078937302</v>
      </c>
      <c r="X228" s="74">
        <f t="shared" si="91"/>
        <v>32.225570078937302</v>
      </c>
      <c r="Y228" s="74">
        <f t="shared" si="91"/>
        <v>32.225570078937302</v>
      </c>
      <c r="Z228" s="74">
        <f t="shared" si="91"/>
        <v>32.225570078937302</v>
      </c>
      <c r="AA228" s="74">
        <f t="shared" si="91"/>
        <v>32.225570078937302</v>
      </c>
      <c r="AB228" s="74">
        <f t="shared" si="91"/>
        <v>32.225570078937302</v>
      </c>
      <c r="AC228" s="74">
        <f t="shared" si="91"/>
        <v>32.225570078937302</v>
      </c>
      <c r="AD228" s="74">
        <f t="shared" si="91"/>
        <v>32.225570078937302</v>
      </c>
      <c r="AE228" s="74">
        <f t="shared" si="91"/>
        <v>32.225570078937302</v>
      </c>
      <c r="AF228" s="74">
        <f t="shared" si="91"/>
        <v>32.225570078937302</v>
      </c>
      <c r="AG228" s="74">
        <f t="shared" si="91"/>
        <v>32.225570078937302</v>
      </c>
    </row>
    <row r="229" spans="1:33">
      <c r="A229" s="175">
        <v>62.5</v>
      </c>
      <c r="B229" s="138" t="s">
        <v>54</v>
      </c>
      <c r="C229" s="74">
        <f>(($A229)/($A$227+SUM($A$229:$A$233)))*(C$223-C$226-C$228)</f>
        <v>53.835547103803961</v>
      </c>
      <c r="D229" s="74">
        <f t="shared" ref="D229:AG233" si="92">(($A229)/($A$227+SUM($A$229:$A$233)))*(D$223-D$226-D$228)</f>
        <v>60.379789529612061</v>
      </c>
      <c r="E229" s="74">
        <f t="shared" si="92"/>
        <v>70.368452810449341</v>
      </c>
      <c r="F229" s="74">
        <f t="shared" si="92"/>
        <v>77.052217811333406</v>
      </c>
      <c r="G229" s="74">
        <f t="shared" si="92"/>
        <v>82.429771769967772</v>
      </c>
      <c r="H229" s="74">
        <f t="shared" si="92"/>
        <v>86.501114686352423</v>
      </c>
      <c r="I229" s="74">
        <f t="shared" si="92"/>
        <v>87.656702261628809</v>
      </c>
      <c r="J229" s="74">
        <f t="shared" si="92"/>
        <v>87.649942311985441</v>
      </c>
      <c r="K229" s="74">
        <f t="shared" si="92"/>
        <v>86.480834837422435</v>
      </c>
      <c r="L229" s="74">
        <f t="shared" si="92"/>
        <v>87.823532666154293</v>
      </c>
      <c r="M229" s="74">
        <f t="shared" si="92"/>
        <v>89.166230494886108</v>
      </c>
      <c r="N229" s="74">
        <f t="shared" si="92"/>
        <v>89.166230494886108</v>
      </c>
      <c r="O229" s="74">
        <f t="shared" si="92"/>
        <v>89.166230494886108</v>
      </c>
      <c r="P229" s="74">
        <f t="shared" si="92"/>
        <v>89.166230494886108</v>
      </c>
      <c r="Q229" s="74">
        <f t="shared" si="92"/>
        <v>89.166230494886108</v>
      </c>
      <c r="R229" s="74">
        <f t="shared" si="92"/>
        <v>89.166230494886108</v>
      </c>
      <c r="S229" s="74">
        <f t="shared" si="92"/>
        <v>89.166230494886108</v>
      </c>
      <c r="T229" s="74">
        <f t="shared" si="92"/>
        <v>89.166230494886108</v>
      </c>
      <c r="U229" s="74">
        <f t="shared" si="92"/>
        <v>89.166230494886108</v>
      </c>
      <c r="V229" s="74">
        <f t="shared" si="92"/>
        <v>89.166230494886108</v>
      </c>
      <c r="W229" s="74">
        <f t="shared" si="92"/>
        <v>89.166230494886108</v>
      </c>
      <c r="X229" s="74">
        <f t="shared" si="92"/>
        <v>89.166230494886108</v>
      </c>
      <c r="Y229" s="74">
        <f t="shared" si="92"/>
        <v>89.166230494886108</v>
      </c>
      <c r="Z229" s="74">
        <f t="shared" si="92"/>
        <v>89.166230494886108</v>
      </c>
      <c r="AA229" s="74">
        <f t="shared" si="92"/>
        <v>89.166230494886108</v>
      </c>
      <c r="AB229" s="74">
        <f t="shared" si="92"/>
        <v>89.166230494886108</v>
      </c>
      <c r="AC229" s="74">
        <f t="shared" si="92"/>
        <v>89.166230494886108</v>
      </c>
      <c r="AD229" s="74">
        <f t="shared" si="92"/>
        <v>89.166230494886108</v>
      </c>
      <c r="AE229" s="74">
        <f t="shared" si="92"/>
        <v>89.166230494886108</v>
      </c>
      <c r="AF229" s="74">
        <f t="shared" si="92"/>
        <v>89.166230494886108</v>
      </c>
      <c r="AG229" s="74">
        <f t="shared" si="92"/>
        <v>89.166230494886108</v>
      </c>
    </row>
    <row r="230" spans="1:33">
      <c r="A230" s="175">
        <v>62.5</v>
      </c>
      <c r="B230" s="138" t="s">
        <v>55</v>
      </c>
      <c r="C230" s="74">
        <f t="shared" ref="C230:R233" si="93">(($A230)/($A$227+SUM($A$229:$A$233)))*(C$223-C$226-C$228)</f>
        <v>53.835547103803961</v>
      </c>
      <c r="D230" s="74">
        <f t="shared" si="93"/>
        <v>60.379789529612061</v>
      </c>
      <c r="E230" s="74">
        <f t="shared" si="93"/>
        <v>70.368452810449341</v>
      </c>
      <c r="F230" s="74">
        <f t="shared" si="93"/>
        <v>77.052217811333406</v>
      </c>
      <c r="G230" s="74">
        <f t="shared" si="93"/>
        <v>82.429771769967772</v>
      </c>
      <c r="H230" s="74">
        <f t="shared" si="93"/>
        <v>86.501114686352423</v>
      </c>
      <c r="I230" s="74">
        <f t="shared" si="93"/>
        <v>87.656702261628809</v>
      </c>
      <c r="J230" s="74">
        <f t="shared" si="93"/>
        <v>87.649942311985441</v>
      </c>
      <c r="K230" s="74">
        <f t="shared" si="93"/>
        <v>86.480834837422435</v>
      </c>
      <c r="L230" s="74">
        <f t="shared" si="93"/>
        <v>87.823532666154293</v>
      </c>
      <c r="M230" s="74">
        <f t="shared" si="93"/>
        <v>89.166230494886108</v>
      </c>
      <c r="N230" s="74">
        <f t="shared" si="93"/>
        <v>89.166230494886108</v>
      </c>
      <c r="O230" s="74">
        <f t="shared" si="93"/>
        <v>89.166230494886108</v>
      </c>
      <c r="P230" s="74">
        <f t="shared" si="93"/>
        <v>89.166230494886108</v>
      </c>
      <c r="Q230" s="74">
        <f t="shared" si="93"/>
        <v>89.166230494886108</v>
      </c>
      <c r="R230" s="74">
        <f t="shared" si="93"/>
        <v>89.166230494886108</v>
      </c>
      <c r="S230" s="74">
        <f t="shared" si="92"/>
        <v>89.166230494886108</v>
      </c>
      <c r="T230" s="74">
        <f t="shared" si="92"/>
        <v>89.166230494886108</v>
      </c>
      <c r="U230" s="74">
        <f t="shared" si="92"/>
        <v>89.166230494886108</v>
      </c>
      <c r="V230" s="74">
        <f t="shared" si="92"/>
        <v>89.166230494886108</v>
      </c>
      <c r="W230" s="74">
        <f t="shared" si="92"/>
        <v>89.166230494886108</v>
      </c>
      <c r="X230" s="74">
        <f t="shared" si="92"/>
        <v>89.166230494886108</v>
      </c>
      <c r="Y230" s="74">
        <f t="shared" si="92"/>
        <v>89.166230494886108</v>
      </c>
      <c r="Z230" s="74">
        <f t="shared" si="92"/>
        <v>89.166230494886108</v>
      </c>
      <c r="AA230" s="74">
        <f t="shared" si="92"/>
        <v>89.166230494886108</v>
      </c>
      <c r="AB230" s="74">
        <f t="shared" si="92"/>
        <v>89.166230494886108</v>
      </c>
      <c r="AC230" s="74">
        <f t="shared" si="92"/>
        <v>89.166230494886108</v>
      </c>
      <c r="AD230" s="74">
        <f t="shared" si="92"/>
        <v>89.166230494886108</v>
      </c>
      <c r="AE230" s="74">
        <f t="shared" si="92"/>
        <v>89.166230494886108</v>
      </c>
      <c r="AF230" s="74">
        <f t="shared" si="92"/>
        <v>89.166230494886108</v>
      </c>
      <c r="AG230" s="74">
        <f t="shared" si="92"/>
        <v>89.166230494886108</v>
      </c>
    </row>
    <row r="231" spans="1:33">
      <c r="A231" s="175">
        <v>42.5</v>
      </c>
      <c r="B231" s="138" t="s">
        <v>56</v>
      </c>
      <c r="C231" s="74">
        <f t="shared" si="93"/>
        <v>36.608172030586694</v>
      </c>
      <c r="D231" s="74">
        <f t="shared" si="93"/>
        <v>41.058256880136206</v>
      </c>
      <c r="E231" s="74">
        <f t="shared" si="93"/>
        <v>47.850547911105551</v>
      </c>
      <c r="F231" s="74">
        <f t="shared" si="93"/>
        <v>52.395508111706718</v>
      </c>
      <c r="G231" s="74">
        <f t="shared" si="93"/>
        <v>56.052244803578084</v>
      </c>
      <c r="H231" s="74">
        <f t="shared" si="93"/>
        <v>58.820757986719649</v>
      </c>
      <c r="I231" s="74">
        <f t="shared" si="93"/>
        <v>59.606557537907584</v>
      </c>
      <c r="J231" s="74">
        <f t="shared" si="93"/>
        <v>59.6019607721501</v>
      </c>
      <c r="K231" s="74">
        <f t="shared" si="93"/>
        <v>58.806967689447255</v>
      </c>
      <c r="L231" s="74">
        <f t="shared" si="93"/>
        <v>59.720002212984923</v>
      </c>
      <c r="M231" s="74">
        <f t="shared" si="93"/>
        <v>60.633036736522556</v>
      </c>
      <c r="N231" s="74">
        <f t="shared" si="92"/>
        <v>60.633036736522556</v>
      </c>
      <c r="O231" s="74">
        <f t="shared" si="92"/>
        <v>60.633036736522556</v>
      </c>
      <c r="P231" s="74">
        <f t="shared" si="92"/>
        <v>60.633036736522556</v>
      </c>
      <c r="Q231" s="74">
        <f t="shared" si="92"/>
        <v>60.633036736522556</v>
      </c>
      <c r="R231" s="74">
        <f t="shared" si="92"/>
        <v>60.633036736522556</v>
      </c>
      <c r="S231" s="74">
        <f t="shared" si="92"/>
        <v>60.633036736522556</v>
      </c>
      <c r="T231" s="74">
        <f t="shared" si="92"/>
        <v>60.633036736522556</v>
      </c>
      <c r="U231" s="74">
        <f t="shared" si="92"/>
        <v>60.633036736522556</v>
      </c>
      <c r="V231" s="74">
        <f t="shared" si="92"/>
        <v>60.633036736522556</v>
      </c>
      <c r="W231" s="74">
        <f t="shared" si="92"/>
        <v>60.633036736522556</v>
      </c>
      <c r="X231" s="74">
        <f t="shared" si="92"/>
        <v>60.633036736522556</v>
      </c>
      <c r="Y231" s="74">
        <f t="shared" si="92"/>
        <v>60.633036736522556</v>
      </c>
      <c r="Z231" s="74">
        <f t="shared" si="92"/>
        <v>60.633036736522556</v>
      </c>
      <c r="AA231" s="74">
        <f t="shared" si="92"/>
        <v>60.633036736522556</v>
      </c>
      <c r="AB231" s="74">
        <f t="shared" si="92"/>
        <v>60.633036736522556</v>
      </c>
      <c r="AC231" s="74">
        <f t="shared" si="92"/>
        <v>60.633036736522556</v>
      </c>
      <c r="AD231" s="74">
        <f t="shared" si="92"/>
        <v>60.633036736522556</v>
      </c>
      <c r="AE231" s="74">
        <f t="shared" si="92"/>
        <v>60.633036736522556</v>
      </c>
      <c r="AF231" s="74">
        <f t="shared" si="92"/>
        <v>60.633036736522556</v>
      </c>
      <c r="AG231" s="74">
        <f t="shared" si="92"/>
        <v>60.633036736522556</v>
      </c>
    </row>
    <row r="232" spans="1:33">
      <c r="A232" s="175">
        <v>42.5</v>
      </c>
      <c r="B232" s="138" t="s">
        <v>57</v>
      </c>
      <c r="C232" s="74">
        <f t="shared" si="93"/>
        <v>36.608172030586694</v>
      </c>
      <c r="D232" s="74">
        <f t="shared" si="93"/>
        <v>41.058256880136206</v>
      </c>
      <c r="E232" s="74">
        <f t="shared" si="93"/>
        <v>47.850547911105551</v>
      </c>
      <c r="F232" s="74">
        <f t="shared" si="93"/>
        <v>52.395508111706718</v>
      </c>
      <c r="G232" s="74">
        <f t="shared" si="93"/>
        <v>56.052244803578084</v>
      </c>
      <c r="H232" s="74">
        <f t="shared" si="93"/>
        <v>58.820757986719649</v>
      </c>
      <c r="I232" s="74">
        <f t="shared" si="93"/>
        <v>59.606557537907584</v>
      </c>
      <c r="J232" s="74">
        <f t="shared" si="93"/>
        <v>59.6019607721501</v>
      </c>
      <c r="K232" s="74">
        <f t="shared" si="93"/>
        <v>58.806967689447255</v>
      </c>
      <c r="L232" s="74">
        <f t="shared" si="93"/>
        <v>59.720002212984923</v>
      </c>
      <c r="M232" s="74">
        <f t="shared" si="93"/>
        <v>60.633036736522556</v>
      </c>
      <c r="N232" s="74">
        <f t="shared" si="92"/>
        <v>60.633036736522556</v>
      </c>
      <c r="O232" s="74">
        <f t="shared" si="92"/>
        <v>60.633036736522556</v>
      </c>
      <c r="P232" s="74">
        <f t="shared" si="92"/>
        <v>60.633036736522556</v>
      </c>
      <c r="Q232" s="74">
        <f t="shared" si="92"/>
        <v>60.633036736522556</v>
      </c>
      <c r="R232" s="74">
        <f t="shared" si="92"/>
        <v>60.633036736522556</v>
      </c>
      <c r="S232" s="74">
        <f t="shared" si="92"/>
        <v>60.633036736522556</v>
      </c>
      <c r="T232" s="74">
        <f t="shared" si="92"/>
        <v>60.633036736522556</v>
      </c>
      <c r="U232" s="74">
        <f t="shared" si="92"/>
        <v>60.633036736522556</v>
      </c>
      <c r="V232" s="74">
        <f t="shared" si="92"/>
        <v>60.633036736522556</v>
      </c>
      <c r="W232" s="74">
        <f t="shared" si="92"/>
        <v>60.633036736522556</v>
      </c>
      <c r="X232" s="74">
        <f t="shared" si="92"/>
        <v>60.633036736522556</v>
      </c>
      <c r="Y232" s="74">
        <f t="shared" si="92"/>
        <v>60.633036736522556</v>
      </c>
      <c r="Z232" s="74">
        <f t="shared" si="92"/>
        <v>60.633036736522556</v>
      </c>
      <c r="AA232" s="74">
        <f t="shared" si="92"/>
        <v>60.633036736522556</v>
      </c>
      <c r="AB232" s="74">
        <f t="shared" si="92"/>
        <v>60.633036736522556</v>
      </c>
      <c r="AC232" s="74">
        <f t="shared" si="92"/>
        <v>60.633036736522556</v>
      </c>
      <c r="AD232" s="74">
        <f t="shared" si="92"/>
        <v>60.633036736522556</v>
      </c>
      <c r="AE232" s="74">
        <f t="shared" si="92"/>
        <v>60.633036736522556</v>
      </c>
      <c r="AF232" s="74">
        <f t="shared" si="92"/>
        <v>60.633036736522556</v>
      </c>
      <c r="AG232" s="74">
        <f t="shared" si="92"/>
        <v>60.633036736522556</v>
      </c>
    </row>
    <row r="233" spans="1:33">
      <c r="A233" s="175">
        <v>24.666666666666668</v>
      </c>
      <c r="B233" s="138" t="s">
        <v>52</v>
      </c>
      <c r="C233" s="74">
        <f t="shared" si="93"/>
        <v>21.247095923634632</v>
      </c>
      <c r="D233" s="74">
        <f t="shared" si="93"/>
        <v>23.829890267686896</v>
      </c>
      <c r="E233" s="74">
        <f t="shared" si="93"/>
        <v>27.772082709190673</v>
      </c>
      <c r="F233" s="74">
        <f t="shared" si="93"/>
        <v>30.409941962872921</v>
      </c>
      <c r="G233" s="74">
        <f t="shared" si="93"/>
        <v>32.532283258547281</v>
      </c>
      <c r="H233" s="74">
        <f t="shared" si="93"/>
        <v>34.139106596213757</v>
      </c>
      <c r="I233" s="74">
        <f t="shared" si="93"/>
        <v>34.595178492589504</v>
      </c>
      <c r="J233" s="74">
        <f t="shared" si="93"/>
        <v>34.592510565796921</v>
      </c>
      <c r="K233" s="74">
        <f t="shared" si="93"/>
        <v>34.131102815836059</v>
      </c>
      <c r="L233" s="74">
        <f t="shared" si="93"/>
        <v>34.661020892242234</v>
      </c>
      <c r="M233" s="74">
        <f t="shared" si="93"/>
        <v>35.190938968648389</v>
      </c>
      <c r="N233" s="74">
        <f t="shared" si="92"/>
        <v>35.190938968648389</v>
      </c>
      <c r="O233" s="74">
        <f t="shared" si="92"/>
        <v>35.190938968648389</v>
      </c>
      <c r="P233" s="74">
        <f t="shared" si="92"/>
        <v>35.190938968648389</v>
      </c>
      <c r="Q233" s="74">
        <f t="shared" si="92"/>
        <v>35.190938968648389</v>
      </c>
      <c r="R233" s="74">
        <f t="shared" si="92"/>
        <v>35.190938968648389</v>
      </c>
      <c r="S233" s="74">
        <f t="shared" si="92"/>
        <v>35.190938968648389</v>
      </c>
      <c r="T233" s="74">
        <f t="shared" si="92"/>
        <v>35.190938968648389</v>
      </c>
      <c r="U233" s="74">
        <f t="shared" si="92"/>
        <v>35.190938968648389</v>
      </c>
      <c r="V233" s="74">
        <f t="shared" si="92"/>
        <v>35.190938968648389</v>
      </c>
      <c r="W233" s="74">
        <f t="shared" si="92"/>
        <v>35.190938968648389</v>
      </c>
      <c r="X233" s="74">
        <f t="shared" si="92"/>
        <v>35.190938968648389</v>
      </c>
      <c r="Y233" s="74">
        <f t="shared" si="92"/>
        <v>35.190938968648389</v>
      </c>
      <c r="Z233" s="74">
        <f t="shared" si="92"/>
        <v>35.190938968648389</v>
      </c>
      <c r="AA233" s="74">
        <f t="shared" si="92"/>
        <v>35.190938968648389</v>
      </c>
      <c r="AB233" s="74">
        <f t="shared" si="92"/>
        <v>35.190938968648389</v>
      </c>
      <c r="AC233" s="74">
        <f t="shared" si="92"/>
        <v>35.190938968648389</v>
      </c>
      <c r="AD233" s="74">
        <f t="shared" si="92"/>
        <v>35.190938968648389</v>
      </c>
      <c r="AE233" s="74">
        <f t="shared" si="92"/>
        <v>35.190938968648389</v>
      </c>
      <c r="AF233" s="74">
        <f t="shared" si="92"/>
        <v>35.190938968648389</v>
      </c>
      <c r="AG233" s="74">
        <f t="shared" si="92"/>
        <v>35.190938968648389</v>
      </c>
    </row>
    <row r="234" spans="1:33">
      <c r="A234" s="176">
        <f>SUM(A226:A233)</f>
        <v>323.00000000000006</v>
      </c>
      <c r="B234" s="1" t="s">
        <v>22</v>
      </c>
      <c r="C234" s="1">
        <f>SUM(C226:C233)</f>
        <v>285.04646701834298</v>
      </c>
      <c r="D234" s="1">
        <f t="shared" ref="D234:AG234" si="94">SUM(D226:D233)</f>
        <v>313.74658628593477</v>
      </c>
      <c r="E234" s="1">
        <f t="shared" si="94"/>
        <v>359.95190417770107</v>
      </c>
      <c r="F234" s="1">
        <f t="shared" si="94"/>
        <v>389.9289102308561</v>
      </c>
      <c r="G234" s="1">
        <f t="shared" si="94"/>
        <v>415.03033782696252</v>
      </c>
      <c r="H234" s="1">
        <f t="shared" si="94"/>
        <v>435.2561869660201</v>
      </c>
      <c r="I234" s="1">
        <f t="shared" si="94"/>
        <v>443.41997476490587</v>
      </c>
      <c r="J234" s="1">
        <f t="shared" si="94"/>
        <v>446.24965199179735</v>
      </c>
      <c r="K234" s="1">
        <f t="shared" si="94"/>
        <v>443.74521864669498</v>
      </c>
      <c r="L234" s="1">
        <f t="shared" si="94"/>
        <v>445.61840473634294</v>
      </c>
      <c r="M234" s="1">
        <f t="shared" si="94"/>
        <v>447.49159082599073</v>
      </c>
      <c r="N234" s="1">
        <f t="shared" si="94"/>
        <v>447.49159082599073</v>
      </c>
      <c r="O234" s="1">
        <f t="shared" si="94"/>
        <v>447.49159082599073</v>
      </c>
      <c r="P234" s="1">
        <f t="shared" si="94"/>
        <v>447.49159082599073</v>
      </c>
      <c r="Q234" s="1">
        <f t="shared" si="94"/>
        <v>447.49159082599073</v>
      </c>
      <c r="R234" s="1">
        <f t="shared" si="94"/>
        <v>447.49159082599073</v>
      </c>
      <c r="S234" s="1">
        <f t="shared" si="94"/>
        <v>447.49159082599073</v>
      </c>
      <c r="T234" s="1">
        <f t="shared" si="94"/>
        <v>447.49159082599073</v>
      </c>
      <c r="U234" s="1">
        <f t="shared" si="94"/>
        <v>447.49159082599073</v>
      </c>
      <c r="V234" s="1">
        <f t="shared" si="94"/>
        <v>447.49159082599073</v>
      </c>
      <c r="W234" s="1">
        <f t="shared" si="94"/>
        <v>447.49159082599073</v>
      </c>
      <c r="X234" s="1">
        <f t="shared" si="94"/>
        <v>447.49159082599073</v>
      </c>
      <c r="Y234" s="1">
        <f t="shared" si="94"/>
        <v>447.49159082599073</v>
      </c>
      <c r="Z234" s="1">
        <f t="shared" si="94"/>
        <v>447.49159082599073</v>
      </c>
      <c r="AA234" s="1">
        <f t="shared" si="94"/>
        <v>447.49159082599073</v>
      </c>
      <c r="AB234" s="1">
        <f t="shared" si="94"/>
        <v>447.49159082599073</v>
      </c>
      <c r="AC234" s="1">
        <f t="shared" si="94"/>
        <v>447.49159082599073</v>
      </c>
      <c r="AD234" s="1">
        <f t="shared" si="94"/>
        <v>447.49159082599073</v>
      </c>
      <c r="AE234" s="1">
        <f t="shared" si="94"/>
        <v>447.49159082599073</v>
      </c>
      <c r="AF234" s="1">
        <f t="shared" si="94"/>
        <v>447.49159082599073</v>
      </c>
      <c r="AG234" s="1">
        <f t="shared" si="94"/>
        <v>447.49159082599073</v>
      </c>
    </row>
    <row r="236" spans="1:33">
      <c r="A236" s="143" t="s">
        <v>58</v>
      </c>
      <c r="B236" s="173" t="s">
        <v>77</v>
      </c>
      <c r="C236" s="144">
        <v>2000</v>
      </c>
      <c r="D236" s="145">
        <v>2010</v>
      </c>
      <c r="E236" s="145">
        <v>2020</v>
      </c>
      <c r="F236" s="145">
        <v>2030</v>
      </c>
      <c r="G236" s="145">
        <v>2040</v>
      </c>
      <c r="H236" s="145">
        <v>2050</v>
      </c>
      <c r="I236" s="145">
        <v>2060</v>
      </c>
      <c r="J236" s="145">
        <v>2080</v>
      </c>
      <c r="K236" s="145">
        <v>2100</v>
      </c>
      <c r="L236" s="145">
        <v>2200</v>
      </c>
      <c r="M236" s="145">
        <v>2300</v>
      </c>
    </row>
    <row r="237" spans="1:33">
      <c r="B237" s="143" t="s">
        <v>50</v>
      </c>
      <c r="C237" s="160">
        <f>C226</f>
        <v>25.029353474213401</v>
      </c>
      <c r="D237" s="143">
        <f t="shared" ref="D237:I245" si="95">100*(D226/$C226)</f>
        <v>97.547110252329645</v>
      </c>
      <c r="E237" s="143">
        <f t="shared" si="95"/>
        <v>108.05483451792877</v>
      </c>
      <c r="F237" s="143">
        <f t="shared" si="95"/>
        <v>99.771185247809143</v>
      </c>
      <c r="G237" s="143">
        <f t="shared" si="95"/>
        <v>96.325825440039225</v>
      </c>
      <c r="H237" s="143">
        <f t="shared" si="95"/>
        <v>97.718755094618942</v>
      </c>
      <c r="I237" s="143">
        <f t="shared" si="95"/>
        <v>96.372220074720062</v>
      </c>
      <c r="J237" s="143">
        <f>100*(K226/$C226)</f>
        <v>89.746817471332847</v>
      </c>
      <c r="K237" s="143">
        <f>100*(M226/$C226)</f>
        <v>99.230767236425066</v>
      </c>
      <c r="L237" s="143">
        <f>100*(W226/$C226)</f>
        <v>99.230767236425066</v>
      </c>
      <c r="M237" s="143">
        <f>100*(AG226/$C226)</f>
        <v>99.230767236425066</v>
      </c>
    </row>
    <row r="238" spans="1:33">
      <c r="A238" s="1"/>
      <c r="B238" s="143" t="s">
        <v>76</v>
      </c>
      <c r="C238" s="160">
        <f t="shared" ref="C238:C245" si="96">C227</f>
        <v>33.593381392773672</v>
      </c>
      <c r="D238" s="143">
        <f t="shared" si="95"/>
        <v>112.15598759159946</v>
      </c>
      <c r="E238" s="143">
        <f t="shared" si="95"/>
        <v>130.71001707248772</v>
      </c>
      <c r="F238" s="143">
        <f t="shared" si="95"/>
        <v>143.12516906861524</v>
      </c>
      <c r="G238" s="143">
        <f t="shared" si="95"/>
        <v>153.11402261971878</v>
      </c>
      <c r="H238" s="143">
        <f t="shared" si="95"/>
        <v>160.67657772579847</v>
      </c>
      <c r="I238" s="143">
        <f t="shared" si="95"/>
        <v>162.82309176242228</v>
      </c>
      <c r="J238" s="143">
        <f t="shared" ref="J238:J245" si="97">100*(K227/$C227)</f>
        <v>160.63890772888939</v>
      </c>
      <c r="K238" s="143">
        <f t="shared" ref="K238:K244" si="98">100*(M227/$C227)</f>
        <v>165.62705366949956</v>
      </c>
      <c r="L238" s="143">
        <f t="shared" ref="L238:L244" si="99">100*(W227/$C227)</f>
        <v>165.62705366949956</v>
      </c>
      <c r="M238" s="143">
        <f t="shared" ref="M238:M244" si="100">100*(AG227/$C227)</f>
        <v>165.62705366949956</v>
      </c>
    </row>
    <row r="239" spans="1:33">
      <c r="A239" s="1"/>
      <c r="B239" s="143" t="s">
        <v>51</v>
      </c>
      <c r="C239" s="160">
        <f t="shared" si="96"/>
        <v>24.289197958940001</v>
      </c>
      <c r="D239" s="143">
        <f t="shared" si="95"/>
        <v>102.71316305096279</v>
      </c>
      <c r="E239" s="143">
        <f t="shared" si="95"/>
        <v>102.04733411169909</v>
      </c>
      <c r="F239" s="143">
        <f t="shared" si="95"/>
        <v>113.51074635379896</v>
      </c>
      <c r="G239" s="143">
        <f t="shared" si="95"/>
        <v>123.46275307738117</v>
      </c>
      <c r="H239" s="143">
        <f t="shared" si="95"/>
        <v>131.90335428244569</v>
      </c>
      <c r="I239" s="143">
        <f t="shared" si="95"/>
        <v>146.06966812372673</v>
      </c>
      <c r="J239" s="143">
        <f t="shared" si="97"/>
        <v>175.43362993641841</v>
      </c>
      <c r="K239" s="143">
        <f t="shared" si="98"/>
        <v>132.67449231305804</v>
      </c>
      <c r="L239" s="143">
        <f t="shared" si="99"/>
        <v>132.67449231305804</v>
      </c>
      <c r="M239" s="143">
        <f t="shared" si="100"/>
        <v>132.67449231305804</v>
      </c>
    </row>
    <row r="240" spans="1:33">
      <c r="A240" s="1"/>
      <c r="B240" s="143" t="s">
        <v>54</v>
      </c>
      <c r="C240" s="160">
        <f t="shared" si="96"/>
        <v>53.835547103803961</v>
      </c>
      <c r="D240" s="143">
        <f t="shared" si="95"/>
        <v>112.15598759159948</v>
      </c>
      <c r="E240" s="143">
        <f t="shared" si="95"/>
        <v>130.71001707248774</v>
      </c>
      <c r="F240" s="143">
        <f t="shared" si="95"/>
        <v>143.12516906861524</v>
      </c>
      <c r="G240" s="143">
        <f t="shared" si="95"/>
        <v>153.11402261971881</v>
      </c>
      <c r="H240" s="143">
        <f t="shared" si="95"/>
        <v>160.6765777257985</v>
      </c>
      <c r="I240" s="143">
        <f t="shared" si="95"/>
        <v>162.82309176242231</v>
      </c>
      <c r="J240" s="143">
        <f t="shared" si="97"/>
        <v>160.63890772888939</v>
      </c>
      <c r="K240" s="143">
        <f t="shared" si="98"/>
        <v>165.62705366949956</v>
      </c>
      <c r="L240" s="143">
        <f t="shared" si="99"/>
        <v>165.62705366949956</v>
      </c>
      <c r="M240" s="143">
        <f t="shared" si="100"/>
        <v>165.62705366949956</v>
      </c>
    </row>
    <row r="241" spans="1:13">
      <c r="A241" s="1"/>
      <c r="B241" s="143" t="s">
        <v>55</v>
      </c>
      <c r="C241" s="160">
        <f t="shared" si="96"/>
        <v>53.835547103803961</v>
      </c>
      <c r="D241" s="143">
        <f t="shared" si="95"/>
        <v>112.15598759159948</v>
      </c>
      <c r="E241" s="143">
        <f t="shared" si="95"/>
        <v>130.71001707248774</v>
      </c>
      <c r="F241" s="143">
        <f t="shared" si="95"/>
        <v>143.12516906861524</v>
      </c>
      <c r="G241" s="143">
        <f t="shared" si="95"/>
        <v>153.11402261971881</v>
      </c>
      <c r="H241" s="143">
        <f t="shared" si="95"/>
        <v>160.6765777257985</v>
      </c>
      <c r="I241" s="143">
        <f t="shared" si="95"/>
        <v>162.82309176242231</v>
      </c>
      <c r="J241" s="143">
        <f t="shared" si="97"/>
        <v>160.63890772888939</v>
      </c>
      <c r="K241" s="143">
        <f t="shared" si="98"/>
        <v>165.62705366949956</v>
      </c>
      <c r="L241" s="143">
        <f t="shared" si="99"/>
        <v>165.62705366949956</v>
      </c>
      <c r="M241" s="143">
        <f t="shared" si="100"/>
        <v>165.62705366949956</v>
      </c>
    </row>
    <row r="242" spans="1:13">
      <c r="A242" s="1"/>
      <c r="B242" s="143" t="s">
        <v>56</v>
      </c>
      <c r="C242" s="160">
        <f t="shared" si="96"/>
        <v>36.608172030586694</v>
      </c>
      <c r="D242" s="143">
        <f t="shared" si="95"/>
        <v>112.15598759159948</v>
      </c>
      <c r="E242" s="143">
        <f t="shared" si="95"/>
        <v>130.71001707248774</v>
      </c>
      <c r="F242" s="143">
        <f t="shared" si="95"/>
        <v>143.12516906861524</v>
      </c>
      <c r="G242" s="143">
        <f t="shared" si="95"/>
        <v>153.11402261971881</v>
      </c>
      <c r="H242" s="143">
        <f t="shared" si="95"/>
        <v>160.6765777257985</v>
      </c>
      <c r="I242" s="143">
        <f t="shared" si="95"/>
        <v>162.82309176242228</v>
      </c>
      <c r="J242" s="143">
        <f t="shared" si="97"/>
        <v>160.63890772888939</v>
      </c>
      <c r="K242" s="143">
        <f t="shared" si="98"/>
        <v>165.62705366949956</v>
      </c>
      <c r="L242" s="143">
        <f t="shared" si="99"/>
        <v>165.62705366949956</v>
      </c>
      <c r="M242" s="143">
        <f t="shared" si="100"/>
        <v>165.62705366949956</v>
      </c>
    </row>
    <row r="243" spans="1:13">
      <c r="A243" s="1"/>
      <c r="B243" s="143" t="s">
        <v>57</v>
      </c>
      <c r="C243" s="160">
        <f t="shared" si="96"/>
        <v>36.608172030586694</v>
      </c>
      <c r="D243" s="143">
        <f t="shared" si="95"/>
        <v>112.15598759159948</v>
      </c>
      <c r="E243" s="143">
        <f t="shared" si="95"/>
        <v>130.71001707248774</v>
      </c>
      <c r="F243" s="143">
        <f t="shared" si="95"/>
        <v>143.12516906861524</v>
      </c>
      <c r="G243" s="143">
        <f t="shared" si="95"/>
        <v>153.11402261971881</v>
      </c>
      <c r="H243" s="143">
        <f t="shared" si="95"/>
        <v>160.6765777257985</v>
      </c>
      <c r="I243" s="143">
        <f t="shared" si="95"/>
        <v>162.82309176242228</v>
      </c>
      <c r="J243" s="143">
        <f t="shared" si="97"/>
        <v>160.63890772888939</v>
      </c>
      <c r="K243" s="143">
        <f t="shared" si="98"/>
        <v>165.62705366949956</v>
      </c>
      <c r="L243" s="143">
        <f t="shared" si="99"/>
        <v>165.62705366949956</v>
      </c>
      <c r="M243" s="143">
        <f t="shared" si="100"/>
        <v>165.62705366949956</v>
      </c>
    </row>
    <row r="244" spans="1:13">
      <c r="A244" s="1"/>
      <c r="B244" s="143" t="s">
        <v>52</v>
      </c>
      <c r="C244" s="161">
        <f t="shared" si="96"/>
        <v>21.247095923634632</v>
      </c>
      <c r="D244" s="143">
        <f t="shared" si="95"/>
        <v>112.15598759159948</v>
      </c>
      <c r="E244" s="143">
        <f t="shared" si="95"/>
        <v>130.71001707248772</v>
      </c>
      <c r="F244" s="143">
        <f t="shared" si="95"/>
        <v>143.12516906861524</v>
      </c>
      <c r="G244" s="143">
        <f t="shared" si="95"/>
        <v>153.11402261971881</v>
      </c>
      <c r="H244" s="143">
        <f t="shared" si="95"/>
        <v>160.67657772579847</v>
      </c>
      <c r="I244" s="143">
        <f t="shared" si="95"/>
        <v>162.82309176242228</v>
      </c>
      <c r="J244" s="143">
        <f t="shared" si="97"/>
        <v>160.63890772888939</v>
      </c>
      <c r="K244" s="143">
        <f t="shared" si="98"/>
        <v>165.62705366949959</v>
      </c>
      <c r="L244" s="143">
        <f t="shared" si="99"/>
        <v>165.62705366949959</v>
      </c>
      <c r="M244" s="143">
        <f t="shared" si="100"/>
        <v>165.62705366949959</v>
      </c>
    </row>
    <row r="245" spans="1:13">
      <c r="B245" s="125" t="s">
        <v>22</v>
      </c>
      <c r="C245" s="179">
        <f t="shared" si="96"/>
        <v>285.04646701834298</v>
      </c>
      <c r="D245" s="150">
        <f>100*(D234/$C234)</f>
        <v>110.0685756844497</v>
      </c>
      <c r="E245" s="150">
        <f t="shared" si="95"/>
        <v>126.27832505446834</v>
      </c>
      <c r="F245" s="150">
        <f t="shared" si="95"/>
        <v>136.79485815404399</v>
      </c>
      <c r="G245" s="150">
        <f t="shared" si="95"/>
        <v>145.60094084599021</v>
      </c>
      <c r="H245" s="150">
        <f t="shared" si="95"/>
        <v>152.69657313030683</v>
      </c>
      <c r="I245" s="150">
        <f t="shared" si="95"/>
        <v>155.56059312125115</v>
      </c>
      <c r="J245" s="150">
        <f t="shared" si="97"/>
        <v>155.67469517808112</v>
      </c>
      <c r="K245" s="150">
        <f>100*(M234/$C234)</f>
        <v>156.98899744552673</v>
      </c>
      <c r="L245" s="150">
        <f>100*(W234/$C234)</f>
        <v>156.98899744552673</v>
      </c>
      <c r="M245" s="150">
        <f>100*(AG234/$C234)</f>
        <v>156.98899744552673</v>
      </c>
    </row>
    <row r="246" spans="1:13">
      <c r="A246" s="128"/>
      <c r="B246" s="128" t="s">
        <v>78</v>
      </c>
      <c r="C246" s="128">
        <f>C223</f>
        <v>285.04646701834298</v>
      </c>
      <c r="D246" s="128">
        <f>$C246*(D245/100)</f>
        <v>313.74658628593477</v>
      </c>
      <c r="E246" s="128">
        <f t="shared" ref="E246:M246" si="101">$C246*(E245/100)</f>
        <v>359.95190417770107</v>
      </c>
      <c r="F246" s="128">
        <f t="shared" si="101"/>
        <v>389.9289102308561</v>
      </c>
      <c r="G246" s="128">
        <f t="shared" si="101"/>
        <v>415.03033782696252</v>
      </c>
      <c r="H246" s="128">
        <f t="shared" si="101"/>
        <v>435.25618696601998</v>
      </c>
      <c r="I246" s="128">
        <f t="shared" si="101"/>
        <v>443.41997476490587</v>
      </c>
      <c r="J246" s="128">
        <f t="shared" si="101"/>
        <v>443.74521864669498</v>
      </c>
      <c r="K246" s="128">
        <f t="shared" si="101"/>
        <v>447.49159082599073</v>
      </c>
      <c r="L246" s="128">
        <f t="shared" si="101"/>
        <v>447.49159082599073</v>
      </c>
      <c r="M246" s="128">
        <f t="shared" si="101"/>
        <v>447.49159082599073</v>
      </c>
    </row>
    <row r="247" spans="1:13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</row>
    <row r="248" spans="1:13" s="204" customFormat="1">
      <c r="A248" s="203"/>
    </row>
    <row r="249" spans="1:13">
      <c r="A249" s="124" t="s">
        <v>79</v>
      </c>
    </row>
    <row r="251" spans="1:13" ht="25.5">
      <c r="A251" s="213" t="s">
        <v>80</v>
      </c>
      <c r="B251" s="217" t="s">
        <v>81</v>
      </c>
      <c r="C251" s="178">
        <f t="array" ref="C251:L251">Y</f>
        <v>2009</v>
      </c>
      <c r="D251" s="178">
        <v>2010</v>
      </c>
      <c r="E251" s="178">
        <v>2020</v>
      </c>
      <c r="F251" s="178">
        <v>2030</v>
      </c>
      <c r="G251" s="178">
        <v>2040</v>
      </c>
      <c r="H251" s="178">
        <v>2050</v>
      </c>
      <c r="I251" s="178">
        <v>2075</v>
      </c>
      <c r="J251" s="178">
        <v>2100</v>
      </c>
      <c r="K251" s="178">
        <v>2150</v>
      </c>
      <c r="L251" s="178">
        <v>2200</v>
      </c>
    </row>
    <row r="252" spans="1:13">
      <c r="A252" s="214">
        <v>4.0550401599476835</v>
      </c>
      <c r="B252" s="177" t="s">
        <v>50</v>
      </c>
      <c r="C252" s="228">
        <v>93.091382674260032</v>
      </c>
      <c r="D252" s="228">
        <v>87.279942363314561</v>
      </c>
      <c r="E252" s="228">
        <v>60.702392468004078</v>
      </c>
      <c r="F252" s="228">
        <v>60.351728674350596</v>
      </c>
      <c r="G252" s="228">
        <v>55.799528781195512</v>
      </c>
      <c r="H252" s="228">
        <v>60.79130099536814</v>
      </c>
      <c r="I252" s="228">
        <v>46.990288309899924</v>
      </c>
      <c r="J252" s="228">
        <v>40.682484033902718</v>
      </c>
      <c r="K252" s="228">
        <v>40.682484033902718</v>
      </c>
      <c r="L252" s="228">
        <v>40.682484033902718</v>
      </c>
    </row>
    <row r="253" spans="1:13">
      <c r="A253" s="215">
        <v>5.517513660256685</v>
      </c>
      <c r="B253" s="177" t="s">
        <v>51</v>
      </c>
      <c r="C253" s="228">
        <v>93.091382674260032</v>
      </c>
      <c r="D253" s="228">
        <v>87.279942363314561</v>
      </c>
      <c r="E253" s="228">
        <v>60.702392468004078</v>
      </c>
      <c r="F253" s="228">
        <v>60.351728674350596</v>
      </c>
      <c r="G253" s="228">
        <v>55.799528781195512</v>
      </c>
      <c r="H253" s="228">
        <v>60.79130099536814</v>
      </c>
      <c r="I253" s="228">
        <v>46.990288309899924</v>
      </c>
      <c r="J253" s="228">
        <v>40.682484033902718</v>
      </c>
      <c r="K253" s="228">
        <v>40.682484033902718</v>
      </c>
      <c r="L253" s="228">
        <v>40.682484033902718</v>
      </c>
    </row>
    <row r="254" spans="1:13">
      <c r="A254" s="215">
        <v>1.7283777730924554</v>
      </c>
      <c r="B254" s="177" t="s">
        <v>52</v>
      </c>
      <c r="C254" s="228">
        <v>93.091382674260032</v>
      </c>
      <c r="D254" s="228">
        <v>87.279942363314561</v>
      </c>
      <c r="E254" s="228">
        <v>60.702392468004078</v>
      </c>
      <c r="F254" s="228">
        <v>60.351728674350596</v>
      </c>
      <c r="G254" s="228">
        <v>55.799528781195512</v>
      </c>
      <c r="H254" s="228">
        <v>60.79130099536814</v>
      </c>
      <c r="I254" s="228">
        <v>46.990288309899924</v>
      </c>
      <c r="J254" s="228">
        <v>40.682484033902718</v>
      </c>
      <c r="K254" s="228">
        <v>40.682484033902718</v>
      </c>
      <c r="L254" s="228">
        <v>40.682484033902718</v>
      </c>
    </row>
    <row r="255" spans="1:13">
      <c r="A255" s="215">
        <v>11.923838276285592</v>
      </c>
      <c r="B255" s="177" t="s">
        <v>53</v>
      </c>
      <c r="C255" s="228">
        <v>101.0992435494652</v>
      </c>
      <c r="D255" s="228">
        <v>101.80568849790269</v>
      </c>
      <c r="E255" s="228">
        <v>90.038935976917543</v>
      </c>
      <c r="F255" s="228">
        <v>65.554463904898057</v>
      </c>
      <c r="G255" s="228">
        <v>35.598576152727425</v>
      </c>
      <c r="H255" s="228">
        <v>28.999123474636576</v>
      </c>
      <c r="I255" s="228">
        <v>13.425796659971407</v>
      </c>
      <c r="J255" s="228">
        <v>13.006468670275105</v>
      </c>
      <c r="K255" s="228">
        <v>13.006468670275105</v>
      </c>
      <c r="L255" s="228">
        <v>13.006468670275105</v>
      </c>
    </row>
    <row r="256" spans="1:13">
      <c r="A256" s="215">
        <v>32.175148044196277</v>
      </c>
      <c r="B256" s="177" t="s">
        <v>54</v>
      </c>
      <c r="C256" s="228">
        <v>104.10219137766713</v>
      </c>
      <c r="D256" s="228">
        <v>108.54310347627468</v>
      </c>
      <c r="E256" s="228">
        <v>139.86904513000891</v>
      </c>
      <c r="F256" s="228">
        <v>98.85196938040184</v>
      </c>
      <c r="G256" s="228">
        <v>51.100050707357553</v>
      </c>
      <c r="H256" s="228">
        <v>39.037281600472312</v>
      </c>
      <c r="I256" s="228">
        <v>17.26173856282038</v>
      </c>
      <c r="J256" s="228">
        <v>16.487320629663859</v>
      </c>
      <c r="K256" s="228">
        <v>16.487320629663859</v>
      </c>
      <c r="L256" s="228">
        <v>16.487320629663859</v>
      </c>
    </row>
    <row r="257" spans="1:13">
      <c r="A257" s="215">
        <v>6.588244599525904</v>
      </c>
      <c r="B257" s="177" t="s">
        <v>55</v>
      </c>
      <c r="C257" s="228">
        <v>104.10219137766713</v>
      </c>
      <c r="D257" s="228">
        <v>108.54310347627468</v>
      </c>
      <c r="E257" s="228">
        <v>139.86904513000891</v>
      </c>
      <c r="F257" s="228">
        <v>98.85196938040184</v>
      </c>
      <c r="G257" s="228">
        <v>51.100050707357553</v>
      </c>
      <c r="H257" s="228">
        <v>39.037281600472312</v>
      </c>
      <c r="I257" s="228">
        <v>17.26173856282038</v>
      </c>
      <c r="J257" s="228">
        <v>16.487320629663856</v>
      </c>
      <c r="K257" s="228">
        <v>16.487320629663856</v>
      </c>
      <c r="L257" s="228">
        <v>16.487320629663856</v>
      </c>
    </row>
    <row r="258" spans="1:13">
      <c r="A258" s="215">
        <v>11.174238968296695</v>
      </c>
      <c r="B258" s="177" t="s">
        <v>56</v>
      </c>
      <c r="C258" s="228">
        <v>104.10219137766713</v>
      </c>
      <c r="D258" s="228">
        <v>107.63409282017065</v>
      </c>
      <c r="E258" s="228">
        <v>136.38487883090406</v>
      </c>
      <c r="F258" s="228">
        <v>200.82557989913215</v>
      </c>
      <c r="G258" s="228">
        <v>191.24424375637008</v>
      </c>
      <c r="H258" s="228">
        <v>191.84035529374967</v>
      </c>
      <c r="I258" s="228">
        <v>89.185649241238636</v>
      </c>
      <c r="J258" s="228">
        <v>64.85250514291684</v>
      </c>
      <c r="K258" s="228">
        <v>64.85250514291684</v>
      </c>
      <c r="L258" s="228">
        <v>64.85250514291684</v>
      </c>
    </row>
    <row r="259" spans="1:13" ht="13.5" thickBot="1">
      <c r="A259" s="216">
        <v>7.4011193166640439</v>
      </c>
      <c r="B259" s="177" t="s">
        <v>57</v>
      </c>
      <c r="C259" s="228">
        <v>104.10219137766713</v>
      </c>
      <c r="D259" s="228">
        <v>107.63409282017068</v>
      </c>
      <c r="E259" s="228">
        <v>136.38487883090409</v>
      </c>
      <c r="F259" s="228">
        <v>169.60916851584736</v>
      </c>
      <c r="G259" s="228">
        <v>191.24424375637008</v>
      </c>
      <c r="H259" s="228">
        <v>191.84035529374967</v>
      </c>
      <c r="I259" s="228">
        <v>89.185649241238636</v>
      </c>
      <c r="J259" s="228">
        <v>64.85250514291684</v>
      </c>
      <c r="K259" s="228">
        <v>64.85250514291684</v>
      </c>
      <c r="L259" s="228">
        <v>64.85250514291684</v>
      </c>
    </row>
    <row r="260" spans="1:13" ht="13.5" thickTop="1"/>
    <row r="262" spans="1:13">
      <c r="B262" s="220" t="s">
        <v>82</v>
      </c>
      <c r="C262" s="218">
        <f t="array" ref="C262:L262">Y</f>
        <v>2009</v>
      </c>
      <c r="D262" s="218">
        <v>2010</v>
      </c>
      <c r="E262" s="218">
        <v>2020</v>
      </c>
      <c r="F262" s="218">
        <v>2030</v>
      </c>
      <c r="G262" s="218">
        <v>2040</v>
      </c>
      <c r="H262" s="218">
        <v>2050</v>
      </c>
      <c r="I262" s="218">
        <v>2075</v>
      </c>
      <c r="J262" s="218">
        <v>2100</v>
      </c>
      <c r="K262" s="218">
        <v>2150</v>
      </c>
      <c r="L262" s="218">
        <v>2200</v>
      </c>
    </row>
    <row r="263" spans="1:13">
      <c r="C263" s="219">
        <f>(C252/100)*$A252</f>
        <v>3.7748929528918245</v>
      </c>
      <c r="D263" s="219">
        <f t="shared" ref="D263:L263" si="102">(D252/100)*$A252</f>
        <v>3.5392367144115964</v>
      </c>
      <c r="E263" s="219">
        <f t="shared" si="102"/>
        <v>2.4615063926266232</v>
      </c>
      <c r="F263" s="219">
        <f t="shared" si="102"/>
        <v>2.4472868349675783</v>
      </c>
      <c r="G263" s="219">
        <f t="shared" si="102"/>
        <v>2.2626933011390444</v>
      </c>
      <c r="H263" s="219">
        <f t="shared" si="102"/>
        <v>2.4651116691168538</v>
      </c>
      <c r="I263" s="219">
        <f t="shared" si="102"/>
        <v>1.9054750622416436</v>
      </c>
      <c r="J263" s="219">
        <f t="shared" si="102"/>
        <v>1.6496910656390595</v>
      </c>
      <c r="K263" s="219">
        <f t="shared" si="102"/>
        <v>1.6496910656390595</v>
      </c>
      <c r="L263" s="219">
        <f t="shared" si="102"/>
        <v>1.6496910656390595</v>
      </c>
    </row>
    <row r="264" spans="1:13">
      <c r="C264" s="219">
        <f t="shared" ref="C264:L270" si="103">(C253/100)*$A253</f>
        <v>5.1363297555741223</v>
      </c>
      <c r="D264" s="219">
        <f t="shared" si="103"/>
        <v>4.8156827425600417</v>
      </c>
      <c r="E264" s="219">
        <f t="shared" si="103"/>
        <v>3.3492627965247497</v>
      </c>
      <c r="F264" s="219">
        <f t="shared" si="103"/>
        <v>3.3299148738083444</v>
      </c>
      <c r="G264" s="219">
        <f t="shared" si="103"/>
        <v>3.0787466228613232</v>
      </c>
      <c r="H264" s="219">
        <f t="shared" si="103"/>
        <v>3.354168336667195</v>
      </c>
      <c r="I264" s="219">
        <f t="shared" si="103"/>
        <v>2.5926955764927286</v>
      </c>
      <c r="J264" s="219">
        <f t="shared" si="103"/>
        <v>2.2446616139023274</v>
      </c>
      <c r="K264" s="219">
        <f t="shared" si="103"/>
        <v>2.2446616139023274</v>
      </c>
      <c r="L264" s="219">
        <f t="shared" si="103"/>
        <v>2.2446616139023274</v>
      </c>
    </row>
    <row r="265" spans="1:13">
      <c r="C265" s="219">
        <f t="shared" si="103"/>
        <v>1.6089707668063515</v>
      </c>
      <c r="D265" s="219">
        <f t="shared" si="103"/>
        <v>1.5085271241754348</v>
      </c>
      <c r="E265" s="219">
        <f t="shared" si="103"/>
        <v>1.0491666591523312</v>
      </c>
      <c r="F265" s="219">
        <f t="shared" si="103"/>
        <v>1.0431058640845416</v>
      </c>
      <c r="G265" s="219">
        <f t="shared" si="103"/>
        <v>0.9644266529445108</v>
      </c>
      <c r="H265" s="219">
        <f t="shared" si="103"/>
        <v>1.0507033343776755</v>
      </c>
      <c r="I265" s="219">
        <f t="shared" si="103"/>
        <v>0.8121696986603727</v>
      </c>
      <c r="J265" s="219">
        <f t="shared" si="103"/>
        <v>0.7031470115838615</v>
      </c>
      <c r="K265" s="219">
        <f t="shared" si="103"/>
        <v>0.7031470115838615</v>
      </c>
      <c r="L265" s="219">
        <f t="shared" si="103"/>
        <v>0.7031470115838615</v>
      </c>
    </row>
    <row r="266" spans="1:13">
      <c r="C266" s="219">
        <f t="shared" si="103"/>
        <v>12.054910299386323</v>
      </c>
      <c r="D266" s="219">
        <f t="shared" si="103"/>
        <v>12.139145652549001</v>
      </c>
      <c r="E266" s="219">
        <f t="shared" si="103"/>
        <v>10.736097111575972</v>
      </c>
      <c r="F266" s="219">
        <f t="shared" si="103"/>
        <v>7.8166082589060562</v>
      </c>
      <c r="G266" s="219">
        <f t="shared" si="103"/>
        <v>4.2447166491115871</v>
      </c>
      <c r="H266" s="219">
        <f t="shared" si="103"/>
        <v>3.4578085846560365</v>
      </c>
      <c r="I266" s="219">
        <f t="shared" si="103"/>
        <v>1.6008702810379432</v>
      </c>
      <c r="J266" s="219">
        <f t="shared" si="103"/>
        <v>1.5508702896993565</v>
      </c>
      <c r="K266" s="219">
        <f t="shared" si="103"/>
        <v>1.5508702896993565</v>
      </c>
      <c r="L266" s="219">
        <f t="shared" si="103"/>
        <v>1.5508702896993565</v>
      </c>
    </row>
    <row r="267" spans="1:13">
      <c r="C267" s="219">
        <f t="shared" si="103"/>
        <v>33.495034193016927</v>
      </c>
      <c r="D267" s="219">
        <f t="shared" si="103"/>
        <v>34.923904235256529</v>
      </c>
      <c r="E267" s="219">
        <f t="shared" si="103"/>
        <v>45.003072338584069</v>
      </c>
      <c r="F267" s="219">
        <f t="shared" si="103"/>
        <v>31.805767492747865</v>
      </c>
      <c r="G267" s="219">
        <f t="shared" si="103"/>
        <v>16.44151696575166</v>
      </c>
      <c r="H267" s="219">
        <f t="shared" si="103"/>
        <v>12.560303147381759</v>
      </c>
      <c r="I267" s="219">
        <f t="shared" si="103"/>
        <v>5.5539899375895763</v>
      </c>
      <c r="J267" s="219">
        <f t="shared" si="103"/>
        <v>5.304819821115661</v>
      </c>
      <c r="K267" s="219">
        <f t="shared" si="103"/>
        <v>5.304819821115661</v>
      </c>
      <c r="L267" s="219">
        <f t="shared" si="103"/>
        <v>5.304819821115661</v>
      </c>
    </row>
    <row r="268" spans="1:13">
      <c r="C268" s="219">
        <f t="shared" si="103"/>
        <v>6.8585070014272755</v>
      </c>
      <c r="D268" s="219">
        <f t="shared" si="103"/>
        <v>7.1510851529334802</v>
      </c>
      <c r="E268" s="219">
        <f t="shared" si="103"/>
        <v>9.2149148121862616</v>
      </c>
      <c r="F268" s="219">
        <f t="shared" si="103"/>
        <v>6.5126095342293242</v>
      </c>
      <c r="G268" s="219">
        <f t="shared" si="103"/>
        <v>3.3665963310824827</v>
      </c>
      <c r="H268" s="219">
        <f t="shared" si="103"/>
        <v>2.5718715968448365</v>
      </c>
      <c r="I268" s="219">
        <f t="shared" si="103"/>
        <v>1.1372455586492942</v>
      </c>
      <c r="J268" s="219">
        <f t="shared" si="103"/>
        <v>1.0862250109903493</v>
      </c>
      <c r="K268" s="219">
        <f t="shared" si="103"/>
        <v>1.0862250109903493</v>
      </c>
      <c r="L268" s="219">
        <f t="shared" si="103"/>
        <v>1.0862250109903493</v>
      </c>
    </row>
    <row r="269" spans="1:13">
      <c r="C269" s="219">
        <f t="shared" si="103"/>
        <v>11.632627635774082</v>
      </c>
      <c r="D269" s="219">
        <f t="shared" si="103"/>
        <v>12.027290743084144</v>
      </c>
      <c r="E269" s="219">
        <f t="shared" si="103"/>
        <v>15.239972277187112</v>
      </c>
      <c r="F269" s="219">
        <f t="shared" si="103"/>
        <v>22.440730207396641</v>
      </c>
      <c r="G269" s="219">
        <f t="shared" si="103"/>
        <v>21.370088810448625</v>
      </c>
      <c r="H269" s="219">
        <f t="shared" si="103"/>
        <v>21.43669973815301</v>
      </c>
      <c r="I269" s="219">
        <f t="shared" si="103"/>
        <v>9.9658175716428943</v>
      </c>
      <c r="J269" s="219">
        <f t="shared" si="103"/>
        <v>7.2467739015964314</v>
      </c>
      <c r="K269" s="219">
        <f t="shared" si="103"/>
        <v>7.2467739015964314</v>
      </c>
      <c r="L269" s="219">
        <f t="shared" si="103"/>
        <v>7.2467739015964314</v>
      </c>
    </row>
    <row r="270" spans="1:13">
      <c r="C270" s="219">
        <f t="shared" si="103"/>
        <v>7.7047273951230917</v>
      </c>
      <c r="D270" s="219">
        <f t="shared" si="103"/>
        <v>7.9661276350297578</v>
      </c>
      <c r="E270" s="219">
        <f t="shared" si="103"/>
        <v>10.094007612162892</v>
      </c>
      <c r="F270" s="219">
        <f t="shared" si="103"/>
        <v>12.552976933859648</v>
      </c>
      <c r="G270" s="219">
        <f t="shared" si="103"/>
        <v>14.154214666660776</v>
      </c>
      <c r="H270" s="219">
        <f t="shared" si="103"/>
        <v>14.198333592802641</v>
      </c>
      <c r="I270" s="219">
        <f t="shared" si="103"/>
        <v>6.6007363136855526</v>
      </c>
      <c r="J270" s="219">
        <f t="shared" si="103"/>
        <v>4.7998112854729609</v>
      </c>
      <c r="K270" s="219">
        <f t="shared" si="103"/>
        <v>4.7998112854729609</v>
      </c>
      <c r="L270" s="219">
        <f t="shared" si="103"/>
        <v>4.7998112854729609</v>
      </c>
    </row>
    <row r="272" spans="1:13" ht="25.5">
      <c r="A272" s="222" t="s">
        <v>58</v>
      </c>
      <c r="B272" s="223" t="s">
        <v>83</v>
      </c>
      <c r="C272" s="144">
        <v>2000</v>
      </c>
      <c r="D272" s="145">
        <v>2010</v>
      </c>
      <c r="E272" s="145">
        <v>2020</v>
      </c>
      <c r="F272" s="145">
        <v>2030</v>
      </c>
      <c r="G272" s="145">
        <v>2040</v>
      </c>
      <c r="H272" s="145">
        <v>2050</v>
      </c>
      <c r="I272" s="145">
        <v>2060</v>
      </c>
      <c r="J272" s="145">
        <v>2080</v>
      </c>
      <c r="K272" s="145">
        <v>2100</v>
      </c>
      <c r="L272" s="145">
        <v>2200</v>
      </c>
      <c r="M272" s="145">
        <v>2300</v>
      </c>
    </row>
    <row r="273" spans="1:13">
      <c r="A273" s="224">
        <v>6.1</v>
      </c>
      <c r="B273" s="143" t="s">
        <v>50</v>
      </c>
      <c r="C273" s="226">
        <f>A273</f>
        <v>6.1</v>
      </c>
      <c r="D273" s="227">
        <f>100*(D263/$C273)</f>
        <v>58.020274006747485</v>
      </c>
      <c r="E273" s="227">
        <f t="shared" ref="E273:H273" si="104">100*(E263/$C273)</f>
        <v>40.3525638135512</v>
      </c>
      <c r="F273" s="227">
        <f t="shared" si="104"/>
        <v>40.11945631094391</v>
      </c>
      <c r="G273" s="227">
        <f t="shared" si="104"/>
        <v>37.093332805558113</v>
      </c>
      <c r="H273" s="227">
        <f t="shared" si="104"/>
        <v>40.411666706833671</v>
      </c>
      <c r="I273" s="227">
        <f t="shared" ref="I273:J280" si="105">$H273+((($K273-$H273)/($K$272-$H$272))*(I$272-$H$272))</f>
        <v>37.738156531496642</v>
      </c>
      <c r="J273" s="227">
        <f t="shared" si="105"/>
        <v>32.391136180822585</v>
      </c>
      <c r="K273" s="227">
        <f>100*(J263/$C273)</f>
        <v>27.04411583014852</v>
      </c>
      <c r="L273" s="227">
        <f t="shared" ref="L273:L280" si="106">100*(L263/$C273)</f>
        <v>27.04411583014852</v>
      </c>
      <c r="M273" s="227">
        <f>100*(L263/$C273)</f>
        <v>27.04411583014852</v>
      </c>
    </row>
    <row r="274" spans="1:13">
      <c r="A274" s="224">
        <v>8.3000000000000007</v>
      </c>
      <c r="B274" s="143" t="s">
        <v>51</v>
      </c>
      <c r="C274" s="226">
        <f t="shared" ref="C274:C280" si="107">A274</f>
        <v>8.3000000000000007</v>
      </c>
      <c r="D274" s="227">
        <f t="shared" ref="D274:H280" si="108">100*(D264/$C274)</f>
        <v>58.020274006747485</v>
      </c>
      <c r="E274" s="227">
        <f t="shared" si="108"/>
        <v>40.352563813551193</v>
      </c>
      <c r="F274" s="227">
        <f t="shared" si="108"/>
        <v>40.11945631094391</v>
      </c>
      <c r="G274" s="227">
        <f t="shared" si="108"/>
        <v>37.093332805558106</v>
      </c>
      <c r="H274" s="227">
        <f t="shared" si="108"/>
        <v>40.411666706833671</v>
      </c>
      <c r="I274" s="227">
        <f>$H274+((($K274-$H274)/($K$272-$H$272))*(I$272-$H$272))</f>
        <v>37.738156531496642</v>
      </c>
      <c r="J274" s="227">
        <f>$H274+((($K274-$H274)/($K$272-$H$272))*(J$272-$H$272))</f>
        <v>32.391136180822585</v>
      </c>
      <c r="K274" s="227">
        <f t="shared" ref="K274:M280" si="109">100*(J264/$C274)</f>
        <v>27.04411583014852</v>
      </c>
      <c r="L274" s="227">
        <f t="shared" si="106"/>
        <v>27.04411583014852</v>
      </c>
      <c r="M274" s="227">
        <f t="shared" si="109"/>
        <v>27.04411583014852</v>
      </c>
    </row>
    <row r="275" spans="1:13">
      <c r="A275" s="224">
        <v>2.6</v>
      </c>
      <c r="B275" s="143" t="s">
        <v>52</v>
      </c>
      <c r="C275" s="226">
        <f t="shared" si="107"/>
        <v>2.6</v>
      </c>
      <c r="D275" s="227">
        <f t="shared" si="108"/>
        <v>58.020274006747485</v>
      </c>
      <c r="E275" s="227">
        <f t="shared" si="108"/>
        <v>40.3525638135512</v>
      </c>
      <c r="F275" s="227">
        <f t="shared" si="108"/>
        <v>40.11945631094391</v>
      </c>
      <c r="G275" s="227">
        <f t="shared" si="108"/>
        <v>37.093332805558106</v>
      </c>
      <c r="H275" s="227">
        <f t="shared" si="108"/>
        <v>40.411666706833671</v>
      </c>
      <c r="I275" s="227">
        <f t="shared" si="105"/>
        <v>37.738156531496642</v>
      </c>
      <c r="J275" s="227">
        <f t="shared" si="105"/>
        <v>32.391136180822585</v>
      </c>
      <c r="K275" s="227">
        <f t="shared" si="109"/>
        <v>27.04411583014852</v>
      </c>
      <c r="L275" s="227">
        <f t="shared" si="106"/>
        <v>27.04411583014852</v>
      </c>
      <c r="M275" s="227">
        <f t="shared" si="109"/>
        <v>27.04411583014852</v>
      </c>
    </row>
    <row r="276" spans="1:13">
      <c r="A276" s="224">
        <v>11</v>
      </c>
      <c r="B276" s="143" t="s">
        <v>53</v>
      </c>
      <c r="C276" s="226">
        <f t="shared" si="107"/>
        <v>11</v>
      </c>
      <c r="D276" s="227">
        <f t="shared" si="108"/>
        <v>110.35586956862728</v>
      </c>
      <c r="E276" s="227">
        <f t="shared" si="108"/>
        <v>97.600882832508844</v>
      </c>
      <c r="F276" s="227">
        <f t="shared" si="108"/>
        <v>71.06007508096414</v>
      </c>
      <c r="G276" s="227">
        <f t="shared" si="108"/>
        <v>38.588333173741702</v>
      </c>
      <c r="H276" s="227">
        <f t="shared" si="108"/>
        <v>31.434623496873058</v>
      </c>
      <c r="I276" s="227">
        <f t="shared" si="105"/>
        <v>27.967462960588186</v>
      </c>
      <c r="J276" s="227">
        <f t="shared" si="105"/>
        <v>21.033141888018442</v>
      </c>
      <c r="K276" s="227">
        <f t="shared" si="109"/>
        <v>14.098820815448695</v>
      </c>
      <c r="L276" s="227">
        <f t="shared" si="106"/>
        <v>14.098820815448695</v>
      </c>
      <c r="M276" s="227">
        <f t="shared" si="109"/>
        <v>14.098820815448695</v>
      </c>
    </row>
    <row r="277" spans="1:13">
      <c r="A277" s="224">
        <v>21</v>
      </c>
      <c r="B277" s="143" t="s">
        <v>54</v>
      </c>
      <c r="C277" s="226">
        <f t="shared" si="107"/>
        <v>21</v>
      </c>
      <c r="D277" s="227">
        <f t="shared" si="108"/>
        <v>166.30430588217396</v>
      </c>
      <c r="E277" s="227">
        <f t="shared" si="108"/>
        <v>214.30034446944796</v>
      </c>
      <c r="F277" s="227">
        <f t="shared" si="108"/>
        <v>151.45603567975175</v>
      </c>
      <c r="G277" s="227">
        <f t="shared" si="108"/>
        <v>78.292937932150764</v>
      </c>
      <c r="H277" s="227">
        <f t="shared" si="108"/>
        <v>59.810967368484569</v>
      </c>
      <c r="I277" s="227">
        <f t="shared" si="105"/>
        <v>52.900983248231142</v>
      </c>
      <c r="J277" s="227">
        <f t="shared" si="105"/>
        <v>39.081015007724289</v>
      </c>
      <c r="K277" s="227">
        <f t="shared" si="109"/>
        <v>25.261046767217433</v>
      </c>
      <c r="L277" s="227">
        <f t="shared" si="106"/>
        <v>25.261046767217433</v>
      </c>
      <c r="M277" s="227">
        <f t="shared" si="109"/>
        <v>25.261046767217433</v>
      </c>
    </row>
    <row r="278" spans="1:13">
      <c r="A278" s="224">
        <v>4.3</v>
      </c>
      <c r="B278" s="143" t="s">
        <v>55</v>
      </c>
      <c r="C278" s="226">
        <f t="shared" si="107"/>
        <v>4.3</v>
      </c>
      <c r="D278" s="227">
        <f t="shared" si="108"/>
        <v>166.30430588217396</v>
      </c>
      <c r="E278" s="227">
        <f t="shared" si="108"/>
        <v>214.30034446944796</v>
      </c>
      <c r="F278" s="227">
        <f t="shared" si="108"/>
        <v>151.45603567975172</v>
      </c>
      <c r="G278" s="227">
        <f t="shared" si="108"/>
        <v>78.292937932150764</v>
      </c>
      <c r="H278" s="227">
        <f t="shared" si="108"/>
        <v>59.810967368484569</v>
      </c>
      <c r="I278" s="227">
        <f t="shared" si="105"/>
        <v>52.900983248231142</v>
      </c>
      <c r="J278" s="227">
        <f t="shared" si="105"/>
        <v>39.081015007724275</v>
      </c>
      <c r="K278" s="227">
        <f t="shared" si="109"/>
        <v>25.261046767217426</v>
      </c>
      <c r="L278" s="227">
        <f t="shared" si="106"/>
        <v>25.261046767217426</v>
      </c>
      <c r="M278" s="227">
        <f t="shared" si="109"/>
        <v>25.261046767217426</v>
      </c>
    </row>
    <row r="279" spans="1:13">
      <c r="A279" s="224">
        <v>7.7</v>
      </c>
      <c r="B279" s="143" t="s">
        <v>56</v>
      </c>
      <c r="C279" s="226">
        <f t="shared" si="107"/>
        <v>7.7</v>
      </c>
      <c r="D279" s="227">
        <f t="shared" si="108"/>
        <v>156.19858107901484</v>
      </c>
      <c r="E279" s="227">
        <f t="shared" si="108"/>
        <v>197.92171788554691</v>
      </c>
      <c r="F279" s="227">
        <f t="shared" si="108"/>
        <v>291.43805464151484</v>
      </c>
      <c r="G279" s="227">
        <f t="shared" si="108"/>
        <v>277.53362091491721</v>
      </c>
      <c r="H279" s="227">
        <f t="shared" si="108"/>
        <v>278.39869789809103</v>
      </c>
      <c r="I279" s="227">
        <f t="shared" si="105"/>
        <v>241.54174767326876</v>
      </c>
      <c r="J279" s="227">
        <f t="shared" si="105"/>
        <v>167.82784722362419</v>
      </c>
      <c r="K279" s="227">
        <f t="shared" si="109"/>
        <v>94.113946773979634</v>
      </c>
      <c r="L279" s="227">
        <f t="shared" si="106"/>
        <v>94.113946773979634</v>
      </c>
      <c r="M279" s="227">
        <f t="shared" si="109"/>
        <v>94.113946773979634</v>
      </c>
    </row>
    <row r="280" spans="1:13">
      <c r="A280" s="224">
        <v>5.0999999999999996</v>
      </c>
      <c r="B280" s="143" t="s">
        <v>57</v>
      </c>
      <c r="C280" s="233">
        <f t="shared" si="107"/>
        <v>5.0999999999999996</v>
      </c>
      <c r="D280" s="227">
        <f t="shared" si="108"/>
        <v>156.19858107901487</v>
      </c>
      <c r="E280" s="227">
        <f t="shared" si="108"/>
        <v>197.92171788554694</v>
      </c>
      <c r="F280" s="227">
        <f t="shared" si="108"/>
        <v>246.13680262469902</v>
      </c>
      <c r="G280" s="227">
        <f t="shared" si="108"/>
        <v>277.53362091491721</v>
      </c>
      <c r="H280" s="227">
        <f t="shared" si="108"/>
        <v>278.39869789809103</v>
      </c>
      <c r="I280" s="227">
        <f t="shared" si="105"/>
        <v>241.54174767326876</v>
      </c>
      <c r="J280" s="227">
        <f t="shared" si="105"/>
        <v>167.82784722362419</v>
      </c>
      <c r="K280" s="227">
        <f t="shared" si="109"/>
        <v>94.113946773979634</v>
      </c>
      <c r="L280" s="227">
        <f t="shared" si="106"/>
        <v>94.113946773979634</v>
      </c>
      <c r="M280" s="227">
        <f t="shared" si="109"/>
        <v>94.113946773979634</v>
      </c>
    </row>
    <row r="281" spans="1:13">
      <c r="A281" s="225"/>
      <c r="B281" s="218"/>
      <c r="C281" s="162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</row>
    <row r="285" spans="1:13" ht="25.5">
      <c r="B285" s="221" t="s">
        <v>84</v>
      </c>
      <c r="C285" s="229">
        <v>2000</v>
      </c>
      <c r="D285" s="129">
        <v>2010</v>
      </c>
      <c r="E285" s="129">
        <v>2020</v>
      </c>
      <c r="F285" s="129">
        <v>2030</v>
      </c>
      <c r="G285" s="129">
        <v>2040</v>
      </c>
      <c r="H285" s="129">
        <v>2050</v>
      </c>
      <c r="I285" s="129">
        <v>2060</v>
      </c>
      <c r="J285" s="129">
        <v>2080</v>
      </c>
      <c r="K285" s="129">
        <v>2100</v>
      </c>
      <c r="L285" s="129">
        <v>2200</v>
      </c>
      <c r="M285" s="129">
        <v>2300</v>
      </c>
    </row>
    <row r="286" spans="1:13">
      <c r="B286" s="138" t="s">
        <v>50</v>
      </c>
      <c r="C286" s="230">
        <f>A286</f>
        <v>0</v>
      </c>
      <c r="D286" s="174">
        <v>100.13654918614037</v>
      </c>
      <c r="E286" s="174">
        <v>100.27328482908308</v>
      </c>
      <c r="F286" s="174">
        <v>61.896428308461203</v>
      </c>
      <c r="G286" s="174">
        <v>19.749641107851971</v>
      </c>
      <c r="H286" s="174">
        <v>31.53704718827629</v>
      </c>
      <c r="I286" s="174">
        <v>48.609614452685769</v>
      </c>
      <c r="J286" s="174">
        <v>68.010392900181444</v>
      </c>
      <c r="K286" s="174">
        <v>89.714822914519914</v>
      </c>
      <c r="L286" s="174">
        <v>109.90446542006539</v>
      </c>
      <c r="M286" s="174">
        <v>51.621053443679394</v>
      </c>
    </row>
    <row r="287" spans="1:13">
      <c r="B287" s="138" t="s">
        <v>51</v>
      </c>
      <c r="C287" s="230">
        <f t="shared" ref="C287:C293" si="110">A287</f>
        <v>0</v>
      </c>
      <c r="D287" s="175">
        <v>124.04425742367744</v>
      </c>
      <c r="E287" s="175">
        <v>119.67649399837875</v>
      </c>
      <c r="F287" s="175">
        <v>137.74171022616665</v>
      </c>
      <c r="G287" s="175">
        <v>171.59881708908654</v>
      </c>
      <c r="H287" s="175">
        <v>310.84925650436105</v>
      </c>
      <c r="I287" s="175">
        <v>323.94129327100291</v>
      </c>
      <c r="J287" s="175">
        <v>235.36229380325412</v>
      </c>
      <c r="K287" s="175">
        <v>188.2354207112983</v>
      </c>
      <c r="L287" s="175">
        <v>109.90446542006539</v>
      </c>
      <c r="M287" s="175">
        <v>51.621053443679394</v>
      </c>
    </row>
    <row r="288" spans="1:13">
      <c r="B288" s="138" t="s">
        <v>52</v>
      </c>
      <c r="C288" s="230">
        <f t="shared" si="110"/>
        <v>0</v>
      </c>
      <c r="D288" s="175">
        <v>100.13654918614037</v>
      </c>
      <c r="E288" s="175">
        <v>100.27328482908308</v>
      </c>
      <c r="F288" s="175">
        <v>61.896428308461203</v>
      </c>
      <c r="G288" s="175">
        <v>19.749641107851971</v>
      </c>
      <c r="H288" s="175">
        <v>31.53704718827629</v>
      </c>
      <c r="I288" s="175">
        <v>48.609614452685769</v>
      </c>
      <c r="J288" s="175">
        <v>68.010392900181444</v>
      </c>
      <c r="K288" s="175">
        <v>89.714822914519914</v>
      </c>
      <c r="L288" s="175">
        <v>109.90446542006539</v>
      </c>
      <c r="M288" s="175">
        <v>51.621053443679394</v>
      </c>
    </row>
    <row r="289" spans="2:13">
      <c r="B289" s="138" t="s">
        <v>53</v>
      </c>
      <c r="C289" s="230">
        <f t="shared" si="110"/>
        <v>0</v>
      </c>
      <c r="D289" s="175">
        <v>106.75840178449074</v>
      </c>
      <c r="E289" s="175">
        <v>113.97356351578757</v>
      </c>
      <c r="F289" s="175">
        <v>161.2484514108929</v>
      </c>
      <c r="G289" s="175">
        <v>264.7613373410689</v>
      </c>
      <c r="H289" s="175">
        <v>581.82305657023835</v>
      </c>
      <c r="I289" s="175">
        <v>761.87264740838361</v>
      </c>
      <c r="J289" s="175">
        <v>494.35494102268729</v>
      </c>
      <c r="K289" s="175">
        <v>518.73933738342794</v>
      </c>
      <c r="L289" s="175">
        <v>109.90446542006539</v>
      </c>
      <c r="M289" s="175">
        <v>51.621053443679394</v>
      </c>
    </row>
    <row r="290" spans="2:13">
      <c r="B290" s="138" t="s">
        <v>54</v>
      </c>
      <c r="C290" s="230">
        <f t="shared" si="110"/>
        <v>0</v>
      </c>
      <c r="D290" s="175">
        <v>106.75840178449074</v>
      </c>
      <c r="E290" s="175">
        <v>113.97356351578757</v>
      </c>
      <c r="F290" s="175">
        <v>161.2484514108929</v>
      </c>
      <c r="G290" s="175">
        <v>264.7613373410689</v>
      </c>
      <c r="H290" s="175">
        <v>581.82305657023835</v>
      </c>
      <c r="I290" s="175">
        <v>761.87264740838361</v>
      </c>
      <c r="J290" s="175">
        <v>494.35494102268729</v>
      </c>
      <c r="K290" s="175">
        <v>518.73933738342794</v>
      </c>
      <c r="L290" s="175">
        <v>109.90446542006539</v>
      </c>
      <c r="M290" s="175">
        <v>51.621053443679394</v>
      </c>
    </row>
    <row r="291" spans="2:13">
      <c r="B291" s="138" t="s">
        <v>55</v>
      </c>
      <c r="C291" s="230">
        <f t="shared" si="110"/>
        <v>0</v>
      </c>
      <c r="D291" s="175">
        <v>122.76779583044085</v>
      </c>
      <c r="E291" s="175">
        <v>123.65192466268867</v>
      </c>
      <c r="F291" s="175">
        <v>212.5432483440523</v>
      </c>
      <c r="G291" s="175">
        <v>312.59842496812223</v>
      </c>
      <c r="H291" s="175">
        <v>706.19406964647737</v>
      </c>
      <c r="I291" s="175">
        <v>929.93950127942901</v>
      </c>
      <c r="J291" s="175">
        <v>505.31225295617554</v>
      </c>
      <c r="K291" s="175">
        <v>566.76105161600253</v>
      </c>
      <c r="L291" s="175">
        <v>109.90446542006539</v>
      </c>
      <c r="M291" s="175">
        <v>51.621053443679394</v>
      </c>
    </row>
    <row r="292" spans="2:13">
      <c r="B292" s="138" t="s">
        <v>56</v>
      </c>
      <c r="C292" s="230">
        <f t="shared" si="110"/>
        <v>0</v>
      </c>
      <c r="D292" s="175">
        <v>122.76779583044085</v>
      </c>
      <c r="E292" s="175">
        <v>123.65192466268867</v>
      </c>
      <c r="F292" s="175">
        <v>212.5432483440523</v>
      </c>
      <c r="G292" s="175">
        <v>312.59842496812223</v>
      </c>
      <c r="H292" s="175">
        <v>706.19406964647737</v>
      </c>
      <c r="I292" s="175">
        <v>929.93950127942901</v>
      </c>
      <c r="J292" s="175">
        <v>505.31225295617554</v>
      </c>
      <c r="K292" s="175">
        <v>566.76105161600253</v>
      </c>
      <c r="L292" s="175">
        <v>109.90446542006539</v>
      </c>
      <c r="M292" s="175">
        <v>51.621053443679394</v>
      </c>
    </row>
    <row r="293" spans="2:13" ht="13.5" thickBot="1">
      <c r="B293" s="138" t="s">
        <v>57</v>
      </c>
      <c r="C293" s="232">
        <f t="shared" si="110"/>
        <v>0</v>
      </c>
      <c r="D293" s="231">
        <v>100.13654918614037</v>
      </c>
      <c r="E293" s="231">
        <v>100.27328482908308</v>
      </c>
      <c r="F293" s="231">
        <v>61.896428308461203</v>
      </c>
      <c r="G293" s="231">
        <v>19.749641107851971</v>
      </c>
      <c r="H293" s="231">
        <v>31.53704718827629</v>
      </c>
      <c r="I293" s="231">
        <v>48.609614452685769</v>
      </c>
      <c r="J293" s="231">
        <v>68.010392900181444</v>
      </c>
      <c r="K293" s="231">
        <v>89.714822914519914</v>
      </c>
      <c r="L293" s="231">
        <v>109.90446542006539</v>
      </c>
      <c r="M293" s="231">
        <v>51.621053443679394</v>
      </c>
    </row>
    <row r="294" spans="2:13" ht="13.5" thickTop="1"/>
  </sheetData>
  <mergeCells count="2">
    <mergeCell ref="A12:A18"/>
    <mergeCell ref="A66:A7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4"/>
  <sheetViews>
    <sheetView workbookViewId="0">
      <pane xSplit="2" ySplit="8" topLeftCell="C9" activePane="bottomRight" state="frozen"/>
      <selection pane="bottomRight" activeCell="C9" sqref="C9"/>
      <selection pane="bottomLeft" activeCell="A7" sqref="A7"/>
      <selection pane="topRight" activeCell="C1" sqref="C1"/>
    </sheetView>
  </sheetViews>
  <sheetFormatPr defaultRowHeight="12.75"/>
  <cols>
    <col min="1" max="1" width="30.7109375" style="124" customWidth="1"/>
    <col min="2" max="2" width="36.42578125" style="123" customWidth="1"/>
    <col min="3" max="5" width="10.140625" style="123" bestFit="1" customWidth="1"/>
    <col min="6" max="6" width="10" style="123" bestFit="1" customWidth="1"/>
    <col min="7" max="7" width="10.140625" style="123" bestFit="1" customWidth="1"/>
    <col min="8" max="13" width="10" style="123" bestFit="1" customWidth="1"/>
    <col min="14" max="16384" width="9.140625" style="123"/>
  </cols>
  <sheetData>
    <row r="1" spans="1:33" ht="15.75">
      <c r="A1" s="168" t="s">
        <v>0</v>
      </c>
      <c r="B1" s="169" t="s">
        <v>86</v>
      </c>
      <c r="C1" s="136">
        <v>2000</v>
      </c>
      <c r="D1" s="136">
        <v>2010</v>
      </c>
      <c r="E1" s="136">
        <v>2020</v>
      </c>
      <c r="F1" s="136">
        <v>2030</v>
      </c>
      <c r="G1" s="136">
        <v>2040</v>
      </c>
      <c r="H1" s="136">
        <v>2050</v>
      </c>
      <c r="I1" s="136">
        <v>2060</v>
      </c>
      <c r="J1" s="136">
        <v>2070</v>
      </c>
      <c r="K1" s="136">
        <v>2080</v>
      </c>
      <c r="L1" s="136">
        <v>2090</v>
      </c>
      <c r="M1" s="136">
        <v>2100</v>
      </c>
      <c r="N1" s="136">
        <v>2110</v>
      </c>
      <c r="O1" s="136">
        <v>2120</v>
      </c>
      <c r="P1" s="136">
        <v>2130</v>
      </c>
      <c r="Q1" s="136">
        <v>2140</v>
      </c>
      <c r="R1" s="136">
        <v>2150</v>
      </c>
      <c r="S1" s="136">
        <v>2160</v>
      </c>
      <c r="T1" s="136">
        <v>2170</v>
      </c>
      <c r="U1" s="136">
        <v>2180</v>
      </c>
      <c r="V1" s="136">
        <v>2190</v>
      </c>
      <c r="W1" s="136">
        <v>2200</v>
      </c>
      <c r="X1" s="136">
        <v>2210</v>
      </c>
      <c r="Y1" s="136">
        <v>2220</v>
      </c>
      <c r="Z1" s="136">
        <v>2230</v>
      </c>
      <c r="AA1" s="136">
        <v>2240</v>
      </c>
      <c r="AB1" s="136">
        <v>2250</v>
      </c>
      <c r="AC1" s="136">
        <v>2260</v>
      </c>
      <c r="AD1" s="136">
        <v>2270</v>
      </c>
      <c r="AE1" s="136">
        <v>2280</v>
      </c>
      <c r="AF1" s="136">
        <v>2290</v>
      </c>
      <c r="AG1" s="136">
        <v>2300</v>
      </c>
    </row>
    <row r="2" spans="1:33">
      <c r="A2" s="136" t="s">
        <v>2</v>
      </c>
    </row>
    <row r="3" spans="1:33">
      <c r="A3" s="126" t="s">
        <v>3</v>
      </c>
      <c r="B3" s="131" t="s">
        <v>4</v>
      </c>
      <c r="C3" s="131"/>
      <c r="D3" s="131"/>
      <c r="E3" s="135">
        <v>2300</v>
      </c>
      <c r="F3" s="131"/>
      <c r="G3" s="131"/>
      <c r="H3" s="131"/>
      <c r="I3" s="131"/>
      <c r="J3" s="131"/>
      <c r="K3" s="131"/>
    </row>
    <row r="4" spans="1:33">
      <c r="A4" s="126" t="s">
        <v>5</v>
      </c>
      <c r="B4" s="131" t="s">
        <v>6</v>
      </c>
      <c r="C4" s="131"/>
      <c r="D4" s="131"/>
      <c r="E4" s="135">
        <v>2200</v>
      </c>
      <c r="F4" s="131"/>
      <c r="G4" s="131"/>
      <c r="H4" s="131"/>
      <c r="I4" s="131"/>
      <c r="J4" s="131"/>
      <c r="K4" s="131"/>
      <c r="M4" s="123">
        <f>E134</f>
        <v>60.596085026524413</v>
      </c>
    </row>
    <row r="5" spans="1:33">
      <c r="A5" s="126" t="s">
        <v>7</v>
      </c>
      <c r="B5" s="131" t="s">
        <v>8</v>
      </c>
      <c r="C5" s="131"/>
      <c r="D5" s="131"/>
      <c r="E5" s="135">
        <v>2100</v>
      </c>
      <c r="F5" s="131"/>
      <c r="G5" s="131"/>
      <c r="H5" s="131"/>
      <c r="I5" s="131"/>
      <c r="J5" s="131"/>
      <c r="K5" s="131"/>
    </row>
    <row r="6" spans="1:33">
      <c r="A6" s="126" t="s">
        <v>9</v>
      </c>
      <c r="B6" s="131" t="s">
        <v>10</v>
      </c>
      <c r="C6" s="131"/>
      <c r="D6" s="131"/>
      <c r="E6" s="135">
        <v>2200</v>
      </c>
      <c r="F6" s="131"/>
      <c r="G6" s="131"/>
      <c r="H6" s="131"/>
      <c r="I6" s="131"/>
      <c r="J6" s="131"/>
      <c r="K6" s="131"/>
    </row>
    <row r="7" spans="1:33" s="125" customFormat="1">
      <c r="B7" s="134"/>
      <c r="C7" s="133">
        <v>2000</v>
      </c>
      <c r="D7" s="133">
        <v>2001</v>
      </c>
      <c r="E7" s="133">
        <v>2002</v>
      </c>
      <c r="F7" s="133">
        <v>2003</v>
      </c>
      <c r="G7" s="133">
        <v>2004</v>
      </c>
      <c r="H7" s="133">
        <v>2005</v>
      </c>
      <c r="I7" s="133">
        <v>2006</v>
      </c>
      <c r="J7" s="133">
        <v>2007</v>
      </c>
      <c r="K7" s="133">
        <v>2008</v>
      </c>
    </row>
    <row r="8" spans="1:33" s="129" customFormat="1">
      <c r="A8" s="132"/>
      <c r="B8" s="131" t="s">
        <v>11</v>
      </c>
      <c r="C8" s="130">
        <v>1</v>
      </c>
      <c r="D8" s="130">
        <v>1.0220612307898003</v>
      </c>
      <c r="E8" s="130">
        <v>1.049664690577393</v>
      </c>
      <c r="F8" s="130">
        <v>1.0796071282616249</v>
      </c>
      <c r="G8" s="130">
        <v>1.1119009805554143</v>
      </c>
      <c r="H8" s="130">
        <v>1.1451721669745656</v>
      </c>
      <c r="I8" s="130">
        <v>1.1815833192996597</v>
      </c>
      <c r="J8" s="130">
        <v>1.2257844634227035</v>
      </c>
      <c r="K8" s="130">
        <v>1.2801038291876317</v>
      </c>
    </row>
    <row r="9" spans="1:33" s="125" customFormat="1"/>
    <row r="11" spans="1:33">
      <c r="A11" s="163" t="s">
        <v>12</v>
      </c>
      <c r="B11" s="166" t="s">
        <v>13</v>
      </c>
      <c r="C11" s="166">
        <v>2000</v>
      </c>
      <c r="D11" s="166">
        <v>2010</v>
      </c>
      <c r="E11" s="166">
        <v>2020</v>
      </c>
      <c r="F11" s="166">
        <v>2030</v>
      </c>
      <c r="G11" s="166">
        <v>2040</v>
      </c>
      <c r="H11" s="166">
        <v>2050</v>
      </c>
      <c r="I11" s="166">
        <v>2060</v>
      </c>
      <c r="J11" s="166">
        <v>2070</v>
      </c>
      <c r="K11" s="166">
        <v>2080</v>
      </c>
      <c r="L11" s="166">
        <v>2090</v>
      </c>
      <c r="M11" s="166">
        <v>2100</v>
      </c>
      <c r="N11" s="127">
        <v>2110</v>
      </c>
      <c r="O11" s="127">
        <v>2120</v>
      </c>
      <c r="P11" s="127">
        <v>2130</v>
      </c>
      <c r="Q11" s="127">
        <v>2140</v>
      </c>
      <c r="R11" s="127">
        <v>2150</v>
      </c>
      <c r="S11" s="127">
        <v>2160</v>
      </c>
      <c r="T11" s="127">
        <v>2170</v>
      </c>
      <c r="U11" s="127">
        <v>2180</v>
      </c>
      <c r="V11" s="127">
        <v>2190</v>
      </c>
      <c r="W11" s="127">
        <v>2200</v>
      </c>
      <c r="X11" s="127">
        <v>2210</v>
      </c>
      <c r="Y11" s="127">
        <v>2220</v>
      </c>
      <c r="Z11" s="127">
        <v>2230</v>
      </c>
      <c r="AA11" s="127">
        <v>2240</v>
      </c>
      <c r="AB11" s="127">
        <v>2250</v>
      </c>
      <c r="AC11" s="127">
        <v>2260</v>
      </c>
      <c r="AD11" s="127">
        <v>2270</v>
      </c>
      <c r="AE11" s="127">
        <v>2280</v>
      </c>
      <c r="AF11" s="127">
        <v>2290</v>
      </c>
      <c r="AG11" s="127">
        <v>2300</v>
      </c>
    </row>
    <row r="12" spans="1:33">
      <c r="A12" s="234" t="s">
        <v>14</v>
      </c>
      <c r="B12" s="164" t="s">
        <v>15</v>
      </c>
      <c r="C12" s="164">
        <v>1.58765</v>
      </c>
      <c r="D12" s="164">
        <v>4.2431000000000001</v>
      </c>
      <c r="E12" s="164">
        <v>8.3316499999999998</v>
      </c>
      <c r="F12" s="164">
        <v>13.769000000000002</v>
      </c>
      <c r="G12" s="164">
        <v>19.54355</v>
      </c>
      <c r="H12" s="164">
        <v>26.428049999999999</v>
      </c>
      <c r="I12" s="164">
        <v>33.270400000000002</v>
      </c>
      <c r="J12" s="164">
        <v>41.138400000000004</v>
      </c>
      <c r="K12" s="164">
        <v>49.1188</v>
      </c>
      <c r="L12" s="164">
        <v>57.408299999999997</v>
      </c>
      <c r="M12" s="164">
        <v>66.625100000000003</v>
      </c>
      <c r="N12" s="124">
        <f t="shared" ref="N12:AC18" si="0">($M12/$M$19)*N$19</f>
        <v>74.421677888913237</v>
      </c>
      <c r="O12" s="124">
        <f t="shared" si="0"/>
        <v>82.603843856104206</v>
      </c>
      <c r="P12" s="124">
        <f t="shared" si="0"/>
        <v>91.104593216780742</v>
      </c>
      <c r="Q12" s="124">
        <f t="shared" si="0"/>
        <v>99.843433162378616</v>
      </c>
      <c r="R12" s="124">
        <f t="shared" si="0"/>
        <v>108.72713769260275</v>
      </c>
      <c r="S12" s="124">
        <f t="shared" si="0"/>
        <v>117.65099939034432</v>
      </c>
      <c r="T12" s="124">
        <f t="shared" si="0"/>
        <v>126.50057588901974</v>
      </c>
      <c r="U12" s="124">
        <f t="shared" si="0"/>
        <v>135.15390585379882</v>
      </c>
      <c r="V12" s="124">
        <f t="shared" si="0"/>
        <v>143.48414555462261</v>
      </c>
      <c r="W12" s="124">
        <f t="shared" si="0"/>
        <v>151.36255399027667</v>
      </c>
      <c r="X12" s="124">
        <f t="shared" si="0"/>
        <v>158.82231617887939</v>
      </c>
      <c r="Y12" s="124">
        <f t="shared" si="0"/>
        <v>165.76130235788344</v>
      </c>
      <c r="Z12" s="124">
        <f t="shared" si="0"/>
        <v>172.08115887723207</v>
      </c>
      <c r="AA12" s="124">
        <f t="shared" si="0"/>
        <v>177.6896127566238</v>
      </c>
      <c r="AB12" s="124">
        <f t="shared" si="0"/>
        <v>182.50270529454014</v>
      </c>
      <c r="AC12" s="124">
        <f t="shared" si="0"/>
        <v>186.44687946232753</v>
      </c>
      <c r="AD12" s="124">
        <f t="shared" ref="X12:AG18" si="1">($M12/$M$19)*AD$19</f>
        <v>189.46084869380144</v>
      </c>
      <c r="AE12" s="124">
        <f t="shared" si="1"/>
        <v>191.49718077333907</v>
      </c>
      <c r="AF12" s="124">
        <f t="shared" si="1"/>
        <v>192.52353963386318</v>
      </c>
      <c r="AG12" s="124">
        <f t="shared" si="1"/>
        <v>192.52353963386318</v>
      </c>
    </row>
    <row r="13" spans="1:33">
      <c r="A13" s="234"/>
      <c r="B13" s="164" t="s">
        <v>16</v>
      </c>
      <c r="C13" s="164">
        <v>12.5326</v>
      </c>
      <c r="D13" s="164">
        <v>15.2583</v>
      </c>
      <c r="E13" s="164">
        <v>18.30715</v>
      </c>
      <c r="F13" s="164">
        <v>21.299800000000001</v>
      </c>
      <c r="G13" s="164">
        <v>24.180050000000001</v>
      </c>
      <c r="H13" s="164">
        <v>26.947900000000001</v>
      </c>
      <c r="I13" s="164">
        <v>29.617400000000004</v>
      </c>
      <c r="J13" s="164">
        <v>32.3431</v>
      </c>
      <c r="K13" s="164">
        <v>35.307650000000002</v>
      </c>
      <c r="L13" s="164">
        <v>38.539149999999999</v>
      </c>
      <c r="M13" s="164">
        <v>42.135950000000001</v>
      </c>
      <c r="N13" s="124">
        <f t="shared" si="0"/>
        <v>47.066767606252796</v>
      </c>
      <c r="O13" s="124">
        <f t="shared" si="0"/>
        <v>52.24144405829955</v>
      </c>
      <c r="P13" s="124">
        <f t="shared" si="0"/>
        <v>57.617603343974146</v>
      </c>
      <c r="Q13" s="124">
        <f t="shared" si="0"/>
        <v>63.144339108809241</v>
      </c>
      <c r="R13" s="124">
        <f t="shared" si="0"/>
        <v>68.762692100403967</v>
      </c>
      <c r="S13" s="124">
        <f t="shared" si="0"/>
        <v>74.406441832906495</v>
      </c>
      <c r="T13" s="124">
        <f t="shared" si="0"/>
        <v>80.003211111592179</v>
      </c>
      <c r="U13" s="124">
        <f t="shared" si="0"/>
        <v>85.475867493787987</v>
      </c>
      <c r="V13" s="124">
        <f t="shared" si="0"/>
        <v>90.744190746164719</v>
      </c>
      <c r="W13" s="124">
        <f t="shared" si="0"/>
        <v>95.726760737418729</v>
      </c>
      <c r="X13" s="124">
        <f t="shared" si="1"/>
        <v>100.44456478710653</v>
      </c>
      <c r="Y13" s="124">
        <f t="shared" si="1"/>
        <v>104.83301260465886</v>
      </c>
      <c r="Z13" s="124">
        <f t="shared" si="1"/>
        <v>108.82990203981842</v>
      </c>
      <c r="AA13" s="124">
        <f t="shared" si="1"/>
        <v>112.37687656202334</v>
      </c>
      <c r="AB13" s="124">
        <f t="shared" si="1"/>
        <v>115.42083786974393</v>
      </c>
      <c r="AC13" s="124">
        <f t="shared" si="1"/>
        <v>117.91526602857869</v>
      </c>
      <c r="AD13" s="124">
        <f t="shared" si="1"/>
        <v>119.82140135653952</v>
      </c>
      <c r="AE13" s="124">
        <f t="shared" si="1"/>
        <v>121.10924612805647</v>
      </c>
      <c r="AF13" s="124">
        <f t="shared" si="1"/>
        <v>121.7583499287127</v>
      </c>
      <c r="AG13" s="124">
        <f t="shared" si="1"/>
        <v>121.7583499287127</v>
      </c>
    </row>
    <row r="14" spans="1:33">
      <c r="A14" s="234"/>
      <c r="B14" s="164" t="s">
        <v>17</v>
      </c>
      <c r="C14" s="164">
        <v>0.82894999999999996</v>
      </c>
      <c r="D14" s="164">
        <v>1.4893000000000001</v>
      </c>
      <c r="E14" s="164">
        <v>2.5571000000000002</v>
      </c>
      <c r="F14" s="164">
        <v>4.7770000000000001</v>
      </c>
      <c r="G14" s="164">
        <v>8.6266999999999996</v>
      </c>
      <c r="H14" s="164">
        <v>13.89545</v>
      </c>
      <c r="I14" s="164">
        <v>19.54355</v>
      </c>
      <c r="J14" s="164">
        <v>24.756100000000004</v>
      </c>
      <c r="K14" s="164">
        <v>29.392600000000002</v>
      </c>
      <c r="L14" s="164">
        <v>33.424950000000003</v>
      </c>
      <c r="M14" s="164">
        <v>37.120100000000001</v>
      </c>
      <c r="N14" s="124">
        <f t="shared" si="0"/>
        <v>41.463954656792232</v>
      </c>
      <c r="O14" s="124">
        <f t="shared" si="0"/>
        <v>46.022639280435953</v>
      </c>
      <c r="P14" s="124">
        <f t="shared" si="0"/>
        <v>50.758822285688467</v>
      </c>
      <c r="Q14" s="124">
        <f t="shared" si="0"/>
        <v>55.627657194222756</v>
      </c>
      <c r="R14" s="124">
        <f t="shared" si="0"/>
        <v>60.577203244170491</v>
      </c>
      <c r="S14" s="124">
        <f t="shared" si="0"/>
        <v>65.549122815118025</v>
      </c>
      <c r="T14" s="124">
        <f t="shared" si="0"/>
        <v>70.479654470432337</v>
      </c>
      <c r="U14" s="124">
        <f t="shared" si="0"/>
        <v>75.300847588725532</v>
      </c>
      <c r="V14" s="124">
        <f t="shared" si="0"/>
        <v>79.942031327564933</v>
      </c>
      <c r="W14" s="124">
        <f t="shared" si="0"/>
        <v>84.331477782014105</v>
      </c>
      <c r="X14" s="124">
        <f t="shared" si="1"/>
        <v>88.487675947827782</v>
      </c>
      <c r="Y14" s="124">
        <f t="shared" si="1"/>
        <v>92.35372434195024</v>
      </c>
      <c r="Z14" s="124">
        <f t="shared" si="1"/>
        <v>95.874825338179491</v>
      </c>
      <c r="AA14" s="124">
        <f t="shared" si="1"/>
        <v>98.999569148671455</v>
      </c>
      <c r="AB14" s="124">
        <f t="shared" si="1"/>
        <v>101.68117827671341</v>
      </c>
      <c r="AC14" s="124">
        <f t="shared" si="1"/>
        <v>103.87867050600364</v>
      </c>
      <c r="AD14" s="124">
        <f t="shared" si="1"/>
        <v>105.55790009469071</v>
      </c>
      <c r="AE14" s="124">
        <f t="shared" si="1"/>
        <v>106.69244023685404</v>
      </c>
      <c r="AF14" s="124">
        <f t="shared" si="1"/>
        <v>107.26427492886262</v>
      </c>
      <c r="AG14" s="124">
        <f t="shared" si="1"/>
        <v>107.26427492886262</v>
      </c>
    </row>
    <row r="15" spans="1:33">
      <c r="A15" s="234"/>
      <c r="B15" s="164" t="s">
        <v>18</v>
      </c>
      <c r="C15" s="164">
        <v>11.6615</v>
      </c>
      <c r="D15" s="164">
        <v>15.10375</v>
      </c>
      <c r="E15" s="164">
        <v>17.6187</v>
      </c>
      <c r="F15" s="164">
        <v>19.571649999999998</v>
      </c>
      <c r="G15" s="164">
        <v>21.93205</v>
      </c>
      <c r="H15" s="164">
        <v>24.26435</v>
      </c>
      <c r="I15" s="164">
        <v>26.4983</v>
      </c>
      <c r="J15" s="164">
        <v>29.406649999999999</v>
      </c>
      <c r="K15" s="164">
        <v>32.314999999999998</v>
      </c>
      <c r="L15" s="164">
        <v>35.448149999999998</v>
      </c>
      <c r="M15" s="164">
        <v>39.002800000000001</v>
      </c>
      <c r="N15" s="124">
        <f t="shared" si="0"/>
        <v>43.566971282079948</v>
      </c>
      <c r="O15" s="124">
        <f t="shared" si="0"/>
        <v>48.356868524788112</v>
      </c>
      <c r="P15" s="124">
        <f t="shared" si="0"/>
        <v>53.333266716529586</v>
      </c>
      <c r="Q15" s="124">
        <f t="shared" si="0"/>
        <v>58.449044803619358</v>
      </c>
      <c r="R15" s="124">
        <f t="shared" si="0"/>
        <v>63.649627632784735</v>
      </c>
      <c r="S15" s="124">
        <f t="shared" si="0"/>
        <v>68.8737187489658</v>
      </c>
      <c r="T15" s="124">
        <f t="shared" si="0"/>
        <v>74.054322789523141</v>
      </c>
      <c r="U15" s="124">
        <f t="shared" si="0"/>
        <v>79.120042735163537</v>
      </c>
      <c r="V15" s="124">
        <f t="shared" si="0"/>
        <v>83.996623378243839</v>
      </c>
      <c r="W15" s="124">
        <f t="shared" si="0"/>
        <v>88.60869883530323</v>
      </c>
      <c r="X15" s="124">
        <f t="shared" si="1"/>
        <v>92.975695848285341</v>
      </c>
      <c r="Y15" s="124">
        <f t="shared" si="1"/>
        <v>97.037826939157384</v>
      </c>
      <c r="Z15" s="124">
        <f t="shared" si="1"/>
        <v>100.73751519257617</v>
      </c>
      <c r="AA15" s="124">
        <f t="shared" si="1"/>
        <v>104.02074335984555</v>
      </c>
      <c r="AB15" s="124">
        <f t="shared" si="1"/>
        <v>106.83836142927949</v>
      </c>
      <c r="AC15" s="124">
        <f t="shared" si="1"/>
        <v>109.14730860131192</v>
      </c>
      <c r="AD15" s="124">
        <f t="shared" si="1"/>
        <v>110.91170729101491</v>
      </c>
      <c r="AE15" s="124">
        <f t="shared" si="1"/>
        <v>112.10379034727735</v>
      </c>
      <c r="AF15" s="124">
        <f t="shared" si="1"/>
        <v>112.70462801003883</v>
      </c>
      <c r="AG15" s="124">
        <f t="shared" si="1"/>
        <v>112.70462801003883</v>
      </c>
    </row>
    <row r="16" spans="1:33">
      <c r="A16" s="234"/>
      <c r="B16" s="164" t="s">
        <v>19</v>
      </c>
      <c r="C16" s="164">
        <v>29.828150000000001</v>
      </c>
      <c r="D16" s="164">
        <v>36.45975</v>
      </c>
      <c r="E16" s="164">
        <v>42.627699999999997</v>
      </c>
      <c r="F16" s="164">
        <v>48.051000000000002</v>
      </c>
      <c r="G16" s="164">
        <v>53.713149999999999</v>
      </c>
      <c r="H16" s="164">
        <v>59.220749999999988</v>
      </c>
      <c r="I16" s="164">
        <v>64.517600000000002</v>
      </c>
      <c r="J16" s="164">
        <v>70.685550000000006</v>
      </c>
      <c r="K16" s="164">
        <v>77.204750000000004</v>
      </c>
      <c r="L16" s="164">
        <v>84.370250000000013</v>
      </c>
      <c r="M16" s="164">
        <v>92.575450000000004</v>
      </c>
      <c r="N16" s="124">
        <f t="shared" si="0"/>
        <v>103.40878017925967</v>
      </c>
      <c r="O16" s="124">
        <f t="shared" si="0"/>
        <v>114.77788426146576</v>
      </c>
      <c r="P16" s="124">
        <f t="shared" si="0"/>
        <v>126.58965936426999</v>
      </c>
      <c r="Q16" s="124">
        <f t="shared" si="0"/>
        <v>138.73226088294237</v>
      </c>
      <c r="R16" s="124">
        <f t="shared" si="0"/>
        <v>151.07615146700962</v>
      </c>
      <c r="S16" s="124">
        <f t="shared" si="0"/>
        <v>163.47584035912669</v>
      </c>
      <c r="T16" s="124">
        <f t="shared" si="0"/>
        <v>175.77231010812972</v>
      </c>
      <c r="U16" s="124">
        <f t="shared" si="0"/>
        <v>187.79609567074664</v>
      </c>
      <c r="V16" s="124">
        <f t="shared" si="0"/>
        <v>199.37094792480144</v>
      </c>
      <c r="W16" s="124">
        <f t="shared" si="0"/>
        <v>210.31798149344854</v>
      </c>
      <c r="X16" s="124">
        <f t="shared" si="1"/>
        <v>220.68330689638049</v>
      </c>
      <c r="Y16" s="124">
        <f t="shared" si="1"/>
        <v>230.32501502237326</v>
      </c>
      <c r="Z16" s="124">
        <f t="shared" si="1"/>
        <v>239.10644366134167</v>
      </c>
      <c r="AA16" s="124">
        <f t="shared" si="1"/>
        <v>246.89937968228475</v>
      </c>
      <c r="AB16" s="124">
        <f t="shared" si="1"/>
        <v>253.58716262879059</v>
      </c>
      <c r="AC16" s="124">
        <f t="shared" si="1"/>
        <v>259.06758514915145</v>
      </c>
      <c r="AD16" s="124">
        <f t="shared" si="1"/>
        <v>263.25548967597166</v>
      </c>
      <c r="AE16" s="124">
        <f t="shared" si="1"/>
        <v>266.08496923566668</v>
      </c>
      <c r="AF16" s="124">
        <f t="shared" si="1"/>
        <v>267.51109292440418</v>
      </c>
      <c r="AG16" s="124">
        <f t="shared" si="1"/>
        <v>267.51109292440418</v>
      </c>
    </row>
    <row r="17" spans="1:33">
      <c r="A17" s="234"/>
      <c r="B17" s="164" t="s">
        <v>20</v>
      </c>
      <c r="C17" s="164">
        <v>5.1985000000000001</v>
      </c>
      <c r="D17" s="164">
        <v>9.7507000000000019</v>
      </c>
      <c r="E17" s="164">
        <v>16.9724</v>
      </c>
      <c r="F17" s="164">
        <v>28.254549999999998</v>
      </c>
      <c r="G17" s="164">
        <v>43.344250000000002</v>
      </c>
      <c r="H17" s="164">
        <v>62.086949999999995</v>
      </c>
      <c r="I17" s="164">
        <v>81.419750000000008</v>
      </c>
      <c r="J17" s="164">
        <v>100.85090000000001</v>
      </c>
      <c r="K17" s="164">
        <v>118.80680000000001</v>
      </c>
      <c r="L17" s="164">
        <v>135.98994999999999</v>
      </c>
      <c r="M17" s="164">
        <v>153.55245000000002</v>
      </c>
      <c r="N17" s="124">
        <f t="shared" si="0"/>
        <v>171.52140819230974</v>
      </c>
      <c r="O17" s="124">
        <f t="shared" si="0"/>
        <v>190.37904038451347</v>
      </c>
      <c r="P17" s="124">
        <f t="shared" si="0"/>
        <v>209.97091928852737</v>
      </c>
      <c r="Q17" s="124">
        <f t="shared" si="0"/>
        <v>230.11153121713116</v>
      </c>
      <c r="R17" s="124">
        <f t="shared" si="0"/>
        <v>250.58601599376962</v>
      </c>
      <c r="S17" s="124">
        <f t="shared" si="0"/>
        <v>271.15305194792774</v>
      </c>
      <c r="T17" s="124">
        <f t="shared" si="0"/>
        <v>291.54888103987702</v>
      </c>
      <c r="U17" s="124">
        <f t="shared" si="0"/>
        <v>311.49241608523147</v>
      </c>
      <c r="V17" s="124">
        <f t="shared" si="0"/>
        <v>330.69131732738731</v>
      </c>
      <c r="W17" s="124">
        <f t="shared" si="0"/>
        <v>348.84887232385779</v>
      </c>
      <c r="X17" s="124">
        <f t="shared" si="1"/>
        <v>366.04156337388713</v>
      </c>
      <c r="Y17" s="124">
        <f t="shared" si="1"/>
        <v>382.03400958863523</v>
      </c>
      <c r="Z17" s="124">
        <f t="shared" si="1"/>
        <v>396.59953297538368</v>
      </c>
      <c r="AA17" s="124">
        <f t="shared" si="1"/>
        <v>409.52546980538625</v>
      </c>
      <c r="AB17" s="124">
        <f t="shared" si="1"/>
        <v>420.61831846563246</v>
      </c>
      <c r="AC17" s="124">
        <f t="shared" si="1"/>
        <v>429.70855032555414</v>
      </c>
      <c r="AD17" s="124">
        <f t="shared" si="1"/>
        <v>436.65491678080048</v>
      </c>
      <c r="AE17" s="124">
        <f t="shared" si="1"/>
        <v>441.34809967773577</v>
      </c>
      <c r="AF17" s="124">
        <f t="shared" si="1"/>
        <v>443.71357331473871</v>
      </c>
      <c r="AG17" s="124">
        <f t="shared" si="1"/>
        <v>443.71357331473871</v>
      </c>
    </row>
    <row r="18" spans="1:33">
      <c r="A18" s="234"/>
      <c r="B18" s="164" t="s">
        <v>21</v>
      </c>
      <c r="C18" s="164">
        <v>3.0629</v>
      </c>
      <c r="D18" s="164">
        <v>6.0555499999999993</v>
      </c>
      <c r="E18" s="164">
        <v>9.7928499999999996</v>
      </c>
      <c r="F18" s="164">
        <v>15.047550000000001</v>
      </c>
      <c r="G18" s="164">
        <v>22.437850000000001</v>
      </c>
      <c r="H18" s="164">
        <v>32.357150000000004</v>
      </c>
      <c r="I18" s="164">
        <v>43.878149999999998</v>
      </c>
      <c r="J18" s="164">
        <v>55.70825</v>
      </c>
      <c r="K18" s="164">
        <v>66.835849999999994</v>
      </c>
      <c r="L18" s="164">
        <v>77.513850000000005</v>
      </c>
      <c r="M18" s="164">
        <v>88.725750000000005</v>
      </c>
      <c r="N18" s="124">
        <f t="shared" si="0"/>
        <v>99.108582005163854</v>
      </c>
      <c r="O18" s="124">
        <f t="shared" si="0"/>
        <v>110.00490804540236</v>
      </c>
      <c r="P18" s="124">
        <f t="shared" si="0"/>
        <v>121.32549687135602</v>
      </c>
      <c r="Q18" s="124">
        <f t="shared" si="0"/>
        <v>132.96315487566869</v>
      </c>
      <c r="R18" s="124">
        <f t="shared" si="0"/>
        <v>144.79373144849984</v>
      </c>
      <c r="S18" s="124">
        <f t="shared" si="0"/>
        <v>156.67778598693047</v>
      </c>
      <c r="T18" s="124">
        <f t="shared" si="0"/>
        <v>168.46291369446638</v>
      </c>
      <c r="U18" s="124">
        <f t="shared" si="0"/>
        <v>179.98669663997038</v>
      </c>
      <c r="V18" s="124">
        <f t="shared" si="0"/>
        <v>191.08021492565197</v>
      </c>
      <c r="W18" s="124">
        <f t="shared" si="0"/>
        <v>201.57202202627519</v>
      </c>
      <c r="X18" s="124">
        <f t="shared" si="1"/>
        <v>211.50631098051943</v>
      </c>
      <c r="Y18" s="124">
        <f t="shared" si="1"/>
        <v>220.74707389077051</v>
      </c>
      <c r="Z18" s="124">
        <f t="shared" si="1"/>
        <v>229.16333157100811</v>
      </c>
      <c r="AA18" s="124">
        <f t="shared" si="1"/>
        <v>236.63220256391378</v>
      </c>
      <c r="AB18" s="124">
        <f t="shared" si="1"/>
        <v>243.04187767503601</v>
      </c>
      <c r="AC18" s="124">
        <f t="shared" si="1"/>
        <v>248.29439979008819</v>
      </c>
      <c r="AD18" s="124">
        <f t="shared" si="1"/>
        <v>252.30815257304005</v>
      </c>
      <c r="AE18" s="124">
        <f t="shared" si="1"/>
        <v>255.01996975614426</v>
      </c>
      <c r="AF18" s="124">
        <f t="shared" si="1"/>
        <v>256.38678886289455</v>
      </c>
      <c r="AG18" s="124">
        <f t="shared" si="1"/>
        <v>256.38678886289455</v>
      </c>
    </row>
    <row r="19" spans="1:33" s="125" customFormat="1">
      <c r="B19" s="165" t="s">
        <v>22</v>
      </c>
      <c r="C19" s="165">
        <v>38.089550000000003</v>
      </c>
      <c r="D19" s="165">
        <v>52.266000000000005</v>
      </c>
      <c r="E19" s="165">
        <v>69.392949999999999</v>
      </c>
      <c r="F19" s="165">
        <v>91.353099999999998</v>
      </c>
      <c r="G19" s="165">
        <v>119.49525</v>
      </c>
      <c r="H19" s="165">
        <v>153.66485</v>
      </c>
      <c r="I19" s="165">
        <v>189.81549999999999</v>
      </c>
      <c r="J19" s="165">
        <v>227.24469999999997</v>
      </c>
      <c r="K19" s="165">
        <v>262.84740000000005</v>
      </c>
      <c r="L19" s="165">
        <v>297.87405000000001</v>
      </c>
      <c r="M19" s="165">
        <v>334.85364999999996</v>
      </c>
      <c r="N19" s="125">
        <f t="shared" ref="N19:AG19" si="2">N30*N51</f>
        <v>374.03877037673317</v>
      </c>
      <c r="O19" s="125">
        <f t="shared" si="2"/>
        <v>415.16183269138151</v>
      </c>
      <c r="P19" s="125">
        <f t="shared" si="2"/>
        <v>457.88607552415328</v>
      </c>
      <c r="Q19" s="125">
        <f t="shared" si="2"/>
        <v>501.80694697574211</v>
      </c>
      <c r="R19" s="125">
        <f t="shared" si="2"/>
        <v>546.45589890927897</v>
      </c>
      <c r="S19" s="125">
        <f t="shared" si="2"/>
        <v>591.30667829398476</v>
      </c>
      <c r="T19" s="125">
        <f t="shared" si="2"/>
        <v>635.78410484247297</v>
      </c>
      <c r="U19" s="125">
        <f t="shared" si="2"/>
        <v>679.27520839594831</v>
      </c>
      <c r="V19" s="125">
        <f t="shared" si="2"/>
        <v>721.14248017784053</v>
      </c>
      <c r="W19" s="125">
        <f t="shared" si="2"/>
        <v>760.73887584358135</v>
      </c>
      <c r="X19" s="125">
        <f t="shared" si="2"/>
        <v>798.2311812507869</v>
      </c>
      <c r="Y19" s="125">
        <f t="shared" si="2"/>
        <v>833.10609850177877</v>
      </c>
      <c r="Z19" s="125">
        <f t="shared" si="2"/>
        <v>864.8693082077333</v>
      </c>
      <c r="AA19" s="125">
        <f t="shared" si="2"/>
        <v>893.05705205158461</v>
      </c>
      <c r="AB19" s="125">
        <f t="shared" si="2"/>
        <v>917.24735876945886</v>
      </c>
      <c r="AC19" s="125">
        <f t="shared" si="2"/>
        <v>937.07053526479353</v>
      </c>
      <c r="AD19" s="125">
        <f t="shared" si="2"/>
        <v>952.21855902981201</v>
      </c>
      <c r="AE19" s="125">
        <f t="shared" si="2"/>
        <v>962.45303866954646</v>
      </c>
      <c r="AF19" s="125">
        <f t="shared" si="2"/>
        <v>967.61145510203721</v>
      </c>
      <c r="AG19" s="125">
        <f t="shared" si="2"/>
        <v>967.61145510203721</v>
      </c>
    </row>
    <row r="20" spans="1:33" s="128" customFormat="1" ht="11.25">
      <c r="B20" s="128" t="s">
        <v>23</v>
      </c>
      <c r="C20" s="128">
        <f t="shared" ref="C20:AG20" si="3">SUM(C16:C18)</f>
        <v>38.089550000000003</v>
      </c>
      <c r="D20" s="128">
        <f t="shared" si="3"/>
        <v>52.265999999999998</v>
      </c>
      <c r="E20" s="128">
        <f t="shared" si="3"/>
        <v>69.392949999999999</v>
      </c>
      <c r="F20" s="128">
        <f t="shared" si="3"/>
        <v>91.353099999999998</v>
      </c>
      <c r="G20" s="128">
        <f t="shared" si="3"/>
        <v>119.49525</v>
      </c>
      <c r="H20" s="128">
        <f t="shared" si="3"/>
        <v>153.66485</v>
      </c>
      <c r="I20" s="128">
        <f t="shared" si="3"/>
        <v>189.81550000000001</v>
      </c>
      <c r="J20" s="128">
        <f t="shared" si="3"/>
        <v>227.24469999999999</v>
      </c>
      <c r="K20" s="128">
        <f t="shared" si="3"/>
        <v>262.84739999999999</v>
      </c>
      <c r="L20" s="128">
        <f t="shared" si="3"/>
        <v>297.87405000000001</v>
      </c>
      <c r="M20" s="128">
        <f t="shared" si="3"/>
        <v>334.85365000000002</v>
      </c>
      <c r="N20" s="128">
        <f t="shared" si="3"/>
        <v>374.03877037673323</v>
      </c>
      <c r="O20" s="128">
        <f t="shared" si="3"/>
        <v>415.16183269138162</v>
      </c>
      <c r="P20" s="128">
        <f t="shared" si="3"/>
        <v>457.8860755241534</v>
      </c>
      <c r="Q20" s="128">
        <f t="shared" si="3"/>
        <v>501.80694697574222</v>
      </c>
      <c r="R20" s="128">
        <f t="shared" si="3"/>
        <v>546.45589890927909</v>
      </c>
      <c r="S20" s="128">
        <f t="shared" si="3"/>
        <v>591.30667829398499</v>
      </c>
      <c r="T20" s="128">
        <f t="shared" si="3"/>
        <v>635.78410484247308</v>
      </c>
      <c r="U20" s="128">
        <f t="shared" si="3"/>
        <v>679.27520839594854</v>
      </c>
      <c r="V20" s="128">
        <f t="shared" si="3"/>
        <v>721.14248017784075</v>
      </c>
      <c r="W20" s="128">
        <f t="shared" si="3"/>
        <v>760.73887584358158</v>
      </c>
      <c r="X20" s="128">
        <f t="shared" si="3"/>
        <v>798.23118125078702</v>
      </c>
      <c r="Y20" s="128">
        <f t="shared" si="3"/>
        <v>833.106098501779</v>
      </c>
      <c r="Z20" s="128">
        <f t="shared" si="3"/>
        <v>864.86930820773352</v>
      </c>
      <c r="AA20" s="128">
        <f t="shared" si="3"/>
        <v>893.05705205158483</v>
      </c>
      <c r="AB20" s="128">
        <f t="shared" si="3"/>
        <v>917.24735876945897</v>
      </c>
      <c r="AC20" s="128">
        <f t="shared" si="3"/>
        <v>937.07053526479376</v>
      </c>
      <c r="AD20" s="128">
        <f t="shared" si="3"/>
        <v>952.21855902981213</v>
      </c>
      <c r="AE20" s="128">
        <f t="shared" si="3"/>
        <v>962.45303866954669</v>
      </c>
      <c r="AF20" s="128">
        <f t="shared" si="3"/>
        <v>967.61145510203733</v>
      </c>
      <c r="AG20" s="128">
        <f t="shared" si="3"/>
        <v>967.61145510203733</v>
      </c>
    </row>
    <row r="22" spans="1:33">
      <c r="B22" s="127" t="s">
        <v>24</v>
      </c>
      <c r="C22" s="127">
        <v>2000</v>
      </c>
      <c r="D22" s="127">
        <v>2010</v>
      </c>
      <c r="E22" s="127">
        <v>2020</v>
      </c>
      <c r="F22" s="127">
        <v>2030</v>
      </c>
      <c r="G22" s="127">
        <v>2040</v>
      </c>
      <c r="H22" s="127">
        <v>2050</v>
      </c>
      <c r="I22" s="127">
        <v>2060</v>
      </c>
      <c r="J22" s="127">
        <v>2070</v>
      </c>
      <c r="K22" s="127">
        <v>2080</v>
      </c>
      <c r="L22" s="127">
        <v>2090</v>
      </c>
      <c r="M22" s="127">
        <v>2100</v>
      </c>
      <c r="N22" s="127">
        <v>2110</v>
      </c>
      <c r="O22" s="127">
        <v>2120</v>
      </c>
      <c r="P22" s="127">
        <v>2130</v>
      </c>
      <c r="Q22" s="127">
        <v>2140</v>
      </c>
      <c r="R22" s="127">
        <v>2150</v>
      </c>
      <c r="S22" s="127">
        <v>2160</v>
      </c>
      <c r="T22" s="127">
        <v>2170</v>
      </c>
      <c r="U22" s="127">
        <v>2180</v>
      </c>
      <c r="V22" s="127">
        <v>2190</v>
      </c>
      <c r="W22" s="127">
        <v>2200</v>
      </c>
      <c r="X22" s="127">
        <v>2210</v>
      </c>
      <c r="Y22" s="127">
        <v>2220</v>
      </c>
      <c r="Z22" s="127">
        <v>2230</v>
      </c>
      <c r="AA22" s="127">
        <v>2240</v>
      </c>
      <c r="AB22" s="127">
        <v>2250</v>
      </c>
      <c r="AC22" s="127">
        <v>2260</v>
      </c>
      <c r="AD22" s="127">
        <v>2270</v>
      </c>
      <c r="AE22" s="127">
        <v>2280</v>
      </c>
      <c r="AF22" s="127">
        <v>2290</v>
      </c>
      <c r="AG22" s="127">
        <v>2300</v>
      </c>
    </row>
    <row r="23" spans="1:33">
      <c r="B23" s="123" t="s">
        <v>15</v>
      </c>
      <c r="C23" s="123">
        <f t="shared" ref="C23:AG30" si="4">C12/C44</f>
        <v>1.1459122765231073</v>
      </c>
      <c r="D23" s="123">
        <f t="shared" si="4"/>
        <v>2.8622020155687169</v>
      </c>
      <c r="E23" s="123">
        <f t="shared" si="4"/>
        <v>5.2655977450261648</v>
      </c>
      <c r="F23" s="123">
        <f t="shared" si="4"/>
        <v>8.3639588635852835</v>
      </c>
      <c r="G23" s="123">
        <f t="shared" si="4"/>
        <v>11.66591056963952</v>
      </c>
      <c r="H23" s="123">
        <f t="shared" si="4"/>
        <v>15.71096936045751</v>
      </c>
      <c r="I23" s="123">
        <f t="shared" si="4"/>
        <v>19.800862966820414</v>
      </c>
      <c r="J23" s="123">
        <f t="shared" si="4"/>
        <v>24.412742119255604</v>
      </c>
      <c r="K23" s="123">
        <f t="shared" si="4"/>
        <v>28.998659841896767</v>
      </c>
      <c r="L23" s="123">
        <f t="shared" si="4"/>
        <v>33.647664931776617</v>
      </c>
      <c r="M23" s="123">
        <f t="shared" si="4"/>
        <v>38.762341387355207</v>
      </c>
      <c r="N23" s="123">
        <f t="shared" si="4"/>
        <v>43.011469570030037</v>
      </c>
      <c r="O23" s="123">
        <f t="shared" si="4"/>
        <v>47.459000596810661</v>
      </c>
      <c r="P23" s="123">
        <f t="shared" si="4"/>
        <v>52.073038964288344</v>
      </c>
      <c r="Q23" s="123">
        <f t="shared" si="4"/>
        <v>56.81555937861846</v>
      </c>
      <c r="R23" s="123">
        <f t="shared" si="4"/>
        <v>61.642703575049161</v>
      </c>
      <c r="S23" s="123">
        <f t="shared" si="4"/>
        <v>66.505275567721696</v>
      </c>
      <c r="T23" s="123">
        <f t="shared" si="4"/>
        <v>71.349436012756499</v>
      </c>
      <c r="U23" s="123">
        <f t="shared" si="4"/>
        <v>76.117588315321413</v>
      </c>
      <c r="V23" s="123">
        <f t="shared" si="4"/>
        <v>80.749440719902807</v>
      </c>
      <c r="W23" s="123">
        <f t="shared" si="4"/>
        <v>85.183220302190136</v>
      </c>
      <c r="X23" s="123">
        <f t="shared" si="4"/>
        <v>89.381395803077339</v>
      </c>
      <c r="Y23" s="123">
        <f t="shared" si="4"/>
        <v>93.286491038177061</v>
      </c>
      <c r="Z23" s="123">
        <f t="shared" si="4"/>
        <v>96.843154928775064</v>
      </c>
      <c r="AA23" s="123">
        <f t="shared" si="4"/>
        <v>99.999458451465273</v>
      </c>
      <c r="AB23" s="123">
        <f t="shared" si="4"/>
        <v>102.70815165981648</v>
      </c>
      <c r="AC23" s="123">
        <f t="shared" si="4"/>
        <v>104.92783841976917</v>
      </c>
      <c r="AD23" s="123">
        <f t="shared" si="4"/>
        <v>106.62402811966784</v>
      </c>
      <c r="AE23" s="123">
        <f t="shared" si="4"/>
        <v>107.77002704454601</v>
      </c>
      <c r="AF23" s="123">
        <f t="shared" si="4"/>
        <v>108.34763723029081</v>
      </c>
      <c r="AG23" s="123">
        <f t="shared" si="4"/>
        <v>108.34763723029081</v>
      </c>
    </row>
    <row r="24" spans="1:33">
      <c r="B24" s="123" t="s">
        <v>16</v>
      </c>
      <c r="C24" s="123">
        <f t="shared" si="4"/>
        <v>21.726678570809426</v>
      </c>
      <c r="D24" s="123">
        <f t="shared" si="4"/>
        <v>25.509153222435845</v>
      </c>
      <c r="E24" s="123">
        <f t="shared" si="4"/>
        <v>30.213807103247948</v>
      </c>
      <c r="F24" s="123">
        <f t="shared" si="4"/>
        <v>35.057936664691546</v>
      </c>
      <c r="G24" s="123">
        <f t="shared" si="4"/>
        <v>40.220982068598424</v>
      </c>
      <c r="H24" s="123">
        <f t="shared" si="4"/>
        <v>45.645008299739153</v>
      </c>
      <c r="I24" s="123">
        <f t="shared" si="4"/>
        <v>51.173889004077694</v>
      </c>
      <c r="J24" s="123">
        <f t="shared" si="4"/>
        <v>56.952104243704881</v>
      </c>
      <c r="K24" s="123">
        <f t="shared" si="4"/>
        <v>62.820528787986625</v>
      </c>
      <c r="L24" s="123">
        <f t="shared" si="4"/>
        <v>68.954124993290506</v>
      </c>
      <c r="M24" s="123">
        <f t="shared" si="4"/>
        <v>75.599163915602134</v>
      </c>
      <c r="N24" s="123">
        <f t="shared" si="4"/>
        <v>84.657229214885007</v>
      </c>
      <c r="O24" s="123">
        <f t="shared" si="4"/>
        <v>94.17371782531751</v>
      </c>
      <c r="P24" s="123">
        <f t="shared" si="4"/>
        <v>104.06722882657635</v>
      </c>
      <c r="Q24" s="123">
        <f t="shared" si="4"/>
        <v>114.23965219815463</v>
      </c>
      <c r="R24" s="123">
        <f t="shared" si="4"/>
        <v>124.57714181866598</v>
      </c>
      <c r="S24" s="123">
        <f t="shared" si="4"/>
        <v>134.95173150370195</v>
      </c>
      <c r="T24" s="123">
        <f t="shared" si="4"/>
        <v>145.22358978640517</v>
      </c>
      <c r="U24" s="123">
        <f t="shared" si="4"/>
        <v>155.24387796360395</v>
      </c>
      <c r="V24" s="123">
        <f t="shared" si="4"/>
        <v>164.85814388871623</v>
      </c>
      <c r="W24" s="123">
        <f t="shared" si="4"/>
        <v>173.91015299033987</v>
      </c>
      <c r="X24" s="123">
        <f t="shared" si="4"/>
        <v>182.48115254928487</v>
      </c>
      <c r="Y24" s="123">
        <f t="shared" si="4"/>
        <v>190.45379912649557</v>
      </c>
      <c r="Z24" s="123">
        <f t="shared" si="4"/>
        <v>197.71508790091414</v>
      </c>
      <c r="AA24" s="123">
        <f t="shared" si="4"/>
        <v>204.15900052323244</v>
      </c>
      <c r="AB24" s="123">
        <f t="shared" si="4"/>
        <v>209.68907145266101</v>
      </c>
      <c r="AC24" s="123">
        <f t="shared" si="4"/>
        <v>214.22078629796229</v>
      </c>
      <c r="AD24" s="123">
        <f t="shared" si="4"/>
        <v>217.68372898976887</v>
      </c>
      <c r="AE24" s="123">
        <f t="shared" si="4"/>
        <v>220.02340161126992</v>
      </c>
      <c r="AF24" s="123">
        <f t="shared" si="4"/>
        <v>221.20265117961566</v>
      </c>
      <c r="AG24" s="123">
        <f t="shared" si="4"/>
        <v>221.20265117961566</v>
      </c>
    </row>
    <row r="25" spans="1:33">
      <c r="B25" s="123" t="s">
        <v>17</v>
      </c>
      <c r="C25" s="123">
        <f t="shared" si="4"/>
        <v>0.60630330159008783</v>
      </c>
      <c r="D25" s="123">
        <f t="shared" si="4"/>
        <v>0.93243260164535879</v>
      </c>
      <c r="E25" s="123">
        <f t="shared" si="4"/>
        <v>1.4133871324342251</v>
      </c>
      <c r="F25" s="123">
        <f t="shared" si="4"/>
        <v>2.3737117756377768</v>
      </c>
      <c r="G25" s="123">
        <f t="shared" si="4"/>
        <v>3.9505873193964232</v>
      </c>
      <c r="H25" s="123">
        <f t="shared" si="4"/>
        <v>5.9869665438721222</v>
      </c>
      <c r="I25" s="123">
        <f t="shared" si="4"/>
        <v>8.0652489703612602</v>
      </c>
      <c r="J25" s="123">
        <f t="shared" si="4"/>
        <v>9.9486414910845991</v>
      </c>
      <c r="K25" s="123">
        <f t="shared" si="4"/>
        <v>11.61001082293831</v>
      </c>
      <c r="L25" s="123">
        <f t="shared" si="4"/>
        <v>13.05759021177353</v>
      </c>
      <c r="M25" s="123">
        <f t="shared" si="4"/>
        <v>14.390591865770878</v>
      </c>
      <c r="N25" s="123">
        <f t="shared" si="4"/>
        <v>15.964295745928489</v>
      </c>
      <c r="O25" s="123">
        <f t="shared" si="4"/>
        <v>17.611338500312861</v>
      </c>
      <c r="P25" s="123">
        <f t="shared" si="4"/>
        <v>19.319970361759186</v>
      </c>
      <c r="Q25" s="123">
        <f t="shared" si="4"/>
        <v>21.076186773122632</v>
      </c>
      <c r="R25" s="123">
        <f t="shared" si="4"/>
        <v>22.863836862395146</v>
      </c>
      <c r="S25" s="123">
        <f t="shared" si="4"/>
        <v>24.664804543993096</v>
      </c>
      <c r="T25" s="123">
        <f t="shared" si="4"/>
        <v>26.459262519553135</v>
      </c>
      <c r="U25" s="123">
        <f t="shared" si="4"/>
        <v>28.225996519523136</v>
      </c>
      <c r="V25" s="123">
        <f t="shared" si="4"/>
        <v>29.942794069974056</v>
      </c>
      <c r="W25" s="123">
        <f t="shared" si="4"/>
        <v>31.586889035840027</v>
      </c>
      <c r="X25" s="123">
        <f t="shared" si="4"/>
        <v>33.143619378143093</v>
      </c>
      <c r="Y25" s="123">
        <f t="shared" si="4"/>
        <v>34.591672286073738</v>
      </c>
      <c r="Z25" s="123">
        <f t="shared" si="4"/>
        <v>35.910522961729747</v>
      </c>
      <c r="AA25" s="123">
        <f t="shared" si="4"/>
        <v>37.080915543519509</v>
      </c>
      <c r="AB25" s="123">
        <f t="shared" si="4"/>
        <v>38.085329223828836</v>
      </c>
      <c r="AC25" s="123">
        <f t="shared" si="4"/>
        <v>38.908413854020331</v>
      </c>
      <c r="AD25" s="123">
        <f t="shared" si="4"/>
        <v>39.537379930254204</v>
      </c>
      <c r="AE25" s="123">
        <f t="shared" si="4"/>
        <v>39.962329125024063</v>
      </c>
      <c r="AF25" s="123">
        <f t="shared" si="4"/>
        <v>40.176513430082821</v>
      </c>
      <c r="AG25" s="123">
        <f t="shared" si="4"/>
        <v>40.176513430082821</v>
      </c>
    </row>
    <row r="26" spans="1:33">
      <c r="B26" s="123" t="s">
        <v>18</v>
      </c>
      <c r="C26" s="123">
        <f t="shared" si="4"/>
        <v>37.177607039245068</v>
      </c>
      <c r="D26" s="123">
        <f t="shared" si="4"/>
        <v>44.912872818103416</v>
      </c>
      <c r="E26" s="123">
        <f t="shared" si="4"/>
        <v>48.648939695162355</v>
      </c>
      <c r="F26" s="123">
        <f t="shared" si="4"/>
        <v>51.708454425363271</v>
      </c>
      <c r="G26" s="123">
        <f t="shared" si="4"/>
        <v>57.059734110362413</v>
      </c>
      <c r="H26" s="123">
        <f t="shared" si="4"/>
        <v>62.48223206468559</v>
      </c>
      <c r="I26" s="123">
        <f t="shared" si="4"/>
        <v>67.52879714576963</v>
      </c>
      <c r="J26" s="123">
        <f t="shared" si="4"/>
        <v>74.317394930374789</v>
      </c>
      <c r="K26" s="123">
        <f t="shared" si="4"/>
        <v>81.057014573456726</v>
      </c>
      <c r="L26" s="123">
        <f t="shared" si="4"/>
        <v>88.16193294866693</v>
      </c>
      <c r="M26" s="123">
        <f t="shared" si="4"/>
        <v>96.310343976096988</v>
      </c>
      <c r="N26" s="123">
        <f t="shared" si="4"/>
        <v>106.88953176279816</v>
      </c>
      <c r="O26" s="123">
        <f t="shared" si="4"/>
        <v>117.96350546242998</v>
      </c>
      <c r="P26" s="123">
        <f t="shared" si="4"/>
        <v>129.45249328422241</v>
      </c>
      <c r="Q26" s="123">
        <f t="shared" si="4"/>
        <v>141.26137318178431</v>
      </c>
      <c r="R26" s="123">
        <f t="shared" si="4"/>
        <v>153.28042021744795</v>
      </c>
      <c r="S26" s="123">
        <f t="shared" si="4"/>
        <v>165.38655295155777</v>
      </c>
      <c r="T26" s="123">
        <f t="shared" si="4"/>
        <v>177.44508043884929</v>
      </c>
      <c r="U26" s="123">
        <f t="shared" si="4"/>
        <v>189.31193107503992</v>
      </c>
      <c r="V26" s="123">
        <f t="shared" si="4"/>
        <v>200.8363233487743</v>
      </c>
      <c r="W26" s="123">
        <f t="shared" si="4"/>
        <v>211.86381755686696</v>
      </c>
      <c r="X26" s="123">
        <f t="shared" si="4"/>
        <v>222.30532804727048</v>
      </c>
      <c r="Y26" s="123">
        <f t="shared" si="4"/>
        <v>232.01790267753586</v>
      </c>
      <c r="Z26" s="123">
        <f t="shared" si="4"/>
        <v>240.86387477104898</v>
      </c>
      <c r="AA26" s="123">
        <f t="shared" si="4"/>
        <v>248.71408883096689</v>
      </c>
      <c r="AB26" s="123">
        <f t="shared" si="4"/>
        <v>255.4510269471335</v>
      </c>
      <c r="AC26" s="123">
        <f t="shared" si="4"/>
        <v>260.97173054434086</v>
      </c>
      <c r="AD26" s="123">
        <f t="shared" si="4"/>
        <v>265.19041614751865</v>
      </c>
      <c r="AE26" s="123">
        <f t="shared" si="4"/>
        <v>268.04069236717118</v>
      </c>
      <c r="AF26" s="123">
        <f t="shared" si="4"/>
        <v>269.4772980575583</v>
      </c>
      <c r="AG26" s="123">
        <f t="shared" si="4"/>
        <v>269.4772980575583</v>
      </c>
    </row>
    <row r="27" spans="1:33">
      <c r="B27" s="123" t="s">
        <v>19</v>
      </c>
      <c r="C27" s="123">
        <f t="shared" si="4"/>
        <v>28.66878436046288</v>
      </c>
      <c r="D27" s="123">
        <f t="shared" si="4"/>
        <v>33.470192413615841</v>
      </c>
      <c r="E27" s="123">
        <f t="shared" si="4"/>
        <v>37.943566691886595</v>
      </c>
      <c r="F27" s="123">
        <f t="shared" si="4"/>
        <v>42.185895015934612</v>
      </c>
      <c r="G27" s="123">
        <f t="shared" si="4"/>
        <v>47.346052817149712</v>
      </c>
      <c r="H27" s="123">
        <f t="shared" si="4"/>
        <v>52.742400897731613</v>
      </c>
      <c r="I27" s="123">
        <f t="shared" si="4"/>
        <v>58.12082229789381</v>
      </c>
      <c r="J27" s="123">
        <f t="shared" si="4"/>
        <v>64.314550615980934</v>
      </c>
      <c r="K27" s="123">
        <f t="shared" si="4"/>
        <v>70.591717869943679</v>
      </c>
      <c r="L27" s="123">
        <f t="shared" si="4"/>
        <v>77.190033119247616</v>
      </c>
      <c r="M27" s="123">
        <f t="shared" si="4"/>
        <v>84.512917655650895</v>
      </c>
      <c r="N27" s="123">
        <f t="shared" si="4"/>
        <v>94.218137199693118</v>
      </c>
      <c r="O27" s="123">
        <f t="shared" si="4"/>
        <v>104.39497893705813</v>
      </c>
      <c r="P27" s="123">
        <f t="shared" si="4"/>
        <v>114.96307925168456</v>
      </c>
      <c r="Q27" s="123">
        <f t="shared" si="4"/>
        <v>125.82613125920822</v>
      </c>
      <c r="R27" s="123">
        <f t="shared" si="4"/>
        <v>136.87274552691144</v>
      </c>
      <c r="S27" s="123">
        <f t="shared" si="4"/>
        <v>147.97787731004772</v>
      </c>
      <c r="T27" s="123">
        <f t="shared" si="4"/>
        <v>159.00481901469803</v>
      </c>
      <c r="U27" s="123">
        <f t="shared" si="4"/>
        <v>169.80773129579967</v>
      </c>
      <c r="V27" s="123">
        <f t="shared" si="4"/>
        <v>180.23466003621007</v>
      </c>
      <c r="W27" s="123">
        <f t="shared" si="4"/>
        <v>190.13096084727044</v>
      </c>
      <c r="X27" s="123">
        <f t="shared" si="4"/>
        <v>199.50138778062069</v>
      </c>
      <c r="Y27" s="123">
        <f t="shared" si="4"/>
        <v>208.21765263437524</v>
      </c>
      <c r="Z27" s="123">
        <f t="shared" si="4"/>
        <v>216.15621049273321</v>
      </c>
      <c r="AA27" s="123">
        <f t="shared" si="4"/>
        <v>223.20115454821504</v>
      </c>
      <c r="AB27" s="123">
        <f t="shared" si="4"/>
        <v>229.24702180372955</v>
      </c>
      <c r="AC27" s="123">
        <f t="shared" si="4"/>
        <v>234.20141510974219</v>
      </c>
      <c r="AD27" s="123">
        <f t="shared" si="4"/>
        <v>237.9873506059221</v>
      </c>
      <c r="AE27" s="123">
        <f t="shared" si="4"/>
        <v>240.54524728961238</v>
      </c>
      <c r="AF27" s="123">
        <f t="shared" si="4"/>
        <v>241.83448687484091</v>
      </c>
      <c r="AG27" s="123">
        <f t="shared" si="4"/>
        <v>241.83448687484091</v>
      </c>
    </row>
    <row r="28" spans="1:33">
      <c r="B28" s="123" t="s">
        <v>20</v>
      </c>
      <c r="C28" s="123">
        <f t="shared" si="4"/>
        <v>1.4604415177242003</v>
      </c>
      <c r="D28" s="123">
        <f t="shared" si="4"/>
        <v>2.4683379279094555</v>
      </c>
      <c r="E28" s="123">
        <f t="shared" si="4"/>
        <v>3.9233381337537363</v>
      </c>
      <c r="F28" s="123">
        <f t="shared" si="4"/>
        <v>6.0823689218396151</v>
      </c>
      <c r="G28" s="123">
        <f t="shared" si="4"/>
        <v>8.8709479358751064</v>
      </c>
      <c r="H28" s="123">
        <f t="shared" si="4"/>
        <v>12.277815790098163</v>
      </c>
      <c r="I28" s="123">
        <f t="shared" si="4"/>
        <v>15.732190610894701</v>
      </c>
      <c r="J28" s="123">
        <f t="shared" si="4"/>
        <v>19.184006939279406</v>
      </c>
      <c r="K28" s="123">
        <f t="shared" si="4"/>
        <v>22.343234882037105</v>
      </c>
      <c r="L28" s="123">
        <f t="shared" si="4"/>
        <v>25.347897646571997</v>
      </c>
      <c r="M28" s="123">
        <f t="shared" si="4"/>
        <v>28.413802355597095</v>
      </c>
      <c r="N28" s="123">
        <f t="shared" si="4"/>
        <v>31.531502483884854</v>
      </c>
      <c r="O28" s="123">
        <f t="shared" si="4"/>
        <v>34.794888148019318</v>
      </c>
      <c r="P28" s="123">
        <f t="shared" si="4"/>
        <v>38.18050716763338</v>
      </c>
      <c r="Q28" s="123">
        <f t="shared" si="4"/>
        <v>41.660397581632893</v>
      </c>
      <c r="R28" s="123">
        <f t="shared" si="4"/>
        <v>45.202306581550324</v>
      </c>
      <c r="S28" s="123">
        <f t="shared" si="4"/>
        <v>48.77005572296688</v>
      </c>
      <c r="T28" s="123">
        <f t="shared" si="4"/>
        <v>52.324052899929143</v>
      </c>
      <c r="U28" s="123">
        <f t="shared" si="4"/>
        <v>55.821945619200811</v>
      </c>
      <c r="V28" s="123">
        <f t="shared" si="4"/>
        <v>59.219403913627232</v>
      </c>
      <c r="W28" s="123">
        <f t="shared" si="4"/>
        <v>62.4710150902078</v>
      </c>
      <c r="X28" s="123">
        <f t="shared" si="4"/>
        <v>65.549840757244965</v>
      </c>
      <c r="Y28" s="123">
        <f t="shared" si="4"/>
        <v>68.413729472594952</v>
      </c>
      <c r="Z28" s="123">
        <f t="shared" si="4"/>
        <v>71.02208828777151</v>
      </c>
      <c r="AA28" s="123">
        <f t="shared" si="4"/>
        <v>73.336833894896529</v>
      </c>
      <c r="AB28" s="123">
        <f t="shared" si="4"/>
        <v>75.323314491583943</v>
      </c>
      <c r="AC28" s="123">
        <f t="shared" si="4"/>
        <v>76.951171299352154</v>
      </c>
      <c r="AD28" s="123">
        <f t="shared" si="4"/>
        <v>78.195109858640222</v>
      </c>
      <c r="AE28" s="123">
        <f t="shared" si="4"/>
        <v>79.035553738026962</v>
      </c>
      <c r="AF28" s="123">
        <f t="shared" si="4"/>
        <v>79.459157054524169</v>
      </c>
      <c r="AG28" s="123">
        <f t="shared" si="4"/>
        <v>79.459157054524169</v>
      </c>
    </row>
    <row r="29" spans="1:33">
      <c r="B29" s="123" t="s">
        <v>21</v>
      </c>
      <c r="C29" s="123">
        <f t="shared" si="4"/>
        <v>2.1048544489952996</v>
      </c>
      <c r="D29" s="123">
        <f t="shared" si="4"/>
        <v>3.2712721418809045</v>
      </c>
      <c r="E29" s="123">
        <f t="shared" si="4"/>
        <v>4.4062911985313633</v>
      </c>
      <c r="F29" s="123">
        <f t="shared" si="4"/>
        <v>5.8159952382240743</v>
      </c>
      <c r="G29" s="123">
        <f t="shared" si="4"/>
        <v>7.7129072953082192</v>
      </c>
      <c r="H29" s="123">
        <f t="shared" si="4"/>
        <v>10.15266421090284</v>
      </c>
      <c r="I29" s="123">
        <f t="shared" si="4"/>
        <v>12.79865765939201</v>
      </c>
      <c r="J29" s="123">
        <f t="shared" si="4"/>
        <v>15.407320850734298</v>
      </c>
      <c r="K29" s="123">
        <f t="shared" si="4"/>
        <v>17.7788019046099</v>
      </c>
      <c r="L29" s="123">
        <f t="shared" si="4"/>
        <v>20.089375267270537</v>
      </c>
      <c r="M29" s="123">
        <f t="shared" si="4"/>
        <v>22.624077577809853</v>
      </c>
      <c r="N29" s="123">
        <f t="shared" si="4"/>
        <v>24.904230986371296</v>
      </c>
      <c r="O29" s="123">
        <f t="shared" si="4"/>
        <v>27.284826640802706</v>
      </c>
      <c r="P29" s="123">
        <f t="shared" si="4"/>
        <v>29.751924980665798</v>
      </c>
      <c r="Q29" s="123">
        <f t="shared" si="4"/>
        <v>32.289011549448837</v>
      </c>
      <c r="R29" s="123">
        <f t="shared" si="4"/>
        <v>34.877089750273001</v>
      </c>
      <c r="S29" s="123">
        <f t="shared" si="4"/>
        <v>37.494842707323876</v>
      </c>
      <c r="T29" s="123">
        <f t="shared" si="4"/>
        <v>40.118865349610736</v>
      </c>
      <c r="U29" s="123">
        <f t="shared" si="4"/>
        <v>42.723965520339092</v>
      </c>
      <c r="V29" s="123">
        <f t="shared" si="4"/>
        <v>45.283530463804567</v>
      </c>
      <c r="W29" s="123">
        <f t="shared" si="4"/>
        <v>47.769952549138168</v>
      </c>
      <c r="X29" s="123">
        <f t="shared" si="4"/>
        <v>50.124250071101883</v>
      </c>
      <c r="Y29" s="123">
        <f t="shared" si="4"/>
        <v>52.314190923523299</v>
      </c>
      <c r="Z29" s="123">
        <f t="shared" si="4"/>
        <v>54.308734739598442</v>
      </c>
      <c r="AA29" s="123">
        <f t="shared" si="4"/>
        <v>56.078760209106463</v>
      </c>
      <c r="AB29" s="123">
        <f t="shared" si="4"/>
        <v>57.597770004393375</v>
      </c>
      <c r="AC29" s="123">
        <f t="shared" si="4"/>
        <v>58.842549560985979</v>
      </c>
      <c r="AD29" s="123">
        <f t="shared" si="4"/>
        <v>59.793756866732942</v>
      </c>
      <c r="AE29" s="123">
        <f t="shared" si="4"/>
        <v>60.436422336159744</v>
      </c>
      <c r="AF29" s="123">
        <f t="shared" si="4"/>
        <v>60.760340721342217</v>
      </c>
      <c r="AG29" s="123">
        <f t="shared" si="4"/>
        <v>60.760340721342217</v>
      </c>
    </row>
    <row r="30" spans="1:33" s="125" customFormat="1">
      <c r="B30" s="125" t="s">
        <v>22</v>
      </c>
      <c r="C30" s="125">
        <f t="shared" si="4"/>
        <v>6.2904594946764156</v>
      </c>
      <c r="D30" s="125">
        <f t="shared" si="4"/>
        <v>7.584917817721653</v>
      </c>
      <c r="E30" s="125">
        <f t="shared" si="4"/>
        <v>9.0450565177947624</v>
      </c>
      <c r="F30" s="125">
        <f t="shared" si="4"/>
        <v>10.912262888814562</v>
      </c>
      <c r="G30" s="125">
        <f t="shared" si="4"/>
        <v>13.381806514903108</v>
      </c>
      <c r="H30" s="125">
        <f t="shared" si="4"/>
        <v>16.405406588432239</v>
      </c>
      <c r="I30" s="125">
        <f t="shared" si="4"/>
        <v>19.540888389254004</v>
      </c>
      <c r="J30" s="125">
        <f t="shared" si="4"/>
        <v>22.788757083733206</v>
      </c>
      <c r="K30" s="125">
        <f t="shared" si="4"/>
        <v>25.844530118491736</v>
      </c>
      <c r="L30" s="125">
        <f t="shared" si="4"/>
        <v>28.873808815275858</v>
      </c>
      <c r="M30" s="125">
        <f t="shared" si="4"/>
        <v>32.131658238415554</v>
      </c>
      <c r="N30" s="125">
        <f t="shared" ref="N30:AG30" si="5">M30*EXP(N40*10)</f>
        <v>35.566468785574614</v>
      </c>
      <c r="O30" s="125">
        <f t="shared" si="5"/>
        <v>39.158577296448698</v>
      </c>
      <c r="P30" s="125">
        <f t="shared" si="5"/>
        <v>42.883636672503265</v>
      </c>
      <c r="Q30" s="125">
        <f t="shared" si="5"/>
        <v>46.712687906345955</v>
      </c>
      <c r="R30" s="125">
        <f t="shared" si="5"/>
        <v>50.612367723821421</v>
      </c>
      <c r="S30" s="125">
        <f t="shared" si="5"/>
        <v>54.545257772891631</v>
      </c>
      <c r="T30" s="125">
        <f t="shared" si="5"/>
        <v>58.470376339404957</v>
      </c>
      <c r="U30" s="125">
        <f t="shared" si="5"/>
        <v>62.343808131782176</v>
      </c>
      <c r="V30" s="125">
        <f t="shared" si="5"/>
        <v>66.11946198323399</v>
      </c>
      <c r="W30" s="125">
        <f t="shared" si="5"/>
        <v>69.749940633234459</v>
      </c>
      <c r="X30" s="125">
        <f t="shared" si="5"/>
        <v>73.187501351366322</v>
      </c>
      <c r="Y30" s="125">
        <f t="shared" si="5"/>
        <v>76.385081342461461</v>
      </c>
      <c r="Z30" s="125">
        <f t="shared" si="5"/>
        <v>79.297357895772294</v>
      </c>
      <c r="AA30" s="125">
        <f t="shared" si="5"/>
        <v>81.881810356563463</v>
      </c>
      <c r="AB30" s="125">
        <f t="shared" si="5"/>
        <v>84.099749403783107</v>
      </c>
      <c r="AC30" s="125">
        <f t="shared" si="5"/>
        <v>85.917278949881947</v>
      </c>
      <c r="AD30" s="125">
        <f t="shared" si="5"/>
        <v>87.306157304690927</v>
      </c>
      <c r="AE30" s="125">
        <f t="shared" si="5"/>
        <v>88.244527052775553</v>
      </c>
      <c r="AF30" s="125">
        <f t="shared" si="5"/>
        <v>88.717487290976536</v>
      </c>
      <c r="AG30" s="125">
        <f t="shared" si="5"/>
        <v>88.717487290976536</v>
      </c>
    </row>
    <row r="32" spans="1:33">
      <c r="B32" s="127" t="s">
        <v>25</v>
      </c>
      <c r="C32" s="127">
        <v>2000</v>
      </c>
      <c r="D32" s="127">
        <v>2010</v>
      </c>
      <c r="E32" s="127">
        <v>2020</v>
      </c>
      <c r="F32" s="127">
        <v>2030</v>
      </c>
      <c r="G32" s="127">
        <v>2040</v>
      </c>
      <c r="H32" s="127">
        <v>2050</v>
      </c>
      <c r="I32" s="127">
        <v>2060</v>
      </c>
      <c r="J32" s="127">
        <v>2070</v>
      </c>
      <c r="K32" s="127">
        <v>2080</v>
      </c>
      <c r="L32" s="127">
        <v>2090</v>
      </c>
      <c r="M32" s="127">
        <v>2100</v>
      </c>
      <c r="N32" s="127">
        <v>2110</v>
      </c>
      <c r="O32" s="127">
        <v>2120</v>
      </c>
      <c r="P32" s="127">
        <v>2130</v>
      </c>
      <c r="Q32" s="127">
        <v>2140</v>
      </c>
      <c r="R32" s="127">
        <v>2150</v>
      </c>
      <c r="S32" s="127">
        <v>2160</v>
      </c>
      <c r="T32" s="127">
        <v>2170</v>
      </c>
      <c r="U32" s="127">
        <v>2180</v>
      </c>
      <c r="V32" s="127">
        <v>2190</v>
      </c>
      <c r="W32" s="127">
        <v>2200</v>
      </c>
      <c r="X32" s="127">
        <v>2210</v>
      </c>
      <c r="Y32" s="127">
        <v>2220</v>
      </c>
      <c r="Z32" s="127">
        <v>2230</v>
      </c>
      <c r="AA32" s="127">
        <v>2240</v>
      </c>
      <c r="AB32" s="127">
        <v>2250</v>
      </c>
      <c r="AC32" s="127">
        <v>2260</v>
      </c>
      <c r="AD32" s="127">
        <v>2270</v>
      </c>
      <c r="AE32" s="127">
        <v>2280</v>
      </c>
      <c r="AF32" s="127">
        <v>2290</v>
      </c>
      <c r="AG32" s="127">
        <v>2300</v>
      </c>
    </row>
    <row r="33" spans="1:33">
      <c r="B33" s="123" t="s">
        <v>15</v>
      </c>
      <c r="D33" s="123">
        <f t="shared" ref="D33:AG40" si="6">(1/10)*LN(D23/C23)</f>
        <v>9.1539019627092266E-2</v>
      </c>
      <c r="E33" s="123">
        <f t="shared" si="6"/>
        <v>6.0960340686352171E-2</v>
      </c>
      <c r="F33" s="123">
        <f t="shared" si="6"/>
        <v>4.6273719232323769E-2</v>
      </c>
      <c r="G33" s="123">
        <f t="shared" si="6"/>
        <v>3.327390991207798E-2</v>
      </c>
      <c r="H33" s="123">
        <f t="shared" si="6"/>
        <v>2.9768819136218091E-2</v>
      </c>
      <c r="I33" s="123">
        <f t="shared" si="6"/>
        <v>2.3136636716685321E-2</v>
      </c>
      <c r="J33" s="123">
        <f t="shared" si="6"/>
        <v>2.0937969305949128E-2</v>
      </c>
      <c r="K33" s="123">
        <f t="shared" si="6"/>
        <v>1.7214440257719607E-2</v>
      </c>
      <c r="L33" s="123">
        <f t="shared" si="6"/>
        <v>1.4869404429772137E-2</v>
      </c>
      <c r="M33" s="123">
        <f t="shared" si="6"/>
        <v>1.4150553164063851E-2</v>
      </c>
      <c r="N33" s="123">
        <f t="shared" si="6"/>
        <v>1.0401762180444557E-2</v>
      </c>
      <c r="O33" s="123">
        <f t="shared" si="6"/>
        <v>9.8399378672801938E-3</v>
      </c>
      <c r="P33" s="123">
        <f t="shared" si="6"/>
        <v>9.278113554115848E-3</v>
      </c>
      <c r="Q33" s="123">
        <f t="shared" si="6"/>
        <v>8.7162892409514813E-3</v>
      </c>
      <c r="R33" s="123">
        <f t="shared" si="6"/>
        <v>8.1544649277871164E-3</v>
      </c>
      <c r="S33" s="123">
        <f t="shared" si="6"/>
        <v>7.5926406146227896E-3</v>
      </c>
      <c r="T33" s="123">
        <f t="shared" si="6"/>
        <v>7.0308163014584429E-3</v>
      </c>
      <c r="U33" s="123">
        <f t="shared" si="6"/>
        <v>6.4689919882940693E-3</v>
      </c>
      <c r="V33" s="123">
        <f t="shared" si="6"/>
        <v>5.9071676751297261E-3</v>
      </c>
      <c r="W33" s="123">
        <f t="shared" si="6"/>
        <v>5.3453433619653733E-3</v>
      </c>
      <c r="X33" s="123">
        <f t="shared" si="6"/>
        <v>4.810809025768829E-3</v>
      </c>
      <c r="Y33" s="123">
        <f t="shared" si="6"/>
        <v>4.2762746895722856E-3</v>
      </c>
      <c r="Z33" s="123">
        <f t="shared" si="6"/>
        <v>3.7417403533757591E-3</v>
      </c>
      <c r="AA33" s="123">
        <f t="shared" si="6"/>
        <v>3.2072060171792088E-3</v>
      </c>
      <c r="AB33" s="123">
        <f t="shared" si="6"/>
        <v>2.6726716809827174E-3</v>
      </c>
      <c r="AC33" s="123">
        <f t="shared" si="6"/>
        <v>2.1381373447861575E-3</v>
      </c>
      <c r="AD33" s="123">
        <f t="shared" si="6"/>
        <v>1.6036030085895968E-3</v>
      </c>
      <c r="AE33" s="123">
        <f t="shared" si="6"/>
        <v>1.0690686723930842E-3</v>
      </c>
      <c r="AF33" s="123">
        <f t="shared" si="6"/>
        <v>5.3453433619653234E-4</v>
      </c>
      <c r="AG33" s="123">
        <f t="shared" si="6"/>
        <v>0</v>
      </c>
    </row>
    <row r="34" spans="1:33">
      <c r="B34" s="123" t="s">
        <v>16</v>
      </c>
      <c r="D34" s="123">
        <f t="shared" si="6"/>
        <v>1.6049640501086766E-2</v>
      </c>
      <c r="E34" s="123">
        <f t="shared" si="6"/>
        <v>1.6926167109439269E-2</v>
      </c>
      <c r="F34" s="123">
        <f t="shared" si="6"/>
        <v>1.4870301746113848E-2</v>
      </c>
      <c r="G34" s="123">
        <f t="shared" si="6"/>
        <v>1.3738677525330751E-2</v>
      </c>
      <c r="H34" s="123">
        <f t="shared" si="6"/>
        <v>1.2650545238385031E-2</v>
      </c>
      <c r="I34" s="123">
        <f t="shared" si="6"/>
        <v>1.1433516772271585E-2</v>
      </c>
      <c r="J34" s="123">
        <f t="shared" si="6"/>
        <v>1.069812166060688E-2</v>
      </c>
      <c r="K34" s="123">
        <f t="shared" si="6"/>
        <v>9.8071273407011605E-3</v>
      </c>
      <c r="L34" s="123">
        <f t="shared" si="6"/>
        <v>9.315951672813922E-3</v>
      </c>
      <c r="M34" s="123">
        <f t="shared" si="6"/>
        <v>9.2003795493553666E-3</v>
      </c>
      <c r="N34" s="123">
        <f t="shared" si="6"/>
        <v>1.131652823648089E-2</v>
      </c>
      <c r="O34" s="123">
        <f t="shared" si="6"/>
        <v>1.065306325042361E-2</v>
      </c>
      <c r="P34" s="123">
        <f t="shared" si="6"/>
        <v>9.9895982643663297E-3</v>
      </c>
      <c r="Q34" s="123">
        <f t="shared" si="6"/>
        <v>9.3261332783090411E-3</v>
      </c>
      <c r="R34" s="123">
        <f t="shared" si="6"/>
        <v>8.6626682922517732E-3</v>
      </c>
      <c r="S34" s="123">
        <f t="shared" si="6"/>
        <v>7.9992033061944932E-3</v>
      </c>
      <c r="T34" s="123">
        <f t="shared" si="6"/>
        <v>7.3357383201371786E-3</v>
      </c>
      <c r="U34" s="123">
        <f t="shared" si="6"/>
        <v>6.6722733340799411E-3</v>
      </c>
      <c r="V34" s="123">
        <f t="shared" si="6"/>
        <v>6.0088083480226298E-3</v>
      </c>
      <c r="W34" s="123">
        <f t="shared" si="6"/>
        <v>5.3453433619653941E-3</v>
      </c>
      <c r="X34" s="123">
        <f t="shared" si="6"/>
        <v>4.8108090257688073E-3</v>
      </c>
      <c r="Y34" s="123">
        <f t="shared" si="6"/>
        <v>4.2762746895723064E-3</v>
      </c>
      <c r="Z34" s="123">
        <f t="shared" si="6"/>
        <v>3.7417403533757591E-3</v>
      </c>
      <c r="AA34" s="123">
        <f t="shared" si="6"/>
        <v>3.2072060171792088E-3</v>
      </c>
      <c r="AB34" s="123">
        <f t="shared" si="6"/>
        <v>2.6726716809827174E-3</v>
      </c>
      <c r="AC34" s="123">
        <f t="shared" si="6"/>
        <v>2.1381373447861575E-3</v>
      </c>
      <c r="AD34" s="123">
        <f t="shared" si="6"/>
        <v>1.6036030085896187E-3</v>
      </c>
      <c r="AE34" s="123">
        <f t="shared" si="6"/>
        <v>1.0690686723930842E-3</v>
      </c>
      <c r="AF34" s="123">
        <f t="shared" si="6"/>
        <v>5.3453433619655446E-4</v>
      </c>
      <c r="AG34" s="123">
        <f t="shared" si="6"/>
        <v>0</v>
      </c>
    </row>
    <row r="35" spans="1:33">
      <c r="B35" s="123" t="s">
        <v>17</v>
      </c>
      <c r="D35" s="123">
        <f t="shared" si="6"/>
        <v>4.3041651331440112E-2</v>
      </c>
      <c r="E35" s="123">
        <f t="shared" si="6"/>
        <v>4.1594745238505627E-2</v>
      </c>
      <c r="F35" s="123">
        <f t="shared" si="6"/>
        <v>5.1846583481830494E-2</v>
      </c>
      <c r="G35" s="123">
        <f t="shared" si="6"/>
        <v>5.0940937624362172E-2</v>
      </c>
      <c r="H35" s="123">
        <f t="shared" si="6"/>
        <v>4.1572060748388727E-2</v>
      </c>
      <c r="I35" s="123">
        <f t="shared" si="6"/>
        <v>2.9797971777458122E-2</v>
      </c>
      <c r="J35" s="123">
        <f t="shared" si="6"/>
        <v>2.0987142671635286E-2</v>
      </c>
      <c r="K35" s="123">
        <f t="shared" si="6"/>
        <v>1.5443171962805141E-2</v>
      </c>
      <c r="L35" s="123">
        <f t="shared" si="6"/>
        <v>1.1750186219579083E-2</v>
      </c>
      <c r="M35" s="123">
        <f t="shared" si="6"/>
        <v>9.7205060292383846E-3</v>
      </c>
      <c r="N35" s="123">
        <f t="shared" si="6"/>
        <v>1.0378006241263978E-2</v>
      </c>
      <c r="O35" s="123">
        <f t="shared" si="6"/>
        <v>9.8188214768974644E-3</v>
      </c>
      <c r="P35" s="123">
        <f t="shared" si="6"/>
        <v>9.2596367125309647E-3</v>
      </c>
      <c r="Q35" s="123">
        <f t="shared" si="6"/>
        <v>8.7004519481644199E-3</v>
      </c>
      <c r="R35" s="123">
        <f t="shared" si="6"/>
        <v>8.1412671837978959E-3</v>
      </c>
      <c r="S35" s="123">
        <f t="shared" si="6"/>
        <v>7.5820824194314136E-3</v>
      </c>
      <c r="T35" s="123">
        <f t="shared" si="6"/>
        <v>7.022897655064907E-3</v>
      </c>
      <c r="U35" s="123">
        <f t="shared" si="6"/>
        <v>6.46371289069839E-3</v>
      </c>
      <c r="V35" s="123">
        <f t="shared" si="6"/>
        <v>5.9045281263319128E-3</v>
      </c>
      <c r="W35" s="123">
        <f t="shared" si="6"/>
        <v>5.3453433619653733E-3</v>
      </c>
      <c r="X35" s="123">
        <f t="shared" si="6"/>
        <v>4.810809025768829E-3</v>
      </c>
      <c r="Y35" s="123">
        <f t="shared" si="6"/>
        <v>4.2762746895723064E-3</v>
      </c>
      <c r="Z35" s="123">
        <f t="shared" si="6"/>
        <v>3.7417403533757591E-3</v>
      </c>
      <c r="AA35" s="123">
        <f t="shared" si="6"/>
        <v>3.2072060171792088E-3</v>
      </c>
      <c r="AB35" s="123">
        <f t="shared" si="6"/>
        <v>2.6726716809827174E-3</v>
      </c>
      <c r="AC35" s="123">
        <f t="shared" si="6"/>
        <v>2.1381373447861359E-3</v>
      </c>
      <c r="AD35" s="123">
        <f t="shared" si="6"/>
        <v>1.6036030085895968E-3</v>
      </c>
      <c r="AE35" s="123">
        <f t="shared" si="6"/>
        <v>1.0690686723931063E-3</v>
      </c>
      <c r="AF35" s="123">
        <f t="shared" si="6"/>
        <v>5.3453433619653234E-4</v>
      </c>
      <c r="AG35" s="123">
        <f t="shared" si="6"/>
        <v>0</v>
      </c>
    </row>
    <row r="36" spans="1:33">
      <c r="B36" s="123" t="s">
        <v>18</v>
      </c>
      <c r="D36" s="123">
        <f t="shared" si="6"/>
        <v>1.8901783467570234E-2</v>
      </c>
      <c r="E36" s="123">
        <f t="shared" si="6"/>
        <v>7.9905560452181636E-3</v>
      </c>
      <c r="F36" s="123">
        <f t="shared" si="6"/>
        <v>6.0991282837139296E-3</v>
      </c>
      <c r="G36" s="123">
        <f t="shared" si="6"/>
        <v>9.8477389267035385E-3</v>
      </c>
      <c r="H36" s="123">
        <f t="shared" si="6"/>
        <v>9.078354341103342E-3</v>
      </c>
      <c r="I36" s="123">
        <f t="shared" si="6"/>
        <v>7.7671901921823831E-3</v>
      </c>
      <c r="J36" s="123">
        <f t="shared" si="6"/>
        <v>9.5790910542217726E-3</v>
      </c>
      <c r="K36" s="123">
        <f t="shared" si="6"/>
        <v>8.68077488613022E-3</v>
      </c>
      <c r="L36" s="123">
        <f t="shared" si="6"/>
        <v>8.4022479940060978E-3</v>
      </c>
      <c r="M36" s="123">
        <f t="shared" si="6"/>
        <v>8.8400456492073974E-3</v>
      </c>
      <c r="N36" s="123">
        <f t="shared" si="6"/>
        <v>1.0422016060666861E-2</v>
      </c>
      <c r="O36" s="123">
        <f t="shared" si="6"/>
        <v>9.8579413163667213E-3</v>
      </c>
      <c r="P36" s="123">
        <f t="shared" si="6"/>
        <v>9.2938665720665777E-3</v>
      </c>
      <c r="Q36" s="123">
        <f t="shared" si="6"/>
        <v>8.7297918277663665E-3</v>
      </c>
      <c r="R36" s="123">
        <f t="shared" si="6"/>
        <v>8.1657170834662316E-3</v>
      </c>
      <c r="S36" s="123">
        <f t="shared" si="6"/>
        <v>7.6016423391660551E-3</v>
      </c>
      <c r="T36" s="123">
        <f t="shared" si="6"/>
        <v>7.0375675948658612E-3</v>
      </c>
      <c r="U36" s="123">
        <f t="shared" si="6"/>
        <v>6.4734928505657055E-3</v>
      </c>
      <c r="V36" s="123">
        <f t="shared" si="6"/>
        <v>5.9094181062655793E-3</v>
      </c>
      <c r="W36" s="123">
        <f t="shared" si="6"/>
        <v>5.3453433619653733E-3</v>
      </c>
      <c r="X36" s="123">
        <f t="shared" si="6"/>
        <v>4.810809025768829E-3</v>
      </c>
      <c r="Y36" s="123">
        <f t="shared" si="6"/>
        <v>4.2762746895722856E-3</v>
      </c>
      <c r="Z36" s="123">
        <f t="shared" si="6"/>
        <v>3.7417403533757591E-3</v>
      </c>
      <c r="AA36" s="123">
        <f t="shared" si="6"/>
        <v>3.2072060171792305E-3</v>
      </c>
      <c r="AB36" s="123">
        <f t="shared" si="6"/>
        <v>2.6726716809826957E-3</v>
      </c>
      <c r="AC36" s="123">
        <f t="shared" si="6"/>
        <v>2.1381373447861359E-3</v>
      </c>
      <c r="AD36" s="123">
        <f t="shared" si="6"/>
        <v>1.6036030085896187E-3</v>
      </c>
      <c r="AE36" s="123">
        <f t="shared" si="6"/>
        <v>1.0690686723930842E-3</v>
      </c>
      <c r="AF36" s="123">
        <f t="shared" si="6"/>
        <v>5.3453433619655446E-4</v>
      </c>
      <c r="AG36" s="123">
        <f t="shared" si="6"/>
        <v>0</v>
      </c>
    </row>
    <row r="37" spans="1:33">
      <c r="B37" s="123" t="s">
        <v>19</v>
      </c>
      <c r="D37" s="123">
        <f t="shared" si="6"/>
        <v>1.5484638614862692E-2</v>
      </c>
      <c r="E37" s="123">
        <f t="shared" si="6"/>
        <v>1.2544470479104335E-2</v>
      </c>
      <c r="F37" s="123">
        <f t="shared" si="6"/>
        <v>1.0598595500632697E-2</v>
      </c>
      <c r="G37" s="123">
        <f t="shared" si="6"/>
        <v>1.1539753048075739E-2</v>
      </c>
      <c r="H37" s="123">
        <f t="shared" si="6"/>
        <v>1.0793624884485658E-2</v>
      </c>
      <c r="I37" s="123">
        <f t="shared" si="6"/>
        <v>9.7104283711657371E-3</v>
      </c>
      <c r="J37" s="123">
        <f t="shared" si="6"/>
        <v>1.0126191139167623E-2</v>
      </c>
      <c r="K37" s="123">
        <f t="shared" si="6"/>
        <v>9.3126928722472493E-3</v>
      </c>
      <c r="L37" s="123">
        <f t="shared" si="6"/>
        <v>8.9357517029306638E-3</v>
      </c>
      <c r="M37" s="123">
        <f t="shared" si="6"/>
        <v>9.0634050320907069E-3</v>
      </c>
      <c r="N37" s="123">
        <f t="shared" si="6"/>
        <v>1.0870830797993031E-2</v>
      </c>
      <c r="O37" s="123">
        <f t="shared" si="6"/>
        <v>1.0256887749545484E-2</v>
      </c>
      <c r="P37" s="123">
        <f t="shared" si="6"/>
        <v>9.6429447010979788E-3</v>
      </c>
      <c r="Q37" s="123">
        <f t="shared" si="6"/>
        <v>9.0290016526504632E-3</v>
      </c>
      <c r="R37" s="123">
        <f t="shared" si="6"/>
        <v>8.4150586042029633E-3</v>
      </c>
      <c r="S37" s="123">
        <f t="shared" si="6"/>
        <v>7.8011155557554356E-3</v>
      </c>
      <c r="T37" s="123">
        <f t="shared" si="6"/>
        <v>7.1871725073078957E-3</v>
      </c>
      <c r="U37" s="123">
        <f t="shared" si="6"/>
        <v>6.5732294588603888E-3</v>
      </c>
      <c r="V37" s="123">
        <f t="shared" si="6"/>
        <v>5.9592864104129105E-3</v>
      </c>
      <c r="W37" s="123">
        <f t="shared" si="6"/>
        <v>5.3453433619653733E-3</v>
      </c>
      <c r="X37" s="123">
        <f t="shared" si="6"/>
        <v>4.8108090257688073E-3</v>
      </c>
      <c r="Y37" s="123">
        <f t="shared" si="6"/>
        <v>4.2762746895723064E-3</v>
      </c>
      <c r="Z37" s="123">
        <f t="shared" si="6"/>
        <v>3.7417403533757591E-3</v>
      </c>
      <c r="AA37" s="123">
        <f t="shared" si="6"/>
        <v>3.2072060171792088E-3</v>
      </c>
      <c r="AB37" s="123">
        <f t="shared" si="6"/>
        <v>2.6726716809827174E-3</v>
      </c>
      <c r="AC37" s="123">
        <f t="shared" si="6"/>
        <v>2.1381373447861575E-3</v>
      </c>
      <c r="AD37" s="123">
        <f t="shared" si="6"/>
        <v>1.6036030085895968E-3</v>
      </c>
      <c r="AE37" s="123">
        <f t="shared" si="6"/>
        <v>1.0690686723931063E-3</v>
      </c>
      <c r="AF37" s="123">
        <f t="shared" si="6"/>
        <v>5.3453433619653234E-4</v>
      </c>
      <c r="AG37" s="123">
        <f t="shared" si="6"/>
        <v>0</v>
      </c>
    </row>
    <row r="38" spans="1:33">
      <c r="B38" s="123" t="s">
        <v>20</v>
      </c>
      <c r="D38" s="123">
        <f t="shared" si="6"/>
        <v>5.2480622105433097E-2</v>
      </c>
      <c r="E38" s="123">
        <f t="shared" si="6"/>
        <v>4.6339783570172231E-2</v>
      </c>
      <c r="F38" s="123">
        <f t="shared" si="6"/>
        <v>4.3845138923648663E-2</v>
      </c>
      <c r="G38" s="123">
        <f t="shared" si="6"/>
        <v>3.773874150993467E-2</v>
      </c>
      <c r="H38" s="123">
        <f t="shared" si="6"/>
        <v>3.2501237914712731E-2</v>
      </c>
      <c r="I38" s="123">
        <f t="shared" si="6"/>
        <v>2.4791493097930314E-2</v>
      </c>
      <c r="J38" s="123">
        <f t="shared" si="6"/>
        <v>1.9836798938513728E-2</v>
      </c>
      <c r="K38" s="123">
        <f t="shared" si="6"/>
        <v>1.5244662539069049E-2</v>
      </c>
      <c r="L38" s="123">
        <f t="shared" si="6"/>
        <v>1.2617220812595071E-2</v>
      </c>
      <c r="M38" s="123">
        <f t="shared" si="6"/>
        <v>1.1417923202071542E-2</v>
      </c>
      <c r="N38" s="123">
        <f t="shared" si="6"/>
        <v>1.0411209939469347E-2</v>
      </c>
      <c r="O38" s="123">
        <f t="shared" si="6"/>
        <v>9.8483358753022471E-3</v>
      </c>
      <c r="P38" s="123">
        <f t="shared" si="6"/>
        <v>9.2854618111351244E-3</v>
      </c>
      <c r="Q38" s="123">
        <f t="shared" si="6"/>
        <v>8.7225877469680191E-3</v>
      </c>
      <c r="R38" s="123">
        <f t="shared" si="6"/>
        <v>8.1597136828008843E-3</v>
      </c>
      <c r="S38" s="123">
        <f t="shared" si="6"/>
        <v>7.5968396186338206E-3</v>
      </c>
      <c r="T38" s="123">
        <f t="shared" si="6"/>
        <v>7.0339655544666632E-3</v>
      </c>
      <c r="U38" s="123">
        <f t="shared" si="6"/>
        <v>6.4710914902995856E-3</v>
      </c>
      <c r="V38" s="123">
        <f t="shared" si="6"/>
        <v>5.9082174261324725E-3</v>
      </c>
      <c r="W38" s="123">
        <f t="shared" si="6"/>
        <v>5.3453433619653733E-3</v>
      </c>
      <c r="X38" s="123">
        <f t="shared" si="6"/>
        <v>4.810809025768829E-3</v>
      </c>
      <c r="Y38" s="123">
        <f t="shared" si="6"/>
        <v>4.2762746895723064E-3</v>
      </c>
      <c r="Z38" s="123">
        <f t="shared" si="6"/>
        <v>3.7417403533757374E-3</v>
      </c>
      <c r="AA38" s="123">
        <f t="shared" si="6"/>
        <v>3.2072060171792305E-3</v>
      </c>
      <c r="AB38" s="123">
        <f t="shared" si="6"/>
        <v>2.6726716809826957E-3</v>
      </c>
      <c r="AC38" s="123">
        <f t="shared" si="6"/>
        <v>2.1381373447861575E-3</v>
      </c>
      <c r="AD38" s="123">
        <f t="shared" si="6"/>
        <v>1.6036030085895968E-3</v>
      </c>
      <c r="AE38" s="123">
        <f t="shared" si="6"/>
        <v>1.0690686723931063E-3</v>
      </c>
      <c r="AF38" s="123">
        <f t="shared" si="6"/>
        <v>5.3453433619653234E-4</v>
      </c>
      <c r="AG38" s="123">
        <f t="shared" si="6"/>
        <v>0</v>
      </c>
    </row>
    <row r="39" spans="1:33">
      <c r="B39" s="123" t="s">
        <v>21</v>
      </c>
      <c r="D39" s="123">
        <f t="shared" si="6"/>
        <v>4.4093262409602728E-2</v>
      </c>
      <c r="E39" s="123">
        <f t="shared" si="6"/>
        <v>2.9785439408671621E-2</v>
      </c>
      <c r="F39" s="123">
        <f t="shared" si="6"/>
        <v>2.7757858393758651E-2</v>
      </c>
      <c r="G39" s="123">
        <f t="shared" si="6"/>
        <v>2.8228327610793726E-2</v>
      </c>
      <c r="H39" s="123">
        <f t="shared" si="6"/>
        <v>2.7484095727617765E-2</v>
      </c>
      <c r="I39" s="123">
        <f t="shared" si="6"/>
        <v>2.3160414018855734E-2</v>
      </c>
      <c r="J39" s="123">
        <f t="shared" si="6"/>
        <v>1.8550248131386723E-2</v>
      </c>
      <c r="K39" s="123">
        <f t="shared" si="6"/>
        <v>1.4316406699252833E-2</v>
      </c>
      <c r="L39" s="123">
        <f t="shared" si="6"/>
        <v>1.2218423826932622E-2</v>
      </c>
      <c r="M39" s="123">
        <f t="shared" si="6"/>
        <v>1.1882363707130229E-2</v>
      </c>
      <c r="N39" s="123">
        <f t="shared" si="6"/>
        <v>9.6022989454103078E-3</v>
      </c>
      <c r="O39" s="123">
        <f t="shared" si="6"/>
        <v>9.1293038805831343E-3</v>
      </c>
      <c r="P39" s="123">
        <f t="shared" si="6"/>
        <v>8.6563088157559139E-3</v>
      </c>
      <c r="Q39" s="123">
        <f t="shared" si="6"/>
        <v>8.1833137509287023E-3</v>
      </c>
      <c r="R39" s="123">
        <f t="shared" si="6"/>
        <v>7.7103186861014169E-3</v>
      </c>
      <c r="S39" s="123">
        <f t="shared" si="6"/>
        <v>7.237323621274239E-3</v>
      </c>
      <c r="T39" s="123">
        <f t="shared" si="6"/>
        <v>6.7643285564470126E-3</v>
      </c>
      <c r="U39" s="123">
        <f t="shared" si="6"/>
        <v>6.2913334916197957E-3</v>
      </c>
      <c r="V39" s="123">
        <f t="shared" si="6"/>
        <v>5.8183384267926005E-3</v>
      </c>
      <c r="W39" s="123">
        <f t="shared" si="6"/>
        <v>5.3453433619653733E-3</v>
      </c>
      <c r="X39" s="123">
        <f t="shared" si="6"/>
        <v>4.810809025768829E-3</v>
      </c>
      <c r="Y39" s="123">
        <f t="shared" si="6"/>
        <v>4.2762746895723064E-3</v>
      </c>
      <c r="Z39" s="123">
        <f t="shared" si="6"/>
        <v>3.7417403533757591E-3</v>
      </c>
      <c r="AA39" s="123">
        <f t="shared" si="6"/>
        <v>3.2072060171792305E-3</v>
      </c>
      <c r="AB39" s="123">
        <f t="shared" si="6"/>
        <v>2.6726716809827174E-3</v>
      </c>
      <c r="AC39" s="123">
        <f t="shared" si="6"/>
        <v>2.1381373447861575E-3</v>
      </c>
      <c r="AD39" s="123">
        <f t="shared" si="6"/>
        <v>1.6036030085895968E-3</v>
      </c>
      <c r="AE39" s="123">
        <f t="shared" si="6"/>
        <v>1.0690686723930842E-3</v>
      </c>
      <c r="AF39" s="123">
        <f t="shared" si="6"/>
        <v>5.3453433619655446E-4</v>
      </c>
      <c r="AG39" s="123">
        <f t="shared" si="6"/>
        <v>0</v>
      </c>
    </row>
    <row r="40" spans="1:33">
      <c r="A40" s="126" t="s">
        <v>26</v>
      </c>
      <c r="B40" s="125" t="s">
        <v>22</v>
      </c>
      <c r="C40" s="125"/>
      <c r="D40" s="125">
        <f>(1/10)*LN(D30/C30)</f>
        <v>1.8712765823748222E-2</v>
      </c>
      <c r="E40" s="125">
        <f t="shared" si="6"/>
        <v>1.7605658944058425E-2</v>
      </c>
      <c r="F40" s="125">
        <f t="shared" si="6"/>
        <v>1.8766882518763437E-2</v>
      </c>
      <c r="G40" s="125">
        <f t="shared" si="6"/>
        <v>2.0400886911996957E-2</v>
      </c>
      <c r="H40" s="125">
        <f t="shared" si="6"/>
        <v>2.0371488887953371E-2</v>
      </c>
      <c r="I40" s="125">
        <f t="shared" si="6"/>
        <v>1.748981602152545E-2</v>
      </c>
      <c r="J40" s="125">
        <f t="shared" si="6"/>
        <v>1.5375819323637865E-2</v>
      </c>
      <c r="K40" s="125">
        <f t="shared" si="6"/>
        <v>1.258316737528635E-2</v>
      </c>
      <c r="L40" s="125">
        <f t="shared" si="6"/>
        <v>1.1083593710862108E-2</v>
      </c>
      <c r="M40" s="125">
        <f t="shared" si="6"/>
        <v>1.069068672393074E-2</v>
      </c>
      <c r="N40" s="125">
        <f t="shared" ref="N40:AG40" si="7">IF(N$1&lt;=$E$3,$M40-$M40/($E$3-2100)*(N$1-$M$1),0)</f>
        <v>1.0156152387734202E-2</v>
      </c>
      <c r="O40" s="125">
        <f t="shared" si="7"/>
        <v>9.6216180515376649E-3</v>
      </c>
      <c r="P40" s="125">
        <f t="shared" si="7"/>
        <v>9.0870837153411294E-3</v>
      </c>
      <c r="Q40" s="125">
        <f t="shared" si="7"/>
        <v>8.552549379144592E-3</v>
      </c>
      <c r="R40" s="125">
        <f t="shared" si="7"/>
        <v>8.0180150429480547E-3</v>
      </c>
      <c r="S40" s="125">
        <f t="shared" si="7"/>
        <v>7.4834807067515174E-3</v>
      </c>
      <c r="T40" s="125">
        <f t="shared" si="7"/>
        <v>6.9489463705549809E-3</v>
      </c>
      <c r="U40" s="125">
        <f t="shared" si="7"/>
        <v>6.4144120343584436E-3</v>
      </c>
      <c r="V40" s="125">
        <f t="shared" si="7"/>
        <v>5.8798776981619071E-3</v>
      </c>
      <c r="W40" s="125">
        <f t="shared" si="7"/>
        <v>5.3453433619653698E-3</v>
      </c>
      <c r="X40" s="125">
        <f t="shared" si="7"/>
        <v>4.8108090257688325E-3</v>
      </c>
      <c r="Y40" s="125">
        <f t="shared" si="7"/>
        <v>4.276274689572296E-3</v>
      </c>
      <c r="Z40" s="125">
        <f t="shared" si="7"/>
        <v>3.7417403533757587E-3</v>
      </c>
      <c r="AA40" s="125">
        <f t="shared" si="7"/>
        <v>3.2072060171792222E-3</v>
      </c>
      <c r="AB40" s="125">
        <f t="shared" si="7"/>
        <v>2.6726716809826849E-3</v>
      </c>
      <c r="AC40" s="125">
        <f t="shared" si="7"/>
        <v>2.1381373447861476E-3</v>
      </c>
      <c r="AD40" s="125">
        <f t="shared" si="7"/>
        <v>1.6036030085896102E-3</v>
      </c>
      <c r="AE40" s="125">
        <f t="shared" si="7"/>
        <v>1.0690686723930747E-3</v>
      </c>
      <c r="AF40" s="125">
        <f t="shared" si="7"/>
        <v>5.3453433619653733E-4</v>
      </c>
      <c r="AG40" s="125">
        <f t="shared" si="7"/>
        <v>0</v>
      </c>
    </row>
    <row r="41" spans="1:33">
      <c r="A41" s="132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</row>
    <row r="43" spans="1:33">
      <c r="A43" s="163" t="s">
        <v>12</v>
      </c>
      <c r="B43" s="166" t="s">
        <v>27</v>
      </c>
      <c r="C43" s="166">
        <v>2000</v>
      </c>
      <c r="D43" s="166">
        <v>2010</v>
      </c>
      <c r="E43" s="166">
        <v>2020</v>
      </c>
      <c r="F43" s="166">
        <v>2030</v>
      </c>
      <c r="G43" s="166">
        <v>2040</v>
      </c>
      <c r="H43" s="166">
        <v>2050</v>
      </c>
      <c r="I43" s="166">
        <v>2060</v>
      </c>
      <c r="J43" s="166">
        <v>2070</v>
      </c>
      <c r="K43" s="166">
        <v>2080</v>
      </c>
      <c r="L43" s="166">
        <v>2090</v>
      </c>
      <c r="M43" s="166">
        <v>2100</v>
      </c>
      <c r="N43" s="127">
        <v>2110</v>
      </c>
      <c r="O43" s="127">
        <v>2120</v>
      </c>
      <c r="P43" s="127">
        <v>2130</v>
      </c>
      <c r="Q43" s="127">
        <v>2140</v>
      </c>
      <c r="R43" s="127">
        <v>2150</v>
      </c>
      <c r="S43" s="127">
        <v>2160</v>
      </c>
      <c r="T43" s="127">
        <v>2170</v>
      </c>
      <c r="U43" s="127">
        <v>2180</v>
      </c>
      <c r="V43" s="127">
        <v>2190</v>
      </c>
      <c r="W43" s="127">
        <v>2200</v>
      </c>
      <c r="X43" s="127">
        <v>2210</v>
      </c>
      <c r="Y43" s="127">
        <v>2220</v>
      </c>
      <c r="Z43" s="127">
        <v>2230</v>
      </c>
      <c r="AA43" s="127">
        <v>2240</v>
      </c>
      <c r="AB43" s="127">
        <v>2250</v>
      </c>
      <c r="AC43" s="127">
        <v>2260</v>
      </c>
      <c r="AD43" s="127">
        <v>2270</v>
      </c>
      <c r="AE43" s="127">
        <v>2280</v>
      </c>
      <c r="AF43" s="127">
        <v>2290</v>
      </c>
      <c r="AG43" s="127">
        <v>2300</v>
      </c>
    </row>
    <row r="44" spans="1:33">
      <c r="B44" s="164" t="s">
        <v>15</v>
      </c>
      <c r="C44" s="164">
        <v>1.3854900000000001</v>
      </c>
      <c r="D44" s="164">
        <v>1.4824600000000001</v>
      </c>
      <c r="E44" s="164">
        <v>1.5822799999999999</v>
      </c>
      <c r="F44" s="164">
        <v>1.6462300000000001</v>
      </c>
      <c r="G44" s="164">
        <v>1.67527</v>
      </c>
      <c r="H44" s="164">
        <v>1.6821400000000002</v>
      </c>
      <c r="I44" s="164">
        <v>1.68025</v>
      </c>
      <c r="J44" s="164">
        <v>1.68512</v>
      </c>
      <c r="K44" s="164">
        <v>1.6938299999999999</v>
      </c>
      <c r="L44" s="164">
        <v>1.7061600000000001</v>
      </c>
      <c r="M44" s="164">
        <v>1.7188099999999999</v>
      </c>
      <c r="N44" s="123">
        <f t="shared" ref="N44:AG51" si="8">M44*EXP(N55*10)</f>
        <v>1.7302751715502769</v>
      </c>
      <c r="O44" s="123">
        <f t="shared" si="8"/>
        <v>1.74053062258659</v>
      </c>
      <c r="P44" s="123">
        <f t="shared" si="8"/>
        <v>1.7495539924078602</v>
      </c>
      <c r="Q44" s="123">
        <f t="shared" si="8"/>
        <v>1.7573255329059199</v>
      </c>
      <c r="R44" s="123">
        <f t="shared" si="8"/>
        <v>1.7638281805766181</v>
      </c>
      <c r="S44" s="123">
        <f t="shared" si="8"/>
        <v>1.769047618944777</v>
      </c>
      <c r="T44" s="123">
        <f t="shared" si="8"/>
        <v>1.7729723310833576</v>
      </c>
      <c r="U44" s="123">
        <f t="shared" si="8"/>
        <v>1.7755936419571798</v>
      </c>
      <c r="V44" s="123">
        <f t="shared" si="8"/>
        <v>1.7769057503732926</v>
      </c>
      <c r="W44" s="123">
        <f t="shared" si="8"/>
        <v>1.7769057503732926</v>
      </c>
      <c r="X44" s="123">
        <f t="shared" si="8"/>
        <v>1.7769057503732926</v>
      </c>
      <c r="Y44" s="123">
        <f t="shared" si="8"/>
        <v>1.7769057503732926</v>
      </c>
      <c r="Z44" s="123">
        <f t="shared" si="8"/>
        <v>1.7769057503732926</v>
      </c>
      <c r="AA44" s="123">
        <f t="shared" si="8"/>
        <v>1.7769057503732926</v>
      </c>
      <c r="AB44" s="123">
        <f t="shared" si="8"/>
        <v>1.7769057503732926</v>
      </c>
      <c r="AC44" s="123">
        <f t="shared" si="8"/>
        <v>1.7769057503732926</v>
      </c>
      <c r="AD44" s="123">
        <f t="shared" si="8"/>
        <v>1.7769057503732926</v>
      </c>
      <c r="AE44" s="123">
        <f t="shared" si="8"/>
        <v>1.7769057503732926</v>
      </c>
      <c r="AF44" s="123">
        <f t="shared" si="8"/>
        <v>1.7769057503732926</v>
      </c>
      <c r="AG44" s="123">
        <f t="shared" si="8"/>
        <v>1.7769057503732926</v>
      </c>
    </row>
    <row r="45" spans="1:33">
      <c r="B45" s="164" t="s">
        <v>16</v>
      </c>
      <c r="C45" s="164">
        <v>0.57682999999999995</v>
      </c>
      <c r="D45" s="164">
        <v>0.59814999999999996</v>
      </c>
      <c r="E45" s="164">
        <v>0.60592000000000013</v>
      </c>
      <c r="F45" s="164">
        <v>0.6075600000000001</v>
      </c>
      <c r="G45" s="164">
        <v>0.60118000000000005</v>
      </c>
      <c r="H45" s="164">
        <v>0.59038000000000002</v>
      </c>
      <c r="I45" s="164">
        <v>0.57875999999999994</v>
      </c>
      <c r="J45" s="164">
        <v>0.56789999999999996</v>
      </c>
      <c r="K45" s="164">
        <v>0.56203999999999998</v>
      </c>
      <c r="L45" s="164">
        <v>0.55891000000000002</v>
      </c>
      <c r="M45" s="164">
        <v>0.55735999999999997</v>
      </c>
      <c r="N45" s="123">
        <f t="shared" si="8"/>
        <v>0.55596867559630925</v>
      </c>
      <c r="O45" s="123">
        <f t="shared" si="8"/>
        <v>0.55473485877664952</v>
      </c>
      <c r="P45" s="123">
        <f t="shared" si="8"/>
        <v>0.55365751537394592</v>
      </c>
      <c r="Q45" s="123">
        <f t="shared" si="8"/>
        <v>0.55273574362150624</v>
      </c>
      <c r="R45" s="123">
        <f t="shared" si="8"/>
        <v>0.55196877289490787</v>
      </c>
      <c r="S45" s="123">
        <f t="shared" si="8"/>
        <v>0.55135596263813336</v>
      </c>
      <c r="T45" s="123">
        <f t="shared" si="8"/>
        <v>0.5508968014718606</v>
      </c>
      <c r="U45" s="123">
        <f t="shared" si="8"/>
        <v>0.55059090648216946</v>
      </c>
      <c r="V45" s="123">
        <f t="shared" si="8"/>
        <v>0.55043802268827879</v>
      </c>
      <c r="W45" s="123">
        <f t="shared" si="8"/>
        <v>0.55043802268827879</v>
      </c>
      <c r="X45" s="123">
        <f t="shared" si="8"/>
        <v>0.55043802268827879</v>
      </c>
      <c r="Y45" s="123">
        <f t="shared" si="8"/>
        <v>0.55043802268827879</v>
      </c>
      <c r="Z45" s="123">
        <f t="shared" si="8"/>
        <v>0.55043802268827879</v>
      </c>
      <c r="AA45" s="123">
        <f t="shared" si="8"/>
        <v>0.55043802268827879</v>
      </c>
      <c r="AB45" s="123">
        <f t="shared" si="8"/>
        <v>0.55043802268827879</v>
      </c>
      <c r="AC45" s="123">
        <f t="shared" si="8"/>
        <v>0.55043802268827879</v>
      </c>
      <c r="AD45" s="123">
        <f t="shared" si="8"/>
        <v>0.55043802268827879</v>
      </c>
      <c r="AE45" s="123">
        <f t="shared" si="8"/>
        <v>0.55043802268827879</v>
      </c>
      <c r="AF45" s="123">
        <f t="shared" si="8"/>
        <v>0.55043802268827879</v>
      </c>
      <c r="AG45" s="123">
        <f t="shared" si="8"/>
        <v>0.55043802268827879</v>
      </c>
    </row>
    <row r="46" spans="1:33">
      <c r="B46" s="164" t="s">
        <v>17</v>
      </c>
      <c r="C46" s="164">
        <v>1.3672200000000001</v>
      </c>
      <c r="D46" s="164">
        <v>1.5972200000000001</v>
      </c>
      <c r="E46" s="164">
        <v>1.8092000000000001</v>
      </c>
      <c r="F46" s="164">
        <v>2.0124599999999999</v>
      </c>
      <c r="G46" s="164">
        <v>2.1836500000000001</v>
      </c>
      <c r="H46" s="164">
        <v>2.3209499999999998</v>
      </c>
      <c r="I46" s="164">
        <v>2.4231799999999999</v>
      </c>
      <c r="J46" s="164">
        <v>2.4883899999999999</v>
      </c>
      <c r="K46" s="164">
        <v>2.53166</v>
      </c>
      <c r="L46" s="164">
        <v>2.5598100000000001</v>
      </c>
      <c r="M46" s="164">
        <v>2.5794699999999997</v>
      </c>
      <c r="N46" s="123">
        <f t="shared" si="8"/>
        <v>2.5972930667716514</v>
      </c>
      <c r="O46" s="123">
        <f t="shared" si="8"/>
        <v>2.613239151562408</v>
      </c>
      <c r="P46" s="123">
        <f t="shared" si="8"/>
        <v>2.627272264669593</v>
      </c>
      <c r="Q46" s="123">
        <f t="shared" si="8"/>
        <v>2.6393606107705319</v>
      </c>
      <c r="R46" s="123">
        <f t="shared" si="8"/>
        <v>2.6494767089509668</v>
      </c>
      <c r="S46" s="123">
        <f t="shared" si="8"/>
        <v>2.6575974967975959</v>
      </c>
      <c r="T46" s="123">
        <f t="shared" si="8"/>
        <v>2.6637044180029039</v>
      </c>
      <c r="U46" s="123">
        <f t="shared" si="8"/>
        <v>2.6677834930165187</v>
      </c>
      <c r="V46" s="123">
        <f t="shared" si="8"/>
        <v>2.669825372366601</v>
      </c>
      <c r="W46" s="123">
        <f t="shared" si="8"/>
        <v>2.669825372366601</v>
      </c>
      <c r="X46" s="123">
        <f t="shared" si="8"/>
        <v>2.669825372366601</v>
      </c>
      <c r="Y46" s="123">
        <f t="shared" si="8"/>
        <v>2.669825372366601</v>
      </c>
      <c r="Z46" s="123">
        <f t="shared" si="8"/>
        <v>2.669825372366601</v>
      </c>
      <c r="AA46" s="123">
        <f t="shared" si="8"/>
        <v>2.669825372366601</v>
      </c>
      <c r="AB46" s="123">
        <f t="shared" si="8"/>
        <v>2.669825372366601</v>
      </c>
      <c r="AC46" s="123">
        <f t="shared" si="8"/>
        <v>2.669825372366601</v>
      </c>
      <c r="AD46" s="123">
        <f t="shared" si="8"/>
        <v>2.669825372366601</v>
      </c>
      <c r="AE46" s="123">
        <f t="shared" si="8"/>
        <v>2.669825372366601</v>
      </c>
      <c r="AF46" s="123">
        <f t="shared" si="8"/>
        <v>2.669825372366601</v>
      </c>
      <c r="AG46" s="123">
        <f t="shared" si="8"/>
        <v>2.669825372366601</v>
      </c>
    </row>
    <row r="47" spans="1:33">
      <c r="B47" s="164" t="s">
        <v>18</v>
      </c>
      <c r="C47" s="164">
        <v>0.31367</v>
      </c>
      <c r="D47" s="164">
        <v>0.33629000000000003</v>
      </c>
      <c r="E47" s="164">
        <v>0.36216000000000004</v>
      </c>
      <c r="F47" s="164">
        <v>0.3785</v>
      </c>
      <c r="G47" s="164">
        <v>0.38436999999999999</v>
      </c>
      <c r="H47" s="164">
        <v>0.38833999999999996</v>
      </c>
      <c r="I47" s="164">
        <v>0.39239999999999997</v>
      </c>
      <c r="J47" s="164">
        <v>0.39568999999999999</v>
      </c>
      <c r="K47" s="164">
        <v>0.39867000000000002</v>
      </c>
      <c r="L47" s="164">
        <v>0.40207999999999999</v>
      </c>
      <c r="M47" s="164">
        <v>0.40497000000000005</v>
      </c>
      <c r="N47" s="123">
        <f t="shared" si="8"/>
        <v>0.40758875601364547</v>
      </c>
      <c r="O47" s="123">
        <f t="shared" si="8"/>
        <v>0.40993075218665165</v>
      </c>
      <c r="P47" s="123">
        <f t="shared" si="8"/>
        <v>0.41199103519337016</v>
      </c>
      <c r="Q47" s="123">
        <f t="shared" si="8"/>
        <v>0.41376523169149243</v>
      </c>
      <c r="R47" s="123">
        <f t="shared" si="8"/>
        <v>0.41524956378961886</v>
      </c>
      <c r="S47" s="123">
        <f t="shared" si="8"/>
        <v>0.41644086245112755</v>
      </c>
      <c r="T47" s="123">
        <f t="shared" si="8"/>
        <v>0.41733657876778146</v>
      </c>
      <c r="U47" s="123">
        <f t="shared" si="8"/>
        <v>0.41793479304694081</v>
      </c>
      <c r="V47" s="123">
        <f t="shared" si="8"/>
        <v>0.41823422166703628</v>
      </c>
      <c r="W47" s="123">
        <f t="shared" si="8"/>
        <v>0.41823422166703628</v>
      </c>
      <c r="X47" s="123">
        <f t="shared" si="8"/>
        <v>0.41823422166703628</v>
      </c>
      <c r="Y47" s="123">
        <f t="shared" si="8"/>
        <v>0.41823422166703628</v>
      </c>
      <c r="Z47" s="123">
        <f t="shared" si="8"/>
        <v>0.41823422166703628</v>
      </c>
      <c r="AA47" s="123">
        <f t="shared" si="8"/>
        <v>0.41823422166703628</v>
      </c>
      <c r="AB47" s="123">
        <f t="shared" si="8"/>
        <v>0.41823422166703628</v>
      </c>
      <c r="AC47" s="123">
        <f t="shared" si="8"/>
        <v>0.41823422166703628</v>
      </c>
      <c r="AD47" s="123">
        <f t="shared" si="8"/>
        <v>0.41823422166703628</v>
      </c>
      <c r="AE47" s="123">
        <f t="shared" si="8"/>
        <v>0.41823422166703628</v>
      </c>
      <c r="AF47" s="123">
        <f t="shared" si="8"/>
        <v>0.41823422166703628</v>
      </c>
      <c r="AG47" s="123">
        <f t="shared" si="8"/>
        <v>0.41823422166703628</v>
      </c>
    </row>
    <row r="48" spans="1:33">
      <c r="B48" s="164" t="s">
        <v>19</v>
      </c>
      <c r="C48" s="164">
        <v>1.04044</v>
      </c>
      <c r="D48" s="164">
        <v>1.0893199999999998</v>
      </c>
      <c r="E48" s="164">
        <v>1.1234500000000001</v>
      </c>
      <c r="F48" s="164">
        <v>1.13903</v>
      </c>
      <c r="G48" s="164">
        <v>1.1344799999999999</v>
      </c>
      <c r="H48" s="164">
        <v>1.12283</v>
      </c>
      <c r="I48" s="164">
        <v>1.11006</v>
      </c>
      <c r="J48" s="164">
        <v>1.0990599999999999</v>
      </c>
      <c r="K48" s="164">
        <v>1.09368</v>
      </c>
      <c r="L48" s="164">
        <v>1.0930199999999999</v>
      </c>
      <c r="M48" s="164">
        <v>1.0954000000000002</v>
      </c>
      <c r="N48" s="123">
        <f t="shared" si="8"/>
        <v>1.0975464305782994</v>
      </c>
      <c r="O48" s="123">
        <f t="shared" si="8"/>
        <v>1.0994578995093978</v>
      </c>
      <c r="P48" s="123">
        <f t="shared" si="8"/>
        <v>1.1011331654324583</v>
      </c>
      <c r="Q48" s="123">
        <f t="shared" si="8"/>
        <v>1.1025711391948216</v>
      </c>
      <c r="R48" s="123">
        <f t="shared" si="8"/>
        <v>1.1037708850320793</v>
      </c>
      <c r="S48" s="123">
        <f t="shared" si="8"/>
        <v>1.1047316215829153</v>
      </c>
      <c r="T48" s="123">
        <f t="shared" si="8"/>
        <v>1.1054527227371753</v>
      </c>
      <c r="U48" s="123">
        <f t="shared" si="8"/>
        <v>1.1059337183158746</v>
      </c>
      <c r="V48" s="123">
        <f t="shared" si="8"/>
        <v>1.106174294582112</v>
      </c>
      <c r="W48" s="123">
        <f t="shared" si="8"/>
        <v>1.106174294582112</v>
      </c>
      <c r="X48" s="123">
        <f t="shared" si="8"/>
        <v>1.106174294582112</v>
      </c>
      <c r="Y48" s="123">
        <f t="shared" si="8"/>
        <v>1.106174294582112</v>
      </c>
      <c r="Z48" s="123">
        <f t="shared" si="8"/>
        <v>1.106174294582112</v>
      </c>
      <c r="AA48" s="123">
        <f t="shared" si="8"/>
        <v>1.106174294582112</v>
      </c>
      <c r="AB48" s="123">
        <f t="shared" si="8"/>
        <v>1.106174294582112</v>
      </c>
      <c r="AC48" s="123">
        <f t="shared" si="8"/>
        <v>1.106174294582112</v>
      </c>
      <c r="AD48" s="123">
        <f t="shared" si="8"/>
        <v>1.106174294582112</v>
      </c>
      <c r="AE48" s="123">
        <f t="shared" si="8"/>
        <v>1.106174294582112</v>
      </c>
      <c r="AF48" s="123">
        <f t="shared" si="8"/>
        <v>1.106174294582112</v>
      </c>
      <c r="AG48" s="123">
        <f t="shared" si="8"/>
        <v>1.106174294582112</v>
      </c>
    </row>
    <row r="49" spans="1:33">
      <c r="B49" s="164" t="s">
        <v>20</v>
      </c>
      <c r="C49" s="164">
        <v>3.5595400000000001</v>
      </c>
      <c r="D49" s="164">
        <v>3.9503100000000004</v>
      </c>
      <c r="E49" s="164">
        <v>4.3260100000000001</v>
      </c>
      <c r="F49" s="164">
        <v>4.6453199999999999</v>
      </c>
      <c r="G49" s="164">
        <v>4.8860900000000003</v>
      </c>
      <c r="H49" s="164">
        <v>5.0568400000000002</v>
      </c>
      <c r="I49" s="164">
        <v>5.1753600000000004</v>
      </c>
      <c r="J49" s="164">
        <v>5.2570299999999994</v>
      </c>
      <c r="K49" s="164">
        <v>5.3173500000000002</v>
      </c>
      <c r="L49" s="164">
        <v>5.3649400000000007</v>
      </c>
      <c r="M49" s="164">
        <v>5.4041499999999996</v>
      </c>
      <c r="N49" s="123">
        <f t="shared" si="8"/>
        <v>5.4396839567023818</v>
      </c>
      <c r="O49" s="123">
        <f t="shared" si="8"/>
        <v>5.4714657962006044</v>
      </c>
      <c r="P49" s="123">
        <f t="shared" si="8"/>
        <v>5.4994271911224173</v>
      </c>
      <c r="Q49" s="123">
        <f t="shared" si="8"/>
        <v>5.5235078053739466</v>
      </c>
      <c r="R49" s="123">
        <f t="shared" si="8"/>
        <v>5.5436555110673993</v>
      </c>
      <c r="S49" s="123">
        <f t="shared" si="8"/>
        <v>5.5598265765408152</v>
      </c>
      <c r="T49" s="123">
        <f t="shared" si="8"/>
        <v>5.5719858245207119</v>
      </c>
      <c r="U49" s="123">
        <f t="shared" si="8"/>
        <v>5.5801067596269682</v>
      </c>
      <c r="V49" s="123">
        <f t="shared" si="8"/>
        <v>5.5841716645731134</v>
      </c>
      <c r="W49" s="123">
        <f t="shared" si="8"/>
        <v>5.5841716645731134</v>
      </c>
      <c r="X49" s="123">
        <f t="shared" si="8"/>
        <v>5.5841716645731134</v>
      </c>
      <c r="Y49" s="123">
        <f t="shared" si="8"/>
        <v>5.5841716645731134</v>
      </c>
      <c r="Z49" s="123">
        <f t="shared" si="8"/>
        <v>5.5841716645731134</v>
      </c>
      <c r="AA49" s="123">
        <f t="shared" si="8"/>
        <v>5.5841716645731134</v>
      </c>
      <c r="AB49" s="123">
        <f t="shared" si="8"/>
        <v>5.5841716645731134</v>
      </c>
      <c r="AC49" s="123">
        <f t="shared" si="8"/>
        <v>5.5841716645731134</v>
      </c>
      <c r="AD49" s="123">
        <f t="shared" si="8"/>
        <v>5.5841716645731134</v>
      </c>
      <c r="AE49" s="123">
        <f t="shared" si="8"/>
        <v>5.5841716645731134</v>
      </c>
      <c r="AF49" s="123">
        <f t="shared" si="8"/>
        <v>5.5841716645731134</v>
      </c>
      <c r="AG49" s="123">
        <f t="shared" si="8"/>
        <v>5.5841716645731134</v>
      </c>
    </row>
    <row r="50" spans="1:33">
      <c r="B50" s="164" t="s">
        <v>21</v>
      </c>
      <c r="C50" s="164">
        <v>1.45516</v>
      </c>
      <c r="D50" s="164">
        <v>1.8511300000000002</v>
      </c>
      <c r="E50" s="164">
        <v>2.2224699999999999</v>
      </c>
      <c r="F50" s="164">
        <v>2.5872700000000002</v>
      </c>
      <c r="G50" s="164">
        <v>2.9091300000000002</v>
      </c>
      <c r="H50" s="164">
        <v>3.1870600000000002</v>
      </c>
      <c r="I50" s="164">
        <v>3.4283399999999995</v>
      </c>
      <c r="J50" s="164">
        <v>3.6156999999999999</v>
      </c>
      <c r="K50" s="164">
        <v>3.7592999999999996</v>
      </c>
      <c r="L50" s="164">
        <v>3.8584499999999999</v>
      </c>
      <c r="M50" s="164">
        <v>3.9217399999999998</v>
      </c>
      <c r="N50" s="123">
        <f t="shared" si="8"/>
        <v>3.9795881293985942</v>
      </c>
      <c r="O50" s="123">
        <f t="shared" si="8"/>
        <v>4.0317246465805683</v>
      </c>
      <c r="P50" s="123">
        <f t="shared" si="8"/>
        <v>4.0779041003296106</v>
      </c>
      <c r="Q50" s="123">
        <f t="shared" si="8"/>
        <v>4.1179072537430566</v>
      </c>
      <c r="R50" s="123">
        <f t="shared" si="8"/>
        <v>4.1515428175129339</v>
      </c>
      <c r="S50" s="123">
        <f t="shared" si="8"/>
        <v>4.178648973404723</v>
      </c>
      <c r="T50" s="123">
        <f t="shared" si="8"/>
        <v>4.199094670958857</v>
      </c>
      <c r="U50" s="123">
        <f t="shared" si="8"/>
        <v>4.2127806828765983</v>
      </c>
      <c r="V50" s="123">
        <f t="shared" si="8"/>
        <v>4.219640407198014</v>
      </c>
      <c r="W50" s="123">
        <f t="shared" si="8"/>
        <v>4.219640407198014</v>
      </c>
      <c r="X50" s="123">
        <f t="shared" si="8"/>
        <v>4.219640407198014</v>
      </c>
      <c r="Y50" s="123">
        <f t="shared" si="8"/>
        <v>4.219640407198014</v>
      </c>
      <c r="Z50" s="123">
        <f t="shared" si="8"/>
        <v>4.219640407198014</v>
      </c>
      <c r="AA50" s="123">
        <f t="shared" si="8"/>
        <v>4.219640407198014</v>
      </c>
      <c r="AB50" s="123">
        <f t="shared" si="8"/>
        <v>4.219640407198014</v>
      </c>
      <c r="AC50" s="123">
        <f t="shared" si="8"/>
        <v>4.219640407198014</v>
      </c>
      <c r="AD50" s="123">
        <f t="shared" si="8"/>
        <v>4.219640407198014</v>
      </c>
      <c r="AE50" s="123">
        <f t="shared" si="8"/>
        <v>4.219640407198014</v>
      </c>
      <c r="AF50" s="123">
        <f t="shared" si="8"/>
        <v>4.219640407198014</v>
      </c>
      <c r="AG50" s="123">
        <f t="shared" si="8"/>
        <v>4.219640407198014</v>
      </c>
    </row>
    <row r="51" spans="1:33">
      <c r="B51" s="165" t="s">
        <v>22</v>
      </c>
      <c r="C51" s="165">
        <v>6.0551300000000001</v>
      </c>
      <c r="D51" s="165">
        <v>6.8907799999999995</v>
      </c>
      <c r="E51" s="165">
        <v>7.6719200000000001</v>
      </c>
      <c r="F51" s="165">
        <v>8.3716000000000008</v>
      </c>
      <c r="G51" s="165">
        <v>8.9296800000000012</v>
      </c>
      <c r="H51" s="165">
        <v>9.366719999999999</v>
      </c>
      <c r="I51" s="165">
        <v>9.7137600000000006</v>
      </c>
      <c r="J51" s="165">
        <v>9.9717900000000004</v>
      </c>
      <c r="K51" s="165">
        <v>10.17033</v>
      </c>
      <c r="L51" s="165">
        <v>10.316409999999999</v>
      </c>
      <c r="M51" s="165">
        <v>10.421299999999999</v>
      </c>
      <c r="N51" s="125">
        <f t="shared" si="8"/>
        <v>10.516612504653242</v>
      </c>
      <c r="O51" s="125">
        <f t="shared" si="8"/>
        <v>10.602066299508605</v>
      </c>
      <c r="P51" s="125">
        <f t="shared" si="8"/>
        <v>10.677407772595629</v>
      </c>
      <c r="Q51" s="125">
        <f t="shared" si="8"/>
        <v>10.742412168227451</v>
      </c>
      <c r="R51" s="125">
        <f t="shared" si="8"/>
        <v>10.796884703974872</v>
      </c>
      <c r="S51" s="125">
        <f t="shared" si="8"/>
        <v>10.840661543043572</v>
      </c>
      <c r="T51" s="125">
        <f t="shared" si="8"/>
        <v>10.873610615261233</v>
      </c>
      <c r="U51" s="125">
        <f t="shared" si="8"/>
        <v>10.895632280917107</v>
      </c>
      <c r="V51" s="125">
        <f t="shared" si="8"/>
        <v>10.906659832784207</v>
      </c>
      <c r="W51" s="125">
        <f t="shared" si="8"/>
        <v>10.906659832784207</v>
      </c>
      <c r="X51" s="125">
        <f t="shared" si="8"/>
        <v>10.906659832784207</v>
      </c>
      <c r="Y51" s="125">
        <f t="shared" si="8"/>
        <v>10.906659832784207</v>
      </c>
      <c r="Z51" s="125">
        <f t="shared" si="8"/>
        <v>10.906659832784207</v>
      </c>
      <c r="AA51" s="125">
        <f t="shared" si="8"/>
        <v>10.906659832784207</v>
      </c>
      <c r="AB51" s="125">
        <f t="shared" si="8"/>
        <v>10.906659832784207</v>
      </c>
      <c r="AC51" s="125">
        <f t="shared" si="8"/>
        <v>10.906659832784207</v>
      </c>
      <c r="AD51" s="125">
        <f t="shared" si="8"/>
        <v>10.906659832784207</v>
      </c>
      <c r="AE51" s="125">
        <f t="shared" si="8"/>
        <v>10.906659832784207</v>
      </c>
      <c r="AF51" s="125">
        <f t="shared" si="8"/>
        <v>10.906659832784207</v>
      </c>
      <c r="AG51" s="125">
        <f t="shared" si="8"/>
        <v>10.906659832784207</v>
      </c>
    </row>
    <row r="52" spans="1:33" s="128" customFormat="1" ht="11.25">
      <c r="B52" s="128" t="s">
        <v>23</v>
      </c>
      <c r="C52" s="128">
        <f t="shared" ref="C52:AG52" si="9">SUM(C48:C50)</f>
        <v>6.0551400000000006</v>
      </c>
      <c r="D52" s="128">
        <f t="shared" si="9"/>
        <v>6.8907600000000011</v>
      </c>
      <c r="E52" s="128">
        <f t="shared" si="9"/>
        <v>7.6719299999999997</v>
      </c>
      <c r="F52" s="128">
        <f t="shared" si="9"/>
        <v>8.3716200000000001</v>
      </c>
      <c r="G52" s="128">
        <f t="shared" si="9"/>
        <v>8.9297000000000004</v>
      </c>
      <c r="H52" s="128">
        <f t="shared" si="9"/>
        <v>9.3667300000000004</v>
      </c>
      <c r="I52" s="128">
        <f t="shared" si="9"/>
        <v>9.7137600000000006</v>
      </c>
      <c r="J52" s="128">
        <f t="shared" si="9"/>
        <v>9.9717899999999986</v>
      </c>
      <c r="K52" s="128">
        <f t="shared" si="9"/>
        <v>10.17033</v>
      </c>
      <c r="L52" s="128">
        <f t="shared" si="9"/>
        <v>10.316410000000001</v>
      </c>
      <c r="M52" s="128">
        <f t="shared" si="9"/>
        <v>10.421289999999999</v>
      </c>
      <c r="N52" s="128">
        <f t="shared" si="9"/>
        <v>10.516818516679276</v>
      </c>
      <c r="O52" s="128">
        <f t="shared" si="9"/>
        <v>10.602648342290571</v>
      </c>
      <c r="P52" s="128">
        <f t="shared" si="9"/>
        <v>10.678464456884488</v>
      </c>
      <c r="Q52" s="128">
        <f t="shared" si="9"/>
        <v>10.743986198311823</v>
      </c>
      <c r="R52" s="128">
        <f t="shared" si="9"/>
        <v>10.798969213612413</v>
      </c>
      <c r="S52" s="128">
        <f t="shared" si="9"/>
        <v>10.843207171528453</v>
      </c>
      <c r="T52" s="128">
        <f t="shared" si="9"/>
        <v>10.876533218216744</v>
      </c>
      <c r="U52" s="128">
        <f t="shared" si="9"/>
        <v>10.898821160819441</v>
      </c>
      <c r="V52" s="128">
        <f t="shared" si="9"/>
        <v>10.909986366353239</v>
      </c>
      <c r="W52" s="128">
        <f t="shared" si="9"/>
        <v>10.909986366353239</v>
      </c>
      <c r="X52" s="128">
        <f t="shared" si="9"/>
        <v>10.909986366353239</v>
      </c>
      <c r="Y52" s="128">
        <f t="shared" si="9"/>
        <v>10.909986366353239</v>
      </c>
      <c r="Z52" s="128">
        <f t="shared" si="9"/>
        <v>10.909986366353239</v>
      </c>
      <c r="AA52" s="128">
        <f t="shared" si="9"/>
        <v>10.909986366353239</v>
      </c>
      <c r="AB52" s="128">
        <f t="shared" si="9"/>
        <v>10.909986366353239</v>
      </c>
      <c r="AC52" s="128">
        <f t="shared" si="9"/>
        <v>10.909986366353239</v>
      </c>
      <c r="AD52" s="128">
        <f t="shared" si="9"/>
        <v>10.909986366353239</v>
      </c>
      <c r="AE52" s="128">
        <f t="shared" si="9"/>
        <v>10.909986366353239</v>
      </c>
      <c r="AF52" s="128">
        <f t="shared" si="9"/>
        <v>10.909986366353239</v>
      </c>
      <c r="AG52" s="128">
        <f t="shared" si="9"/>
        <v>10.909986366353239</v>
      </c>
    </row>
    <row r="54" spans="1:33">
      <c r="B54" s="127" t="s">
        <v>28</v>
      </c>
      <c r="C54" s="127">
        <v>2000</v>
      </c>
      <c r="D54" s="127">
        <v>2010</v>
      </c>
      <c r="E54" s="127">
        <v>2020</v>
      </c>
      <c r="F54" s="127">
        <v>2030</v>
      </c>
      <c r="G54" s="127">
        <v>2040</v>
      </c>
      <c r="H54" s="127">
        <v>2050</v>
      </c>
      <c r="I54" s="127">
        <v>2060</v>
      </c>
      <c r="J54" s="127">
        <v>2070</v>
      </c>
      <c r="K54" s="127">
        <v>2080</v>
      </c>
      <c r="L54" s="127">
        <v>2090</v>
      </c>
      <c r="M54" s="127">
        <v>2100</v>
      </c>
      <c r="N54" s="127">
        <v>2110</v>
      </c>
      <c r="O54" s="127">
        <v>2120</v>
      </c>
      <c r="P54" s="127">
        <v>2130</v>
      </c>
      <c r="Q54" s="127">
        <v>2140</v>
      </c>
      <c r="R54" s="127">
        <v>2150</v>
      </c>
      <c r="S54" s="127">
        <v>2160</v>
      </c>
      <c r="T54" s="127">
        <v>2170</v>
      </c>
      <c r="U54" s="127">
        <v>2180</v>
      </c>
      <c r="V54" s="127">
        <v>2190</v>
      </c>
      <c r="W54" s="127">
        <v>2200</v>
      </c>
      <c r="X54" s="127">
        <v>2210</v>
      </c>
      <c r="Y54" s="127">
        <v>2220</v>
      </c>
      <c r="Z54" s="127">
        <v>2230</v>
      </c>
      <c r="AA54" s="127">
        <v>2240</v>
      </c>
      <c r="AB54" s="127">
        <v>2250</v>
      </c>
      <c r="AC54" s="127">
        <v>2260</v>
      </c>
      <c r="AD54" s="127">
        <v>2270</v>
      </c>
      <c r="AE54" s="127">
        <v>2280</v>
      </c>
      <c r="AF54" s="127">
        <v>2290</v>
      </c>
      <c r="AG54" s="127">
        <v>2300</v>
      </c>
    </row>
    <row r="55" spans="1:33">
      <c r="B55" s="123" t="s">
        <v>15</v>
      </c>
      <c r="D55" s="123">
        <f t="shared" ref="D55:M62" si="10">(1/10)*LN(D44/C44)</f>
        <v>6.7649002391606513E-3</v>
      </c>
      <c r="E55" s="123">
        <f t="shared" si="10"/>
        <v>6.5163974759334005E-3</v>
      </c>
      <c r="F55" s="123">
        <f t="shared" si="10"/>
        <v>3.9620980343654808E-3</v>
      </c>
      <c r="G55" s="123">
        <f t="shared" si="10"/>
        <v>1.7486521138045394E-3</v>
      </c>
      <c r="H55" s="123">
        <f t="shared" si="10"/>
        <v>4.0924460154065324E-4</v>
      </c>
      <c r="I55" s="123">
        <f t="shared" si="10"/>
        <v>-1.1242004639871322E-4</v>
      </c>
      <c r="J55" s="123">
        <f t="shared" si="10"/>
        <v>2.8941860178146315E-4</v>
      </c>
      <c r="K55" s="123">
        <f t="shared" si="10"/>
        <v>5.1554591170278657E-4</v>
      </c>
      <c r="L55" s="123">
        <f t="shared" si="10"/>
        <v>7.2529943044197947E-4</v>
      </c>
      <c r="M55" s="123">
        <f t="shared" si="10"/>
        <v>7.3869596071450289E-4</v>
      </c>
      <c r="N55" s="123">
        <f t="shared" ref="N55:AC62" si="11">IF(N$1&lt;=$E$4,$M55-$M55/($E$4-2100)*(N$1-$M$1),0)</f>
        <v>6.648263646430526E-4</v>
      </c>
      <c r="O55" s="123">
        <f t="shared" si="11"/>
        <v>5.9095676857160231E-4</v>
      </c>
      <c r="P55" s="123">
        <f t="shared" si="11"/>
        <v>5.1708717250015203E-4</v>
      </c>
      <c r="Q55" s="123">
        <f t="shared" si="11"/>
        <v>4.4321757642870174E-4</v>
      </c>
      <c r="R55" s="123">
        <f t="shared" si="11"/>
        <v>3.6934798035725145E-4</v>
      </c>
      <c r="S55" s="123">
        <f t="shared" si="11"/>
        <v>2.9547838428580116E-4</v>
      </c>
      <c r="T55" s="123">
        <f t="shared" si="11"/>
        <v>2.2160878821435087E-4</v>
      </c>
      <c r="U55" s="123">
        <f t="shared" si="11"/>
        <v>1.4773919214290058E-4</v>
      </c>
      <c r="V55" s="123">
        <f t="shared" si="11"/>
        <v>7.3869596071450289E-5</v>
      </c>
      <c r="W55" s="123">
        <f t="shared" si="11"/>
        <v>0</v>
      </c>
      <c r="X55" s="123">
        <f t="shared" si="11"/>
        <v>0</v>
      </c>
      <c r="Y55" s="123">
        <f t="shared" si="11"/>
        <v>0</v>
      </c>
      <c r="Z55" s="123">
        <f t="shared" si="11"/>
        <v>0</v>
      </c>
      <c r="AA55" s="123">
        <f t="shared" si="11"/>
        <v>0</v>
      </c>
      <c r="AB55" s="123">
        <f t="shared" si="11"/>
        <v>0</v>
      </c>
      <c r="AC55" s="123">
        <f t="shared" si="11"/>
        <v>0</v>
      </c>
      <c r="AD55" s="123">
        <f t="shared" ref="X55:AG62" si="12">IF(AD$1&lt;=$E$4,$M55-$M55/($E$4-2100)*(AD$1-$M$1),0)</f>
        <v>0</v>
      </c>
      <c r="AE55" s="123">
        <f t="shared" si="12"/>
        <v>0</v>
      </c>
      <c r="AF55" s="123">
        <f t="shared" si="12"/>
        <v>0</v>
      </c>
      <c r="AG55" s="123">
        <f t="shared" si="12"/>
        <v>0</v>
      </c>
    </row>
    <row r="56" spans="1:33">
      <c r="B56" s="123" t="s">
        <v>16</v>
      </c>
      <c r="D56" s="123">
        <f t="shared" si="10"/>
        <v>3.6293962903003554E-3</v>
      </c>
      <c r="E56" s="123">
        <f t="shared" si="10"/>
        <v>1.2906405536571685E-3</v>
      </c>
      <c r="F56" s="123">
        <f t="shared" si="10"/>
        <v>2.7029716163333813E-4</v>
      </c>
      <c r="G56" s="123">
        <f t="shared" si="10"/>
        <v>-1.0556545244084883E-3</v>
      </c>
      <c r="H56" s="123">
        <f t="shared" si="10"/>
        <v>-1.8127993152006303E-3</v>
      </c>
      <c r="I56" s="123">
        <f t="shared" si="10"/>
        <v>-1.9878513504846375E-3</v>
      </c>
      <c r="J56" s="123">
        <f t="shared" si="10"/>
        <v>-1.8942536985493961E-3</v>
      </c>
      <c r="K56" s="123">
        <f t="shared" si="10"/>
        <v>-1.0372325145247374E-3</v>
      </c>
      <c r="L56" s="123">
        <f t="shared" si="10"/>
        <v>-5.58456333412836E-4</v>
      </c>
      <c r="M56" s="123">
        <f t="shared" si="10"/>
        <v>-2.7771076821476868E-4</v>
      </c>
      <c r="N56" s="123">
        <f t="shared" si="11"/>
        <v>-2.4993969139329181E-4</v>
      </c>
      <c r="O56" s="123">
        <f t="shared" si="11"/>
        <v>-2.2216861457181495E-4</v>
      </c>
      <c r="P56" s="123">
        <f t="shared" si="11"/>
        <v>-1.9439753775033809E-4</v>
      </c>
      <c r="Q56" s="123">
        <f t="shared" si="11"/>
        <v>-1.666264609288612E-4</v>
      </c>
      <c r="R56" s="123">
        <f t="shared" si="11"/>
        <v>-1.3885538410738434E-4</v>
      </c>
      <c r="S56" s="123">
        <f t="shared" si="11"/>
        <v>-1.1108430728590748E-4</v>
      </c>
      <c r="T56" s="123">
        <f t="shared" si="11"/>
        <v>-8.3313230464430614E-5</v>
      </c>
      <c r="U56" s="123">
        <f t="shared" si="11"/>
        <v>-5.5542153642953724E-5</v>
      </c>
      <c r="V56" s="123">
        <f t="shared" si="11"/>
        <v>-2.7771076821476862E-5</v>
      </c>
      <c r="W56" s="123">
        <f t="shared" si="11"/>
        <v>0</v>
      </c>
      <c r="X56" s="123">
        <f t="shared" si="12"/>
        <v>0</v>
      </c>
      <c r="Y56" s="123">
        <f t="shared" si="12"/>
        <v>0</v>
      </c>
      <c r="Z56" s="123">
        <f t="shared" si="12"/>
        <v>0</v>
      </c>
      <c r="AA56" s="123">
        <f t="shared" si="12"/>
        <v>0</v>
      </c>
      <c r="AB56" s="123">
        <f t="shared" si="12"/>
        <v>0</v>
      </c>
      <c r="AC56" s="123">
        <f t="shared" si="12"/>
        <v>0</v>
      </c>
      <c r="AD56" s="123">
        <f t="shared" si="12"/>
        <v>0</v>
      </c>
      <c r="AE56" s="123">
        <f t="shared" si="12"/>
        <v>0</v>
      </c>
      <c r="AF56" s="123">
        <f t="shared" si="12"/>
        <v>0</v>
      </c>
      <c r="AG56" s="123">
        <f t="shared" si="12"/>
        <v>0</v>
      </c>
    </row>
    <row r="57" spans="1:33">
      <c r="B57" s="123" t="s">
        <v>17</v>
      </c>
      <c r="D57" s="123">
        <f t="shared" si="10"/>
        <v>1.5548513689194672E-2</v>
      </c>
      <c r="E57" s="123">
        <f t="shared" si="10"/>
        <v>1.2462014057967199E-2</v>
      </c>
      <c r="F57" s="123">
        <f t="shared" si="10"/>
        <v>1.0647309571510687E-2</v>
      </c>
      <c r="G57" s="123">
        <f t="shared" si="10"/>
        <v>8.1639934293313756E-3</v>
      </c>
      <c r="H57" s="123">
        <f t="shared" si="10"/>
        <v>6.097879599168252E-3</v>
      </c>
      <c r="I57" s="123">
        <f t="shared" si="10"/>
        <v>4.3104142526149518E-3</v>
      </c>
      <c r="J57" s="123">
        <f t="shared" si="10"/>
        <v>2.6555187856329258E-3</v>
      </c>
      <c r="K57" s="123">
        <f t="shared" si="10"/>
        <v>1.7239299060637281E-3</v>
      </c>
      <c r="L57" s="123">
        <f t="shared" si="10"/>
        <v>1.1057822922353269E-3</v>
      </c>
      <c r="M57" s="123">
        <f t="shared" si="10"/>
        <v>7.6509144869292773E-4</v>
      </c>
      <c r="N57" s="123">
        <f t="shared" si="11"/>
        <v>6.8858230382363495E-4</v>
      </c>
      <c r="O57" s="123">
        <f t="shared" si="11"/>
        <v>6.1207315895434218E-4</v>
      </c>
      <c r="P57" s="123">
        <f t="shared" si="11"/>
        <v>5.3556401408504941E-4</v>
      </c>
      <c r="Q57" s="123">
        <f t="shared" si="11"/>
        <v>4.5905486921575664E-4</v>
      </c>
      <c r="R57" s="123">
        <f t="shared" si="11"/>
        <v>3.8254572434646392E-4</v>
      </c>
      <c r="S57" s="123">
        <f t="shared" si="11"/>
        <v>3.0603657947717114E-4</v>
      </c>
      <c r="T57" s="123">
        <f t="shared" si="11"/>
        <v>2.2952743460787832E-4</v>
      </c>
      <c r="U57" s="123">
        <f t="shared" si="11"/>
        <v>1.5301828973858555E-4</v>
      </c>
      <c r="V57" s="123">
        <f t="shared" si="11"/>
        <v>7.6509144869292881E-5</v>
      </c>
      <c r="W57" s="123">
        <f t="shared" si="11"/>
        <v>1.0842021724855044E-19</v>
      </c>
      <c r="X57" s="123">
        <f t="shared" si="12"/>
        <v>0</v>
      </c>
      <c r="Y57" s="123">
        <f t="shared" si="12"/>
        <v>0</v>
      </c>
      <c r="Z57" s="123">
        <f t="shared" si="12"/>
        <v>0</v>
      </c>
      <c r="AA57" s="123">
        <f t="shared" si="12"/>
        <v>0</v>
      </c>
      <c r="AB57" s="123">
        <f t="shared" si="12"/>
        <v>0</v>
      </c>
      <c r="AC57" s="123">
        <f t="shared" si="12"/>
        <v>0</v>
      </c>
      <c r="AD57" s="123">
        <f t="shared" si="12"/>
        <v>0</v>
      </c>
      <c r="AE57" s="123">
        <f t="shared" si="12"/>
        <v>0</v>
      </c>
      <c r="AF57" s="123">
        <f t="shared" si="12"/>
        <v>0</v>
      </c>
      <c r="AG57" s="123">
        <f t="shared" si="12"/>
        <v>0</v>
      </c>
    </row>
    <row r="58" spans="1:33">
      <c r="B58" s="123" t="s">
        <v>18</v>
      </c>
      <c r="D58" s="123">
        <f t="shared" si="10"/>
        <v>6.9632405095417117E-3</v>
      </c>
      <c r="E58" s="123">
        <f t="shared" si="10"/>
        <v>7.4112220178921221E-3</v>
      </c>
      <c r="F58" s="123">
        <f t="shared" si="10"/>
        <v>4.4129969749800244E-3</v>
      </c>
      <c r="G58" s="123">
        <f t="shared" si="10"/>
        <v>1.5389557468591109E-3</v>
      </c>
      <c r="H58" s="123">
        <f t="shared" si="10"/>
        <v>1.0275614220213029E-3</v>
      </c>
      <c r="I58" s="123">
        <f t="shared" si="10"/>
        <v>1.0400483124900447E-3</v>
      </c>
      <c r="J58" s="123">
        <f t="shared" si="10"/>
        <v>8.3493487103792436E-4</v>
      </c>
      <c r="K58" s="123">
        <f t="shared" si="10"/>
        <v>7.502930609938961E-4</v>
      </c>
      <c r="L58" s="123">
        <f t="shared" si="10"/>
        <v>8.5170667837559391E-4</v>
      </c>
      <c r="M58" s="123">
        <f t="shared" si="10"/>
        <v>7.1619164935634097E-4</v>
      </c>
      <c r="N58" s="123">
        <f t="shared" si="11"/>
        <v>6.4457248442070683E-4</v>
      </c>
      <c r="O58" s="123">
        <f t="shared" si="11"/>
        <v>5.729533194850728E-4</v>
      </c>
      <c r="P58" s="123">
        <f t="shared" si="11"/>
        <v>5.0133415454943866E-4</v>
      </c>
      <c r="Q58" s="123">
        <f t="shared" si="11"/>
        <v>4.2971498961380457E-4</v>
      </c>
      <c r="R58" s="123">
        <f t="shared" si="11"/>
        <v>3.5809582467817049E-4</v>
      </c>
      <c r="S58" s="123">
        <f t="shared" si="11"/>
        <v>2.864766597425364E-4</v>
      </c>
      <c r="T58" s="123">
        <f t="shared" si="11"/>
        <v>2.1485749480690231E-4</v>
      </c>
      <c r="U58" s="123">
        <f t="shared" si="11"/>
        <v>1.4323832987126817E-4</v>
      </c>
      <c r="V58" s="123">
        <f t="shared" si="11"/>
        <v>7.161916493563414E-5</v>
      </c>
      <c r="W58" s="123">
        <f t="shared" si="11"/>
        <v>0</v>
      </c>
      <c r="X58" s="123">
        <f t="shared" si="12"/>
        <v>0</v>
      </c>
      <c r="Y58" s="123">
        <f t="shared" si="12"/>
        <v>0</v>
      </c>
      <c r="Z58" s="123">
        <f t="shared" si="12"/>
        <v>0</v>
      </c>
      <c r="AA58" s="123">
        <f t="shared" si="12"/>
        <v>0</v>
      </c>
      <c r="AB58" s="123">
        <f t="shared" si="12"/>
        <v>0</v>
      </c>
      <c r="AC58" s="123">
        <f t="shared" si="12"/>
        <v>0</v>
      </c>
      <c r="AD58" s="123">
        <f t="shared" si="12"/>
        <v>0</v>
      </c>
      <c r="AE58" s="123">
        <f t="shared" si="12"/>
        <v>0</v>
      </c>
      <c r="AF58" s="123">
        <f t="shared" si="12"/>
        <v>0</v>
      </c>
      <c r="AG58" s="123">
        <f t="shared" si="12"/>
        <v>0</v>
      </c>
    </row>
    <row r="59" spans="1:33">
      <c r="B59" s="123" t="s">
        <v>19</v>
      </c>
      <c r="D59" s="123">
        <f t="shared" si="10"/>
        <v>4.5909947748106134E-3</v>
      </c>
      <c r="E59" s="123">
        <f t="shared" si="10"/>
        <v>3.0850659517444932E-3</v>
      </c>
      <c r="F59" s="123">
        <f t="shared" si="10"/>
        <v>1.3772715141846398E-3</v>
      </c>
      <c r="G59" s="123">
        <f t="shared" si="10"/>
        <v>-4.0026268409954207E-4</v>
      </c>
      <c r="H59" s="123">
        <f t="shared" si="10"/>
        <v>-1.0322112105313854E-3</v>
      </c>
      <c r="I59" s="123">
        <f t="shared" si="10"/>
        <v>-1.1438216148210551E-3</v>
      </c>
      <c r="J59" s="123">
        <f t="shared" si="10"/>
        <v>-9.9587988997601787E-4</v>
      </c>
      <c r="K59" s="123">
        <f t="shared" si="10"/>
        <v>-4.9071123760692362E-4</v>
      </c>
      <c r="L59" s="123">
        <f t="shared" si="10"/>
        <v>-6.0364935294434363E-5</v>
      </c>
      <c r="M59" s="123">
        <f t="shared" si="10"/>
        <v>2.175086078828663E-4</v>
      </c>
      <c r="N59" s="123">
        <f t="shared" si="11"/>
        <v>1.9575774709457966E-4</v>
      </c>
      <c r="O59" s="123">
        <f t="shared" si="11"/>
        <v>1.7400688630629305E-4</v>
      </c>
      <c r="P59" s="123">
        <f t="shared" si="11"/>
        <v>1.5225602551800641E-4</v>
      </c>
      <c r="Q59" s="123">
        <f t="shared" si="11"/>
        <v>1.3050516472971977E-4</v>
      </c>
      <c r="R59" s="123">
        <f t="shared" si="11"/>
        <v>1.0875430394143316E-4</v>
      </c>
      <c r="S59" s="123">
        <f t="shared" si="11"/>
        <v>8.7003443153146524E-5</v>
      </c>
      <c r="T59" s="123">
        <f t="shared" si="11"/>
        <v>6.5252582364859913E-5</v>
      </c>
      <c r="U59" s="123">
        <f t="shared" si="11"/>
        <v>4.3501721576573275E-5</v>
      </c>
      <c r="V59" s="123">
        <f t="shared" si="11"/>
        <v>2.1750860788286638E-5</v>
      </c>
      <c r="W59" s="123">
        <f t="shared" si="11"/>
        <v>2.7105054312137611E-20</v>
      </c>
      <c r="X59" s="123">
        <f t="shared" si="12"/>
        <v>0</v>
      </c>
      <c r="Y59" s="123">
        <f t="shared" si="12"/>
        <v>0</v>
      </c>
      <c r="Z59" s="123">
        <f t="shared" si="12"/>
        <v>0</v>
      </c>
      <c r="AA59" s="123">
        <f t="shared" si="12"/>
        <v>0</v>
      </c>
      <c r="AB59" s="123">
        <f t="shared" si="12"/>
        <v>0</v>
      </c>
      <c r="AC59" s="123">
        <f t="shared" si="12"/>
        <v>0</v>
      </c>
      <c r="AD59" s="123">
        <f t="shared" si="12"/>
        <v>0</v>
      </c>
      <c r="AE59" s="123">
        <f t="shared" si="12"/>
        <v>0</v>
      </c>
      <c r="AF59" s="123">
        <f t="shared" si="12"/>
        <v>0</v>
      </c>
      <c r="AG59" s="123">
        <f t="shared" si="12"/>
        <v>0</v>
      </c>
    </row>
    <row r="60" spans="1:33">
      <c r="B60" s="123" t="s">
        <v>20</v>
      </c>
      <c r="D60" s="123">
        <f t="shared" si="10"/>
        <v>1.0416273381420343E-2</v>
      </c>
      <c r="E60" s="123">
        <f t="shared" si="10"/>
        <v>9.0851582286233298E-3</v>
      </c>
      <c r="F60" s="123">
        <f t="shared" si="10"/>
        <v>7.1214622041405069E-3</v>
      </c>
      <c r="G60" s="123">
        <f t="shared" si="10"/>
        <v>5.0532131467489342E-3</v>
      </c>
      <c r="H60" s="123">
        <f t="shared" si="10"/>
        <v>3.4349389644124338E-3</v>
      </c>
      <c r="I60" s="123">
        <f t="shared" si="10"/>
        <v>2.3167119663809184E-3</v>
      </c>
      <c r="J60" s="123">
        <f t="shared" si="10"/>
        <v>1.5657326548563135E-3</v>
      </c>
      <c r="K60" s="123">
        <f t="shared" si="10"/>
        <v>1.1408830451830455E-3</v>
      </c>
      <c r="L60" s="123">
        <f t="shared" si="10"/>
        <v>8.9101334730642761E-4</v>
      </c>
      <c r="M60" s="123">
        <f t="shared" si="10"/>
        <v>7.281984506869681E-4</v>
      </c>
      <c r="N60" s="123">
        <f t="shared" si="11"/>
        <v>6.5537860561827132E-4</v>
      </c>
      <c r="O60" s="123">
        <f t="shared" si="11"/>
        <v>5.8255876054957444E-4</v>
      </c>
      <c r="P60" s="123">
        <f t="shared" si="11"/>
        <v>5.0973891548087766E-4</v>
      </c>
      <c r="Q60" s="123">
        <f t="shared" si="11"/>
        <v>4.3691907041218088E-4</v>
      </c>
      <c r="R60" s="123">
        <f t="shared" si="11"/>
        <v>3.6409922534348405E-4</v>
      </c>
      <c r="S60" s="123">
        <f t="shared" si="11"/>
        <v>2.9127938027478722E-4</v>
      </c>
      <c r="T60" s="123">
        <f t="shared" si="11"/>
        <v>2.1845953520609044E-4</v>
      </c>
      <c r="U60" s="123">
        <f t="shared" si="11"/>
        <v>1.4563969013739366E-4</v>
      </c>
      <c r="V60" s="123">
        <f t="shared" si="11"/>
        <v>7.2819845068696778E-5</v>
      </c>
      <c r="W60" s="123">
        <f t="shared" si="11"/>
        <v>0</v>
      </c>
      <c r="X60" s="123">
        <f t="shared" si="12"/>
        <v>0</v>
      </c>
      <c r="Y60" s="123">
        <f t="shared" si="12"/>
        <v>0</v>
      </c>
      <c r="Z60" s="123">
        <f t="shared" si="12"/>
        <v>0</v>
      </c>
      <c r="AA60" s="123">
        <f t="shared" si="12"/>
        <v>0</v>
      </c>
      <c r="AB60" s="123">
        <f t="shared" si="12"/>
        <v>0</v>
      </c>
      <c r="AC60" s="123">
        <f t="shared" si="12"/>
        <v>0</v>
      </c>
      <c r="AD60" s="123">
        <f t="shared" si="12"/>
        <v>0</v>
      </c>
      <c r="AE60" s="123">
        <f t="shared" si="12"/>
        <v>0</v>
      </c>
      <c r="AF60" s="123">
        <f t="shared" si="12"/>
        <v>0</v>
      </c>
      <c r="AG60" s="123">
        <f t="shared" si="12"/>
        <v>0</v>
      </c>
    </row>
    <row r="61" spans="1:33">
      <c r="B61" s="123" t="s">
        <v>21</v>
      </c>
      <c r="D61" s="123">
        <f t="shared" si="10"/>
        <v>2.4068040321863132E-2</v>
      </c>
      <c r="E61" s="123">
        <f t="shared" si="10"/>
        <v>1.8282292657005983E-2</v>
      </c>
      <c r="F61" s="123">
        <f t="shared" si="10"/>
        <v>1.519840757496386E-2</v>
      </c>
      <c r="G61" s="123">
        <f t="shared" si="10"/>
        <v>1.1725080165932636E-2</v>
      </c>
      <c r="H61" s="123">
        <f t="shared" si="10"/>
        <v>9.1244794329495265E-3</v>
      </c>
      <c r="I61" s="123">
        <f t="shared" si="10"/>
        <v>7.2977317273835735E-3</v>
      </c>
      <c r="J61" s="123">
        <f t="shared" si="10"/>
        <v>5.3209295472002515E-3</v>
      </c>
      <c r="K61" s="123">
        <f t="shared" si="10"/>
        <v>3.8947295370804699E-3</v>
      </c>
      <c r="L61" s="123">
        <f t="shared" si="10"/>
        <v>2.603277857082335E-3</v>
      </c>
      <c r="M61" s="123">
        <f t="shared" si="10"/>
        <v>1.6269884440858484E-3</v>
      </c>
      <c r="N61" s="123">
        <f t="shared" si="11"/>
        <v>1.4642895996772635E-3</v>
      </c>
      <c r="O61" s="123">
        <f t="shared" si="11"/>
        <v>1.3015907552686788E-3</v>
      </c>
      <c r="P61" s="123">
        <f t="shared" si="11"/>
        <v>1.1388919108600939E-3</v>
      </c>
      <c r="Q61" s="123">
        <f t="shared" si="11"/>
        <v>9.7619306645150899E-4</v>
      </c>
      <c r="R61" s="123">
        <f t="shared" si="11"/>
        <v>8.1349422204292409E-4</v>
      </c>
      <c r="S61" s="123">
        <f t="shared" si="11"/>
        <v>6.5079537763433929E-4</v>
      </c>
      <c r="T61" s="123">
        <f t="shared" si="11"/>
        <v>4.880965332257545E-4</v>
      </c>
      <c r="U61" s="123">
        <f t="shared" si="11"/>
        <v>3.2539768881716959E-4</v>
      </c>
      <c r="V61" s="123">
        <f t="shared" si="11"/>
        <v>1.6269884440858469E-4</v>
      </c>
      <c r="W61" s="123">
        <f t="shared" si="11"/>
        <v>-2.1684043449710089E-19</v>
      </c>
      <c r="X61" s="123">
        <f t="shared" si="12"/>
        <v>0</v>
      </c>
      <c r="Y61" s="123">
        <f t="shared" si="12"/>
        <v>0</v>
      </c>
      <c r="Z61" s="123">
        <f t="shared" si="12"/>
        <v>0</v>
      </c>
      <c r="AA61" s="123">
        <f t="shared" si="12"/>
        <v>0</v>
      </c>
      <c r="AB61" s="123">
        <f t="shared" si="12"/>
        <v>0</v>
      </c>
      <c r="AC61" s="123">
        <f t="shared" si="12"/>
        <v>0</v>
      </c>
      <c r="AD61" s="123">
        <f t="shared" si="12"/>
        <v>0</v>
      </c>
      <c r="AE61" s="123">
        <f t="shared" si="12"/>
        <v>0</v>
      </c>
      <c r="AF61" s="123">
        <f t="shared" si="12"/>
        <v>0</v>
      </c>
      <c r="AG61" s="123">
        <f t="shared" si="12"/>
        <v>0</v>
      </c>
    </row>
    <row r="62" spans="1:33">
      <c r="A62" s="126" t="s">
        <v>29</v>
      </c>
      <c r="B62" s="125" t="s">
        <v>22</v>
      </c>
      <c r="C62" s="125"/>
      <c r="D62" s="125">
        <f t="shared" si="10"/>
        <v>1.2927843953104458E-2</v>
      </c>
      <c r="E62" s="125">
        <f t="shared" si="10"/>
        <v>1.0738262383284826E-2</v>
      </c>
      <c r="F62" s="125">
        <f t="shared" si="10"/>
        <v>8.7278115135591451E-3</v>
      </c>
      <c r="G62" s="125">
        <f t="shared" si="10"/>
        <v>6.4535534846141985E-3</v>
      </c>
      <c r="H62" s="125">
        <f t="shared" si="10"/>
        <v>4.7782421625730022E-3</v>
      </c>
      <c r="I62" s="125">
        <f t="shared" si="10"/>
        <v>3.6380455403764288E-3</v>
      </c>
      <c r="J62" s="125">
        <f t="shared" si="10"/>
        <v>2.6216669465144102E-3</v>
      </c>
      <c r="K62" s="125">
        <f t="shared" si="10"/>
        <v>1.9714551437146435E-3</v>
      </c>
      <c r="L62" s="125">
        <f t="shared" si="10"/>
        <v>1.4261173404565832E-3</v>
      </c>
      <c r="M62" s="125">
        <f t="shared" si="10"/>
        <v>1.0115957303926746E-3</v>
      </c>
      <c r="N62" s="125">
        <f t="shared" si="11"/>
        <v>9.1043615735340714E-4</v>
      </c>
      <c r="O62" s="125">
        <f t="shared" si="11"/>
        <v>8.0927658431413966E-4</v>
      </c>
      <c r="P62" s="125">
        <f t="shared" si="11"/>
        <v>7.0811701127487217E-4</v>
      </c>
      <c r="Q62" s="125">
        <f t="shared" si="11"/>
        <v>6.069574382356048E-4</v>
      </c>
      <c r="R62" s="125">
        <f t="shared" si="11"/>
        <v>5.0579786519633731E-4</v>
      </c>
      <c r="S62" s="125">
        <f t="shared" si="11"/>
        <v>4.0463829215706983E-4</v>
      </c>
      <c r="T62" s="125">
        <f t="shared" si="11"/>
        <v>3.0347871911780234E-4</v>
      </c>
      <c r="U62" s="125">
        <f t="shared" si="11"/>
        <v>2.0231914607853497E-4</v>
      </c>
      <c r="V62" s="125">
        <f t="shared" si="11"/>
        <v>1.0115957303926748E-4</v>
      </c>
      <c r="W62" s="125">
        <f t="shared" si="11"/>
        <v>0</v>
      </c>
      <c r="X62" s="125">
        <f t="shared" si="12"/>
        <v>0</v>
      </c>
      <c r="Y62" s="125">
        <f t="shared" si="12"/>
        <v>0</v>
      </c>
      <c r="Z62" s="125">
        <f t="shared" si="12"/>
        <v>0</v>
      </c>
      <c r="AA62" s="125">
        <f t="shared" si="12"/>
        <v>0</v>
      </c>
      <c r="AB62" s="125">
        <f t="shared" si="12"/>
        <v>0</v>
      </c>
      <c r="AC62" s="125">
        <f t="shared" si="12"/>
        <v>0</v>
      </c>
      <c r="AD62" s="125">
        <f t="shared" si="12"/>
        <v>0</v>
      </c>
      <c r="AE62" s="125">
        <f t="shared" si="12"/>
        <v>0</v>
      </c>
      <c r="AF62" s="125">
        <f t="shared" si="12"/>
        <v>0</v>
      </c>
      <c r="AG62" s="125">
        <f t="shared" si="12"/>
        <v>0</v>
      </c>
    </row>
    <row r="63" spans="1:33">
      <c r="A63" s="126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</row>
    <row r="65" spans="1:33">
      <c r="A65" s="163" t="s">
        <v>12</v>
      </c>
      <c r="B65" s="166" t="s">
        <v>30</v>
      </c>
      <c r="C65" s="166">
        <v>2000</v>
      </c>
      <c r="D65" s="166">
        <v>2010</v>
      </c>
      <c r="E65" s="166">
        <v>2020</v>
      </c>
      <c r="F65" s="166">
        <v>2030</v>
      </c>
      <c r="G65" s="166">
        <v>2040</v>
      </c>
      <c r="H65" s="166">
        <v>2050</v>
      </c>
      <c r="I65" s="166">
        <v>2060</v>
      </c>
      <c r="J65" s="166">
        <v>2070</v>
      </c>
      <c r="K65" s="166">
        <v>2080</v>
      </c>
      <c r="L65" s="166">
        <v>2090</v>
      </c>
      <c r="M65" s="166">
        <v>2100</v>
      </c>
      <c r="N65" s="127">
        <v>2110</v>
      </c>
      <c r="O65" s="127">
        <v>2120</v>
      </c>
      <c r="P65" s="127">
        <v>2130</v>
      </c>
      <c r="Q65" s="127">
        <v>2140</v>
      </c>
      <c r="R65" s="127">
        <v>2150</v>
      </c>
      <c r="S65" s="127">
        <v>2160</v>
      </c>
      <c r="T65" s="127">
        <v>2170</v>
      </c>
      <c r="U65" s="127">
        <v>2180</v>
      </c>
      <c r="V65" s="127">
        <v>2190</v>
      </c>
      <c r="W65" s="127">
        <v>2200</v>
      </c>
      <c r="X65" s="127">
        <v>2210</v>
      </c>
      <c r="Y65" s="127">
        <v>2220</v>
      </c>
      <c r="Z65" s="127">
        <v>2230</v>
      </c>
      <c r="AA65" s="127">
        <v>2240</v>
      </c>
      <c r="AB65" s="127">
        <v>2250</v>
      </c>
      <c r="AC65" s="127">
        <v>2260</v>
      </c>
      <c r="AD65" s="127">
        <v>2270</v>
      </c>
      <c r="AE65" s="127">
        <v>2280</v>
      </c>
      <c r="AF65" s="127">
        <v>2290</v>
      </c>
      <c r="AG65" s="127">
        <v>2300</v>
      </c>
    </row>
    <row r="66" spans="1:33">
      <c r="A66" s="234" t="s">
        <v>31</v>
      </c>
      <c r="B66" s="164" t="s">
        <v>15</v>
      </c>
      <c r="C66" s="164">
        <v>3.97</v>
      </c>
      <c r="D66" s="164">
        <v>5.16</v>
      </c>
      <c r="E66" s="164">
        <v>7.23</v>
      </c>
      <c r="F66" s="164">
        <v>8.56</v>
      </c>
      <c r="G66" s="164">
        <v>9.8800000000000008</v>
      </c>
      <c r="H66" s="164">
        <v>8.89</v>
      </c>
      <c r="I66" s="164">
        <v>8.4499999999999993</v>
      </c>
      <c r="J66" s="164">
        <v>7.86</v>
      </c>
      <c r="K66" s="164">
        <v>8.3000000000000007</v>
      </c>
      <c r="L66" s="164">
        <v>8.57</v>
      </c>
      <c r="M66" s="164">
        <v>9.2100000000000009</v>
      </c>
      <c r="N66" s="124">
        <f t="shared" ref="N66:AC72" si="13">($M66/$M$73)*N$73</f>
        <v>9.3198990687929779</v>
      </c>
      <c r="O66" s="124">
        <f t="shared" si="13"/>
        <v>9.3713466839259372</v>
      </c>
      <c r="P66" s="124">
        <f t="shared" si="13"/>
        <v>9.3633663585337974</v>
      </c>
      <c r="Q66" s="124">
        <f t="shared" si="13"/>
        <v>9.2961097954765322</v>
      </c>
      <c r="R66" s="124">
        <f t="shared" si="13"/>
        <v>9.1708520911378102</v>
      </c>
      <c r="S66" s="124">
        <f t="shared" si="13"/>
        <v>8.9899515301526236</v>
      </c>
      <c r="T66" s="124">
        <f t="shared" si="13"/>
        <v>8.7567757421313406</v>
      </c>
      <c r="U66" s="124">
        <f t="shared" si="13"/>
        <v>8.4755974505772187</v>
      </c>
      <c r="V66" s="124">
        <f t="shared" si="13"/>
        <v>8.1514643220361336</v>
      </c>
      <c r="W66" s="124">
        <f t="shared" si="13"/>
        <v>7.7900484512895103</v>
      </c>
      <c r="X66" s="124">
        <f t="shared" si="13"/>
        <v>7.4049687914791731</v>
      </c>
      <c r="Y66" s="124">
        <f t="shared" si="13"/>
        <v>7.0013994008251963</v>
      </c>
      <c r="Z66" s="124">
        <f t="shared" si="13"/>
        <v>6.5845336352686763</v>
      </c>
      <c r="AA66" s="124">
        <f t="shared" si="13"/>
        <v>6.159475537893587</v>
      </c>
      <c r="AB66" s="124">
        <f t="shared" si="13"/>
        <v>5.7311397154643373</v>
      </c>
      <c r="AC66" s="124">
        <f t="shared" si="13"/>
        <v>5.3041622949477096</v>
      </c>
      <c r="AD66" s="124">
        <f t="shared" ref="X66:AG72" si="14">($M66/$M$73)*AD$73</f>
        <v>4.8828249935298098</v>
      </c>
      <c r="AE66" s="124">
        <f t="shared" si="14"/>
        <v>4.4709937287679677</v>
      </c>
      <c r="AF66" s="124">
        <f t="shared" si="14"/>
        <v>4.0720725722799429</v>
      </c>
      <c r="AG66" s="124">
        <f t="shared" si="14"/>
        <v>3.6889732405932292</v>
      </c>
    </row>
    <row r="67" spans="1:33">
      <c r="A67" s="234"/>
      <c r="B67" s="164" t="s">
        <v>16</v>
      </c>
      <c r="C67" s="164">
        <v>4.91</v>
      </c>
      <c r="D67" s="164">
        <v>4.82</v>
      </c>
      <c r="E67" s="164">
        <v>5.26</v>
      </c>
      <c r="F67" s="164">
        <v>5.34</v>
      </c>
      <c r="G67" s="164">
        <v>5.01</v>
      </c>
      <c r="H67" s="164">
        <v>4.32</v>
      </c>
      <c r="I67" s="164">
        <v>3.83</v>
      </c>
      <c r="J67" s="164">
        <v>3.29</v>
      </c>
      <c r="K67" s="164">
        <v>2.74</v>
      </c>
      <c r="L67" s="164">
        <v>2.4300000000000002</v>
      </c>
      <c r="M67" s="164">
        <v>2.36</v>
      </c>
      <c r="N67" s="124">
        <f t="shared" si="13"/>
        <v>2.388160890591903</v>
      </c>
      <c r="O67" s="124">
        <f t="shared" si="13"/>
        <v>2.4013439928409563</v>
      </c>
      <c r="P67" s="124">
        <f t="shared" si="13"/>
        <v>2.3992990886145229</v>
      </c>
      <c r="Q67" s="124">
        <f t="shared" si="13"/>
        <v>2.3820650507410002</v>
      </c>
      <c r="R67" s="124">
        <f t="shared" si="13"/>
        <v>2.349968614015769</v>
      </c>
      <c r="S67" s="124">
        <f t="shared" si="13"/>
        <v>2.3036140728729846</v>
      </c>
      <c r="T67" s="124">
        <f t="shared" si="13"/>
        <v>2.243864359547227</v>
      </c>
      <c r="U67" s="124">
        <f t="shared" si="13"/>
        <v>2.1718143304410673</v>
      </c>
      <c r="V67" s="124">
        <f t="shared" si="13"/>
        <v>2.088757415852907</v>
      </c>
      <c r="W67" s="124">
        <f t="shared" si="13"/>
        <v>1.9961470515790707</v>
      </c>
      <c r="X67" s="124">
        <f t="shared" si="14"/>
        <v>1.8974730019425456</v>
      </c>
      <c r="Y67" s="124">
        <f t="shared" si="14"/>
        <v>1.7940610842505387</v>
      </c>
      <c r="Z67" s="124">
        <f t="shared" si="14"/>
        <v>1.687242060720312</v>
      </c>
      <c r="AA67" s="124">
        <f t="shared" si="14"/>
        <v>1.5783238077555768</v>
      </c>
      <c r="AB67" s="124">
        <f t="shared" si="14"/>
        <v>1.4685656599886898</v>
      </c>
      <c r="AC67" s="124">
        <f t="shared" si="14"/>
        <v>1.3591555934936583</v>
      </c>
      <c r="AD67" s="124">
        <f t="shared" si="14"/>
        <v>1.2511907692432518</v>
      </c>
      <c r="AE67" s="124">
        <f t="shared" si="14"/>
        <v>1.1456618023770251</v>
      </c>
      <c r="AF67" s="124">
        <f t="shared" si="14"/>
        <v>1.0434409631466517</v>
      </c>
      <c r="AG67" s="124">
        <f t="shared" si="14"/>
        <v>0.94527435915309654</v>
      </c>
    </row>
    <row r="68" spans="1:33">
      <c r="A68" s="234"/>
      <c r="B68" s="164" t="s">
        <v>17</v>
      </c>
      <c r="C68" s="164">
        <v>1.22</v>
      </c>
      <c r="D68" s="164">
        <v>1.21</v>
      </c>
      <c r="E68" s="164">
        <v>1.68</v>
      </c>
      <c r="F68" s="164">
        <v>2.4300000000000002</v>
      </c>
      <c r="G68" s="164">
        <v>3.49</v>
      </c>
      <c r="H68" s="164">
        <v>4.24</v>
      </c>
      <c r="I68" s="164">
        <v>4.4000000000000004</v>
      </c>
      <c r="J68" s="164">
        <v>4.67</v>
      </c>
      <c r="K68" s="164">
        <v>4.76</v>
      </c>
      <c r="L68" s="164">
        <v>4.8099999999999996</v>
      </c>
      <c r="M68" s="164">
        <v>4.8</v>
      </c>
      <c r="N68" s="124">
        <f t="shared" si="13"/>
        <v>4.8572763876445482</v>
      </c>
      <c r="O68" s="124">
        <f t="shared" si="13"/>
        <v>4.8840894769646575</v>
      </c>
      <c r="P68" s="124">
        <f t="shared" si="13"/>
        <v>4.8799303497244537</v>
      </c>
      <c r="Q68" s="124">
        <f t="shared" si="13"/>
        <v>4.8448780693037294</v>
      </c>
      <c r="R68" s="124">
        <f t="shared" si="13"/>
        <v>4.7795971810490219</v>
      </c>
      <c r="S68" s="124">
        <f t="shared" si="13"/>
        <v>4.6853167583857314</v>
      </c>
      <c r="T68" s="124">
        <f t="shared" si="13"/>
        <v>4.5637919177231741</v>
      </c>
      <c r="U68" s="124">
        <f t="shared" si="13"/>
        <v>4.4172494856428495</v>
      </c>
      <c r="V68" s="124">
        <f t="shared" si="13"/>
        <v>4.2483201678364217</v>
      </c>
      <c r="W68" s="124">
        <f t="shared" si="13"/>
        <v>4.059960104906585</v>
      </c>
      <c r="X68" s="124">
        <f t="shared" si="14"/>
        <v>3.8592671225950084</v>
      </c>
      <c r="Y68" s="124">
        <f t="shared" si="14"/>
        <v>3.6489377984756723</v>
      </c>
      <c r="Z68" s="124">
        <f t="shared" si="14"/>
        <v>3.4316787675667366</v>
      </c>
      <c r="AA68" s="124">
        <f t="shared" si="14"/>
        <v>3.2101501174689702</v>
      </c>
      <c r="AB68" s="124">
        <f t="shared" si="14"/>
        <v>2.9869132067566575</v>
      </c>
      <c r="AC68" s="124">
        <f t="shared" si="14"/>
        <v>2.7643842579532034</v>
      </c>
      <c r="AD68" s="124">
        <f t="shared" si="14"/>
        <v>2.5447947849015291</v>
      </c>
      <c r="AE68" s="124">
        <f t="shared" si="14"/>
        <v>2.3301595980549665</v>
      </c>
      <c r="AF68" s="124">
        <f t="shared" si="14"/>
        <v>2.1222528063999699</v>
      </c>
      <c r="AG68" s="124">
        <f t="shared" si="14"/>
        <v>1.9225919169215524</v>
      </c>
    </row>
    <row r="69" spans="1:33">
      <c r="A69" s="234"/>
      <c r="B69" s="164" t="s">
        <v>18</v>
      </c>
      <c r="C69" s="164">
        <v>6.84</v>
      </c>
      <c r="D69" s="164">
        <v>7.3</v>
      </c>
      <c r="E69" s="164">
        <v>8.75</v>
      </c>
      <c r="F69" s="164">
        <v>8.73</v>
      </c>
      <c r="G69" s="164">
        <v>7.31</v>
      </c>
      <c r="H69" s="164">
        <v>5.95</v>
      </c>
      <c r="I69" s="164">
        <v>6.12</v>
      </c>
      <c r="J69" s="164">
        <v>5.59</v>
      </c>
      <c r="K69" s="164">
        <v>5.55</v>
      </c>
      <c r="L69" s="164">
        <v>6.02</v>
      </c>
      <c r="M69" s="164">
        <v>6.76</v>
      </c>
      <c r="N69" s="124">
        <f t="shared" si="13"/>
        <v>6.8406642459327394</v>
      </c>
      <c r="O69" s="124">
        <f t="shared" si="13"/>
        <v>6.8784260133918922</v>
      </c>
      <c r="P69" s="124">
        <f t="shared" si="13"/>
        <v>6.8725685758619388</v>
      </c>
      <c r="Q69" s="124">
        <f t="shared" si="13"/>
        <v>6.8232032809360854</v>
      </c>
      <c r="R69" s="124">
        <f t="shared" si="13"/>
        <v>6.7312660299773714</v>
      </c>
      <c r="S69" s="124">
        <f t="shared" si="13"/>
        <v>6.598487768059905</v>
      </c>
      <c r="T69" s="124">
        <f t="shared" si="13"/>
        <v>6.427340284126803</v>
      </c>
      <c r="U69" s="124">
        <f t="shared" si="13"/>
        <v>6.2209596922803456</v>
      </c>
      <c r="V69" s="124">
        <f t="shared" si="13"/>
        <v>5.9830509030362933</v>
      </c>
      <c r="W69" s="124">
        <f t="shared" si="13"/>
        <v>5.7177771477434405</v>
      </c>
      <c r="X69" s="124">
        <f t="shared" si="14"/>
        <v>5.4351345309879697</v>
      </c>
      <c r="Y69" s="124">
        <f t="shared" si="14"/>
        <v>5.1389207328532382</v>
      </c>
      <c r="Z69" s="124">
        <f t="shared" si="14"/>
        <v>4.8329475976564868</v>
      </c>
      <c r="AA69" s="124">
        <f t="shared" si="14"/>
        <v>4.5209614154354663</v>
      </c>
      <c r="AB69" s="124">
        <f t="shared" si="14"/>
        <v>4.2065694328489593</v>
      </c>
      <c r="AC69" s="124">
        <f t="shared" si="14"/>
        <v>3.8931744966174282</v>
      </c>
      <c r="AD69" s="124">
        <f t="shared" si="14"/>
        <v>3.5839193220696535</v>
      </c>
      <c r="AE69" s="124">
        <f t="shared" si="14"/>
        <v>3.2816414339274109</v>
      </c>
      <c r="AF69" s="124">
        <f t="shared" si="14"/>
        <v>2.9888393690132906</v>
      </c>
      <c r="AG69" s="124">
        <f t="shared" si="14"/>
        <v>2.7076502829978528</v>
      </c>
    </row>
    <row r="70" spans="1:33">
      <c r="A70" s="234"/>
      <c r="B70" s="164" t="s">
        <v>19</v>
      </c>
      <c r="C70" s="164">
        <v>13.57</v>
      </c>
      <c r="D70" s="164">
        <v>13.8</v>
      </c>
      <c r="E70" s="164">
        <v>15.62</v>
      </c>
      <c r="F70" s="164">
        <v>15.41</v>
      </c>
      <c r="G70" s="164">
        <v>13.34</v>
      </c>
      <c r="H70" s="164">
        <v>11.11</v>
      </c>
      <c r="I70" s="164">
        <v>10.72</v>
      </c>
      <c r="J70" s="164">
        <v>9.5500000000000007</v>
      </c>
      <c r="K70" s="164">
        <v>8.8000000000000007</v>
      </c>
      <c r="L70" s="164">
        <v>8.82</v>
      </c>
      <c r="M70" s="164">
        <v>9.35</v>
      </c>
      <c r="N70" s="124">
        <f t="shared" si="13"/>
        <v>9.4615696300992767</v>
      </c>
      <c r="O70" s="124">
        <f t="shared" si="13"/>
        <v>9.5137992936707381</v>
      </c>
      <c r="P70" s="124">
        <f t="shared" si="13"/>
        <v>9.5056976604007595</v>
      </c>
      <c r="Q70" s="124">
        <f t="shared" si="13"/>
        <v>9.4374187391645563</v>
      </c>
      <c r="R70" s="124">
        <f t="shared" si="13"/>
        <v>9.3102570089184056</v>
      </c>
      <c r="S70" s="124">
        <f t="shared" si="13"/>
        <v>9.1266066022722061</v>
      </c>
      <c r="T70" s="124">
        <f t="shared" si="13"/>
        <v>8.8898863397315999</v>
      </c>
      <c r="U70" s="124">
        <f t="shared" si="13"/>
        <v>8.6044338939084675</v>
      </c>
      <c r="V70" s="124">
        <f t="shared" si="13"/>
        <v>8.2753736602646963</v>
      </c>
      <c r="W70" s="124">
        <f t="shared" si="13"/>
        <v>7.9084639543492852</v>
      </c>
      <c r="X70" s="124">
        <f t="shared" si="14"/>
        <v>7.5175307492215264</v>
      </c>
      <c r="Y70" s="124">
        <f t="shared" si="14"/>
        <v>7.1078267532807358</v>
      </c>
      <c r="Z70" s="124">
        <f t="shared" si="14"/>
        <v>6.6846242659893722</v>
      </c>
      <c r="AA70" s="124">
        <f t="shared" si="14"/>
        <v>6.2531049163197645</v>
      </c>
      <c r="AB70" s="124">
        <f t="shared" si="14"/>
        <v>5.8182580173280725</v>
      </c>
      <c r="AC70" s="124">
        <f t="shared" si="14"/>
        <v>5.3847901691380109</v>
      </c>
      <c r="AD70" s="124">
        <f t="shared" si="14"/>
        <v>4.9570481747561033</v>
      </c>
      <c r="AE70" s="124">
        <f t="shared" si="14"/>
        <v>4.5389567170445702</v>
      </c>
      <c r="AF70" s="124">
        <f t="shared" si="14"/>
        <v>4.1339716124666079</v>
      </c>
      <c r="AG70" s="124">
        <f t="shared" si="14"/>
        <v>3.7450488381701073</v>
      </c>
    </row>
    <row r="71" spans="1:33">
      <c r="A71" s="234"/>
      <c r="B71" s="164" t="s">
        <v>20</v>
      </c>
      <c r="C71" s="164">
        <v>9.23</v>
      </c>
      <c r="D71" s="164">
        <v>10.63</v>
      </c>
      <c r="E71" s="164">
        <v>14.82</v>
      </c>
      <c r="F71" s="164">
        <v>18.03</v>
      </c>
      <c r="G71" s="164">
        <v>21.53</v>
      </c>
      <c r="H71" s="164">
        <v>22.22</v>
      </c>
      <c r="I71" s="164">
        <v>22.37</v>
      </c>
      <c r="J71" s="164">
        <v>21.89</v>
      </c>
      <c r="K71" s="164">
        <v>22.07</v>
      </c>
      <c r="L71" s="164">
        <v>22.26</v>
      </c>
      <c r="M71" s="164">
        <v>22.79</v>
      </c>
      <c r="N71" s="124">
        <f t="shared" si="13"/>
        <v>23.061943515504009</v>
      </c>
      <c r="O71" s="124">
        <f t="shared" si="13"/>
        <v>23.189249829171775</v>
      </c>
      <c r="P71" s="124">
        <f t="shared" si="13"/>
        <v>23.169502639629226</v>
      </c>
      <c r="Q71" s="124">
        <f t="shared" si="13"/>
        <v>23.003077333214996</v>
      </c>
      <c r="R71" s="124">
        <f t="shared" si="13"/>
        <v>22.693129115855662</v>
      </c>
      <c r="S71" s="124">
        <f t="shared" si="13"/>
        <v>22.245493525752249</v>
      </c>
      <c r="T71" s="124">
        <f t="shared" si="13"/>
        <v>21.668503709356486</v>
      </c>
      <c r="U71" s="124">
        <f t="shared" si="13"/>
        <v>20.972732453708442</v>
      </c>
      <c r="V71" s="124">
        <f t="shared" si="13"/>
        <v>20.170670130206673</v>
      </c>
      <c r="W71" s="124">
        <f t="shared" si="13"/>
        <v>19.276352248087719</v>
      </c>
      <c r="X71" s="124">
        <f t="shared" si="14"/>
        <v>18.323478692487548</v>
      </c>
      <c r="Y71" s="124">
        <f t="shared" si="14"/>
        <v>17.324852589012615</v>
      </c>
      <c r="Z71" s="124">
        <f t="shared" si="14"/>
        <v>16.293324815176231</v>
      </c>
      <c r="AA71" s="124">
        <f t="shared" si="14"/>
        <v>15.241525245232879</v>
      </c>
      <c r="AB71" s="124">
        <f t="shared" si="14"/>
        <v>14.181614996246712</v>
      </c>
      <c r="AC71" s="124">
        <f t="shared" si="14"/>
        <v>13.125066091406978</v>
      </c>
      <c r="AD71" s="124">
        <f t="shared" si="14"/>
        <v>12.082473572480383</v>
      </c>
      <c r="AE71" s="124">
        <f t="shared" si="14"/>
        <v>11.063403591598474</v>
      </c>
      <c r="AF71" s="124">
        <f t="shared" si="14"/>
        <v>10.076279470386522</v>
      </c>
      <c r="AG71" s="124">
        <f t="shared" si="14"/>
        <v>9.1283062055504534</v>
      </c>
    </row>
    <row r="72" spans="1:33">
      <c r="A72" s="234"/>
      <c r="B72" s="164" t="s">
        <v>21</v>
      </c>
      <c r="C72" s="164">
        <v>3.98</v>
      </c>
      <c r="D72" s="164">
        <v>4.72</v>
      </c>
      <c r="E72" s="164">
        <v>7.16</v>
      </c>
      <c r="F72" s="164">
        <v>8.6199999999999992</v>
      </c>
      <c r="G72" s="164">
        <v>9.74</v>
      </c>
      <c r="H72" s="164">
        <v>10.16</v>
      </c>
      <c r="I72" s="164">
        <v>10.87</v>
      </c>
      <c r="J72" s="164">
        <v>11.26</v>
      </c>
      <c r="K72" s="164">
        <v>10.97</v>
      </c>
      <c r="L72" s="164">
        <v>10.79</v>
      </c>
      <c r="M72" s="164">
        <v>10.5</v>
      </c>
      <c r="N72" s="124">
        <f t="shared" si="13"/>
        <v>10.62529209797245</v>
      </c>
      <c r="O72" s="124">
        <f t="shared" si="13"/>
        <v>10.683945730860188</v>
      </c>
      <c r="P72" s="124">
        <f t="shared" si="13"/>
        <v>10.674847640022243</v>
      </c>
      <c r="Q72" s="124">
        <f t="shared" si="13"/>
        <v>10.598170776601908</v>
      </c>
      <c r="R72" s="124">
        <f t="shared" si="13"/>
        <v>10.455368833544735</v>
      </c>
      <c r="S72" s="124">
        <f t="shared" si="13"/>
        <v>10.249130408968787</v>
      </c>
      <c r="T72" s="124">
        <f t="shared" si="13"/>
        <v>9.9832948200194433</v>
      </c>
      <c r="U72" s="124">
        <f t="shared" si="13"/>
        <v>9.6627332498437326</v>
      </c>
      <c r="V72" s="124">
        <f t="shared" si="13"/>
        <v>9.2932003671421715</v>
      </c>
      <c r="W72" s="124">
        <f t="shared" si="13"/>
        <v>8.8811627294831545</v>
      </c>
      <c r="X72" s="124">
        <f t="shared" si="14"/>
        <v>8.442146830676581</v>
      </c>
      <c r="Y72" s="124">
        <f t="shared" si="14"/>
        <v>7.9820514341655331</v>
      </c>
      <c r="Z72" s="124">
        <f t="shared" si="14"/>
        <v>7.5067973040522364</v>
      </c>
      <c r="AA72" s="124">
        <f t="shared" si="14"/>
        <v>7.0222033819633722</v>
      </c>
      <c r="AB72" s="124">
        <f t="shared" si="14"/>
        <v>6.5338726397801885</v>
      </c>
      <c r="AC72" s="124">
        <f t="shared" si="14"/>
        <v>6.0470905642726329</v>
      </c>
      <c r="AD72" s="124">
        <f t="shared" si="14"/>
        <v>5.5667385919720953</v>
      </c>
      <c r="AE72" s="124">
        <f t="shared" si="14"/>
        <v>5.0972241207452393</v>
      </c>
      <c r="AF72" s="124">
        <f t="shared" si="14"/>
        <v>4.6424280139999343</v>
      </c>
      <c r="AG72" s="124">
        <f t="shared" si="14"/>
        <v>4.2056698182658963</v>
      </c>
    </row>
    <row r="73" spans="1:33">
      <c r="A73" s="125"/>
      <c r="B73" s="165" t="s">
        <v>22</v>
      </c>
      <c r="C73" s="165">
        <v>26.79</v>
      </c>
      <c r="D73" s="165">
        <v>29.15</v>
      </c>
      <c r="E73" s="165">
        <v>37.6</v>
      </c>
      <c r="F73" s="165">
        <v>42.07</v>
      </c>
      <c r="G73" s="165">
        <v>44.61</v>
      </c>
      <c r="H73" s="165">
        <v>43.49</v>
      </c>
      <c r="I73" s="165">
        <v>43.95</v>
      </c>
      <c r="J73" s="165">
        <v>42.7</v>
      </c>
      <c r="K73" s="165">
        <v>41.84</v>
      </c>
      <c r="L73" s="165">
        <v>41.88</v>
      </c>
      <c r="M73" s="165">
        <v>42.65</v>
      </c>
      <c r="N73" s="125">
        <f t="shared" ref="N73:AG73" si="15">N84*N19</f>
        <v>43.158924569383331</v>
      </c>
      <c r="O73" s="125">
        <f t="shared" si="15"/>
        <v>43.397170040113046</v>
      </c>
      <c r="P73" s="125">
        <f t="shared" si="15"/>
        <v>43.360214461614156</v>
      </c>
      <c r="Q73" s="125">
        <f t="shared" si="15"/>
        <v>43.048760344959177</v>
      </c>
      <c r="R73" s="125">
        <f t="shared" si="15"/>
        <v>42.468712452445992</v>
      </c>
      <c r="S73" s="125">
        <f t="shared" si="15"/>
        <v>41.630991613573215</v>
      </c>
      <c r="T73" s="125">
        <f t="shared" si="15"/>
        <v>40.551192768936119</v>
      </c>
      <c r="U73" s="125">
        <f t="shared" si="15"/>
        <v>39.249102200555733</v>
      </c>
      <c r="V73" s="125">
        <f t="shared" si="15"/>
        <v>37.748094824629867</v>
      </c>
      <c r="W73" s="125">
        <f t="shared" si="15"/>
        <v>36.074437182138716</v>
      </c>
      <c r="X73" s="125">
        <f t="shared" si="15"/>
        <v>34.291196412224394</v>
      </c>
      <c r="Y73" s="125">
        <f t="shared" si="15"/>
        <v>32.42233273020571</v>
      </c>
      <c r="Z73" s="125">
        <f t="shared" si="15"/>
        <v>30.491895715983606</v>
      </c>
      <c r="AA73" s="125">
        <f t="shared" si="15"/>
        <v>28.523521356260744</v>
      </c>
      <c r="AB73" s="125">
        <f t="shared" si="15"/>
        <v>26.539968389202382</v>
      </c>
      <c r="AC73" s="125">
        <f t="shared" si="15"/>
        <v>24.562705958688358</v>
      </c>
      <c r="AD73" s="125">
        <f t="shared" si="15"/>
        <v>22.611561995010462</v>
      </c>
      <c r="AE73" s="125">
        <f t="shared" si="15"/>
        <v>20.7044389285509</v>
      </c>
      <c r="AF73" s="125">
        <f t="shared" si="15"/>
        <v>18.857100456866398</v>
      </c>
      <c r="AG73" s="125">
        <f t="shared" si="15"/>
        <v>17.083030261813377</v>
      </c>
    </row>
    <row r="74" spans="1:33" s="128" customFormat="1" ht="11.25">
      <c r="B74" s="128" t="s">
        <v>23</v>
      </c>
      <c r="C74" s="128">
        <f t="shared" ref="C74:AG74" si="16">SUM(C70:C72)</f>
        <v>26.78</v>
      </c>
      <c r="D74" s="128">
        <f t="shared" si="16"/>
        <v>29.15</v>
      </c>
      <c r="E74" s="128">
        <f t="shared" si="16"/>
        <v>37.599999999999994</v>
      </c>
      <c r="F74" s="128">
        <f t="shared" si="16"/>
        <v>42.059999999999995</v>
      </c>
      <c r="G74" s="128">
        <f t="shared" si="16"/>
        <v>44.610000000000007</v>
      </c>
      <c r="H74" s="128">
        <f t="shared" si="16"/>
        <v>43.489999999999995</v>
      </c>
      <c r="I74" s="128">
        <f t="shared" si="16"/>
        <v>43.96</v>
      </c>
      <c r="J74" s="128">
        <f t="shared" si="16"/>
        <v>42.7</v>
      </c>
      <c r="K74" s="128">
        <f t="shared" si="16"/>
        <v>41.84</v>
      </c>
      <c r="L74" s="128">
        <f t="shared" si="16"/>
        <v>41.870000000000005</v>
      </c>
      <c r="M74" s="128">
        <f t="shared" si="16"/>
        <v>42.64</v>
      </c>
      <c r="N74" s="128">
        <f t="shared" si="16"/>
        <v>43.148805243575737</v>
      </c>
      <c r="O74" s="128">
        <f t="shared" si="16"/>
        <v>43.386994853702703</v>
      </c>
      <c r="P74" s="128">
        <f t="shared" si="16"/>
        <v>43.350047940052228</v>
      </c>
      <c r="Q74" s="128">
        <f t="shared" si="16"/>
        <v>43.038666848981464</v>
      </c>
      <c r="R74" s="128">
        <f t="shared" si="16"/>
        <v>42.458754958318806</v>
      </c>
      <c r="S74" s="128">
        <f t="shared" si="16"/>
        <v>41.621230536993245</v>
      </c>
      <c r="T74" s="128">
        <f t="shared" si="16"/>
        <v>40.541684869107527</v>
      </c>
      <c r="U74" s="128">
        <f t="shared" si="16"/>
        <v>39.239899597460642</v>
      </c>
      <c r="V74" s="128">
        <f t="shared" si="16"/>
        <v>37.739244157613541</v>
      </c>
      <c r="W74" s="128">
        <f t="shared" si="16"/>
        <v>36.065978931920156</v>
      </c>
      <c r="X74" s="128">
        <f t="shared" si="16"/>
        <v>34.283156272385654</v>
      </c>
      <c r="Y74" s="128">
        <f t="shared" si="16"/>
        <v>32.414730776458882</v>
      </c>
      <c r="Z74" s="128">
        <f t="shared" si="16"/>
        <v>30.484746385217839</v>
      </c>
      <c r="AA74" s="128">
        <f t="shared" si="16"/>
        <v>28.516833543516015</v>
      </c>
      <c r="AB74" s="128">
        <f t="shared" si="16"/>
        <v>26.533745653354973</v>
      </c>
      <c r="AC74" s="128">
        <f t="shared" si="16"/>
        <v>24.556946824817622</v>
      </c>
      <c r="AD74" s="128">
        <f t="shared" si="16"/>
        <v>22.606260339208582</v>
      </c>
      <c r="AE74" s="128">
        <f t="shared" si="16"/>
        <v>20.699584429388285</v>
      </c>
      <c r="AF74" s="128">
        <f t="shared" si="16"/>
        <v>18.852679096853066</v>
      </c>
      <c r="AG74" s="128">
        <f t="shared" si="16"/>
        <v>17.079024861986458</v>
      </c>
    </row>
    <row r="76" spans="1:33">
      <c r="B76" s="127" t="s">
        <v>32</v>
      </c>
      <c r="C76" s="127">
        <v>2000</v>
      </c>
      <c r="D76" s="127">
        <v>2010</v>
      </c>
      <c r="E76" s="127">
        <v>2020</v>
      </c>
      <c r="F76" s="127">
        <v>2030</v>
      </c>
      <c r="G76" s="127">
        <v>2040</v>
      </c>
      <c r="H76" s="127">
        <v>2050</v>
      </c>
      <c r="I76" s="127">
        <v>2060</v>
      </c>
      <c r="J76" s="127">
        <v>2070</v>
      </c>
      <c r="K76" s="127">
        <v>2080</v>
      </c>
      <c r="L76" s="127">
        <v>2090</v>
      </c>
      <c r="M76" s="127">
        <v>2100</v>
      </c>
      <c r="N76" s="127">
        <v>2110</v>
      </c>
      <c r="O76" s="127">
        <v>2120</v>
      </c>
      <c r="P76" s="127">
        <v>2130</v>
      </c>
      <c r="Q76" s="127">
        <v>2140</v>
      </c>
      <c r="R76" s="127">
        <v>2150</v>
      </c>
      <c r="S76" s="127">
        <v>2160</v>
      </c>
      <c r="T76" s="127">
        <v>2170</v>
      </c>
      <c r="U76" s="127">
        <v>2180</v>
      </c>
      <c r="V76" s="127">
        <v>2190</v>
      </c>
      <c r="W76" s="127">
        <v>2200</v>
      </c>
      <c r="X76" s="127">
        <v>2210</v>
      </c>
      <c r="Y76" s="127">
        <v>2220</v>
      </c>
      <c r="Z76" s="127">
        <v>2230</v>
      </c>
      <c r="AA76" s="127">
        <v>2240</v>
      </c>
      <c r="AB76" s="127">
        <v>2250</v>
      </c>
      <c r="AC76" s="127">
        <v>2260</v>
      </c>
      <c r="AD76" s="127">
        <v>2270</v>
      </c>
      <c r="AE76" s="127">
        <v>2280</v>
      </c>
      <c r="AF76" s="127">
        <v>2290</v>
      </c>
      <c r="AG76" s="127">
        <v>2300</v>
      </c>
    </row>
    <row r="77" spans="1:33">
      <c r="B77" s="123" t="s">
        <v>15</v>
      </c>
      <c r="C77" s="123">
        <f t="shared" ref="C77:AG84" si="17">C66/C12</f>
        <v>2.5005511290271785</v>
      </c>
      <c r="D77" s="123">
        <f t="shared" si="17"/>
        <v>1.2160920082015507</v>
      </c>
      <c r="E77" s="123">
        <f t="shared" si="17"/>
        <v>0.86777529060870306</v>
      </c>
      <c r="F77" s="123">
        <f t="shared" si="17"/>
        <v>0.6216863969787203</v>
      </c>
      <c r="G77" s="123">
        <f t="shared" si="17"/>
        <v>0.50553763262048101</v>
      </c>
      <c r="H77" s="123">
        <f t="shared" si="17"/>
        <v>0.33638501516381275</v>
      </c>
      <c r="I77" s="123">
        <f t="shared" si="17"/>
        <v>0.25397951332115032</v>
      </c>
      <c r="J77" s="123">
        <f t="shared" si="17"/>
        <v>0.19106236508955135</v>
      </c>
      <c r="K77" s="123">
        <f t="shared" si="17"/>
        <v>0.16897806949681182</v>
      </c>
      <c r="L77" s="123">
        <f t="shared" si="17"/>
        <v>0.149281549880418</v>
      </c>
      <c r="M77" s="123">
        <f t="shared" si="17"/>
        <v>0.13823619026462999</v>
      </c>
      <c r="N77" s="123">
        <f t="shared" si="17"/>
        <v>0.12523097211950102</v>
      </c>
      <c r="O77" s="123">
        <f t="shared" si="17"/>
        <v>0.11344928088638116</v>
      </c>
      <c r="P77" s="123">
        <f t="shared" si="17"/>
        <v>0.10277600753075027</v>
      </c>
      <c r="Q77" s="123">
        <f t="shared" si="17"/>
        <v>9.310687244055367E-2</v>
      </c>
      <c r="R77" s="123">
        <f t="shared" si="17"/>
        <v>8.4347406597476804E-2</v>
      </c>
      <c r="S77" s="123">
        <f t="shared" si="17"/>
        <v>7.6412028599311954E-2</v>
      </c>
      <c r="T77" s="123">
        <f t="shared" si="17"/>
        <v>6.9223208515775847E-2</v>
      </c>
      <c r="U77" s="123">
        <f t="shared" si="17"/>
        <v>6.2710710408514558E-2</v>
      </c>
      <c r="V77" s="123">
        <f t="shared" si="17"/>
        <v>5.6810906114592108E-2</v>
      </c>
      <c r="W77" s="123">
        <f t="shared" si="17"/>
        <v>5.1466153589017356E-2</v>
      </c>
      <c r="X77" s="123">
        <f t="shared" si="17"/>
        <v>4.6624233732613866E-2</v>
      </c>
      <c r="Y77" s="123">
        <f t="shared" si="17"/>
        <v>4.2237840202950218E-2</v>
      </c>
      <c r="Z77" s="123">
        <f t="shared" si="17"/>
        <v>3.8264117223700725E-2</v>
      </c>
      <c r="AA77" s="123">
        <f t="shared" si="17"/>
        <v>3.466424087675872E-2</v>
      </c>
      <c r="AB77" s="123">
        <f t="shared" si="17"/>
        <v>3.1403039786258961E-2</v>
      </c>
      <c r="AC77" s="123">
        <f t="shared" si="17"/>
        <v>2.8448651488529958E-2</v>
      </c>
      <c r="AD77" s="123">
        <f t="shared" si="17"/>
        <v>2.577221113065541E-2</v>
      </c>
      <c r="AE77" s="123">
        <f t="shared" si="17"/>
        <v>2.3347569456178833E-2</v>
      </c>
      <c r="AF77" s="123">
        <f t="shared" si="17"/>
        <v>2.1151037322626191E-2</v>
      </c>
      <c r="AG77" s="123">
        <f t="shared" si="17"/>
        <v>1.9161154254741176E-2</v>
      </c>
    </row>
    <row r="78" spans="1:33">
      <c r="B78" s="123" t="s">
        <v>16</v>
      </c>
      <c r="C78" s="123">
        <f t="shared" si="17"/>
        <v>0.39177824234396691</v>
      </c>
      <c r="D78" s="123">
        <f t="shared" si="17"/>
        <v>0.31589364477038728</v>
      </c>
      <c r="E78" s="123">
        <f t="shared" si="17"/>
        <v>0.28731943530260035</v>
      </c>
      <c r="F78" s="123">
        <f t="shared" si="17"/>
        <v>0.25070657940450142</v>
      </c>
      <c r="G78" s="123">
        <f t="shared" si="17"/>
        <v>0.20719560133250342</v>
      </c>
      <c r="H78" s="123">
        <f t="shared" si="17"/>
        <v>0.16030933764783156</v>
      </c>
      <c r="I78" s="123">
        <f t="shared" si="17"/>
        <v>0.12931587512745885</v>
      </c>
      <c r="J78" s="123">
        <f t="shared" si="17"/>
        <v>0.10172185102850376</v>
      </c>
      <c r="K78" s="123">
        <f t="shared" si="17"/>
        <v>7.7603578827817765E-2</v>
      </c>
      <c r="L78" s="123">
        <f t="shared" si="17"/>
        <v>6.3052765823844073E-2</v>
      </c>
      <c r="M78" s="123">
        <f t="shared" si="17"/>
        <v>5.6009179809639979E-2</v>
      </c>
      <c r="N78" s="123">
        <f t="shared" si="17"/>
        <v>5.0739853447565771E-2</v>
      </c>
      <c r="O78" s="123">
        <f t="shared" si="17"/>
        <v>4.5966263684463694E-2</v>
      </c>
      <c r="P78" s="123">
        <f t="shared" si="17"/>
        <v>4.1641771773998131E-2</v>
      </c>
      <c r="Q78" s="123">
        <f t="shared" si="17"/>
        <v>3.7724126728704316E-2</v>
      </c>
      <c r="R78" s="123">
        <f t="shared" si="17"/>
        <v>3.4175052520987077E-2</v>
      </c>
      <c r="S78" s="123">
        <f t="shared" si="17"/>
        <v>3.0959874120122268E-2</v>
      </c>
      <c r="T78" s="123">
        <f t="shared" si="17"/>
        <v>2.804717871158173E-2</v>
      </c>
      <c r="U78" s="123">
        <f t="shared" si="17"/>
        <v>2.5408508788739761E-2</v>
      </c>
      <c r="V78" s="123">
        <f t="shared" si="17"/>
        <v>2.3018084118417111E-2</v>
      </c>
      <c r="W78" s="123">
        <f t="shared" si="17"/>
        <v>2.0852549863820836E-2</v>
      </c>
      <c r="X78" s="123">
        <f t="shared" si="17"/>
        <v>1.8890748404000381E-2</v>
      </c>
      <c r="Y78" s="123">
        <f t="shared" si="17"/>
        <v>1.711351262045873E-2</v>
      </c>
      <c r="Z78" s="123">
        <f t="shared" si="17"/>
        <v>1.5503478631295541E-2</v>
      </c>
      <c r="AA78" s="123">
        <f t="shared" si="17"/>
        <v>1.4044916143264261E-2</v>
      </c>
      <c r="AB78" s="123">
        <f t="shared" si="17"/>
        <v>1.2723574764255417E-2</v>
      </c>
      <c r="AC78" s="123">
        <f t="shared" si="17"/>
        <v>1.1526544774654071E-2</v>
      </c>
      <c r="AD78" s="123">
        <f t="shared" si="17"/>
        <v>1.044213099728503E-2</v>
      </c>
      <c r="AE78" s="123">
        <f t="shared" si="17"/>
        <v>9.4597385336347012E-3</v>
      </c>
      <c r="AF78" s="123">
        <f t="shared" si="17"/>
        <v>8.5697692499739631E-3</v>
      </c>
      <c r="AG78" s="123">
        <f t="shared" si="17"/>
        <v>7.7635280020346654E-3</v>
      </c>
    </row>
    <row r="79" spans="1:33">
      <c r="B79" s="123" t="s">
        <v>17</v>
      </c>
      <c r="C79" s="123">
        <f t="shared" si="17"/>
        <v>1.4717413595512396</v>
      </c>
      <c r="D79" s="123">
        <f t="shared" si="17"/>
        <v>0.81246223057812395</v>
      </c>
      <c r="E79" s="123">
        <f t="shared" si="17"/>
        <v>0.65699425130030109</v>
      </c>
      <c r="F79" s="123">
        <f t="shared" si="17"/>
        <v>0.50868746074942439</v>
      </c>
      <c r="G79" s="123">
        <f t="shared" si="17"/>
        <v>0.40455794220269631</v>
      </c>
      <c r="H79" s="123">
        <f t="shared" si="17"/>
        <v>0.30513585382265418</v>
      </c>
      <c r="I79" s="123">
        <f t="shared" si="17"/>
        <v>0.2251382169564895</v>
      </c>
      <c r="J79" s="123">
        <f t="shared" si="17"/>
        <v>0.18864037550341126</v>
      </c>
      <c r="K79" s="123">
        <f t="shared" si="17"/>
        <v>0.16194552370324503</v>
      </c>
      <c r="L79" s="123">
        <f t="shared" si="17"/>
        <v>0.14390447854073077</v>
      </c>
      <c r="M79" s="123">
        <f t="shared" si="17"/>
        <v>0.12930999647091468</v>
      </c>
      <c r="N79" s="123">
        <f t="shared" si="17"/>
        <v>0.11714455188487129</v>
      </c>
      <c r="O79" s="123">
        <f t="shared" si="17"/>
        <v>0.10612362857340224</v>
      </c>
      <c r="P79" s="123">
        <f t="shared" si="17"/>
        <v>9.6139550327990139E-2</v>
      </c>
      <c r="Q79" s="123">
        <f t="shared" si="17"/>
        <v>8.7094771084605324E-2</v>
      </c>
      <c r="R79" s="123">
        <f t="shared" si="17"/>
        <v>7.8900921882836761E-2</v>
      </c>
      <c r="S79" s="123">
        <f t="shared" si="17"/>
        <v>7.1477947486814061E-2</v>
      </c>
      <c r="T79" s="123">
        <f t="shared" si="17"/>
        <v>6.4753324232566703E-2</v>
      </c>
      <c r="U79" s="123">
        <f t="shared" si="17"/>
        <v>5.866135146006278E-2</v>
      </c>
      <c r="V79" s="123">
        <f t="shared" si="17"/>
        <v>5.3142509607102664E-2</v>
      </c>
      <c r="W79" s="123">
        <f t="shared" si="17"/>
        <v>4.8142878693541377E-2</v>
      </c>
      <c r="X79" s="123">
        <f t="shared" si="17"/>
        <v>4.3613611514335932E-2</v>
      </c>
      <c r="Y79" s="123">
        <f t="shared" si="17"/>
        <v>3.9510456394428253E-2</v>
      </c>
      <c r="Z79" s="123">
        <f t="shared" si="17"/>
        <v>3.5793324842701597E-2</v>
      </c>
      <c r="AA79" s="123">
        <f t="shared" si="17"/>
        <v>3.2425899880919325E-2</v>
      </c>
      <c r="AB79" s="123">
        <f t="shared" si="17"/>
        <v>2.9375281220956381E-2</v>
      </c>
      <c r="AC79" s="123">
        <f t="shared" si="17"/>
        <v>2.661166382364738E-2</v>
      </c>
      <c r="AD79" s="123">
        <f t="shared" si="17"/>
        <v>2.4108046698719101E-2</v>
      </c>
      <c r="AE79" s="123">
        <f t="shared" si="17"/>
        <v>2.1839969100735549E-2</v>
      </c>
      <c r="AF79" s="123">
        <f t="shared" si="17"/>
        <v>1.9785271543647148E-2</v>
      </c>
      <c r="AG79" s="123">
        <f t="shared" si="17"/>
        <v>1.7923879299017405E-2</v>
      </c>
    </row>
    <row r="80" spans="1:33">
      <c r="B80" s="123" t="s">
        <v>18</v>
      </c>
      <c r="C80" s="123">
        <f t="shared" si="17"/>
        <v>0.58654547013677483</v>
      </c>
      <c r="D80" s="123">
        <f t="shared" si="17"/>
        <v>0.4833236778945626</v>
      </c>
      <c r="E80" s="123">
        <f t="shared" si="17"/>
        <v>0.49663142002531402</v>
      </c>
      <c r="F80" s="123">
        <f t="shared" si="17"/>
        <v>0.44605334757161513</v>
      </c>
      <c r="G80" s="123">
        <f t="shared" si="17"/>
        <v>0.33330217649512928</v>
      </c>
      <c r="H80" s="123">
        <f t="shared" si="17"/>
        <v>0.24521571770931427</v>
      </c>
      <c r="I80" s="123">
        <f t="shared" si="17"/>
        <v>0.23095821241362655</v>
      </c>
      <c r="J80" s="123">
        <f t="shared" si="17"/>
        <v>0.19009305718264408</v>
      </c>
      <c r="K80" s="123">
        <f t="shared" si="17"/>
        <v>0.17174686678013307</v>
      </c>
      <c r="L80" s="123">
        <f t="shared" si="17"/>
        <v>0.1698255057034006</v>
      </c>
      <c r="M80" s="123">
        <f t="shared" si="17"/>
        <v>0.17332088978227203</v>
      </c>
      <c r="N80" s="123">
        <f t="shared" si="17"/>
        <v>0.15701491392738734</v>
      </c>
      <c r="O80" s="123">
        <f t="shared" si="17"/>
        <v>0.14224299925182204</v>
      </c>
      <c r="P80" s="123">
        <f t="shared" si="17"/>
        <v>0.12886082175296273</v>
      </c>
      <c r="Q80" s="123">
        <f t="shared" si="17"/>
        <v>0.11673763538584929</v>
      </c>
      <c r="R80" s="123">
        <f t="shared" si="17"/>
        <v>0.10575499465310653</v>
      </c>
      <c r="S80" s="123">
        <f t="shared" si="17"/>
        <v>9.5805597373221363E-2</v>
      </c>
      <c r="T80" s="123">
        <f t="shared" si="17"/>
        <v>8.679223632082303E-2</v>
      </c>
      <c r="U80" s="123">
        <f t="shared" si="17"/>
        <v>7.8626849496322981E-2</v>
      </c>
      <c r="V80" s="123">
        <f t="shared" si="17"/>
        <v>7.122965974589375E-2</v>
      </c>
      <c r="W80" s="123">
        <f t="shared" si="17"/>
        <v>6.4528395325734997E-2</v>
      </c>
      <c r="X80" s="123">
        <f t="shared" si="17"/>
        <v>5.8457583795412965E-2</v>
      </c>
      <c r="Y80" s="123">
        <f t="shared" si="17"/>
        <v>5.2957912341496848E-2</v>
      </c>
      <c r="Z80" s="123">
        <f t="shared" si="17"/>
        <v>4.7975648281750057E-2</v>
      </c>
      <c r="AA80" s="123">
        <f t="shared" si="17"/>
        <v>4.3462114088108537E-2</v>
      </c>
      <c r="AB80" s="123">
        <f t="shared" si="17"/>
        <v>3.9373211799335325E-2</v>
      </c>
      <c r="AC80" s="123">
        <f t="shared" si="17"/>
        <v>3.5668992176785874E-2</v>
      </c>
      <c r="AD80" s="123">
        <f t="shared" si="17"/>
        <v>3.2313264393866122E-2</v>
      </c>
      <c r="AE80" s="123">
        <f t="shared" si="17"/>
        <v>2.9273242445785969E-2</v>
      </c>
      <c r="AF80" s="123">
        <f t="shared" si="17"/>
        <v>2.651922482497408E-2</v>
      </c>
      <c r="AG80" s="123">
        <f t="shared" si="17"/>
        <v>2.4024304332530843E-2</v>
      </c>
    </row>
    <row r="81" spans="1:33">
      <c r="B81" s="123" t="s">
        <v>19</v>
      </c>
      <c r="C81" s="123">
        <f t="shared" si="17"/>
        <v>0.45493937773546128</v>
      </c>
      <c r="D81" s="123">
        <f t="shared" si="17"/>
        <v>0.37849957830210029</v>
      </c>
      <c r="E81" s="123">
        <f t="shared" si="17"/>
        <v>0.36642840218918687</v>
      </c>
      <c r="F81" s="123">
        <f t="shared" si="17"/>
        <v>0.32070092193710847</v>
      </c>
      <c r="G81" s="123">
        <f t="shared" si="17"/>
        <v>0.24835631498059602</v>
      </c>
      <c r="H81" s="123">
        <f t="shared" si="17"/>
        <v>0.18760316274278865</v>
      </c>
      <c r="I81" s="123">
        <f t="shared" si="17"/>
        <v>0.16615621163837466</v>
      </c>
      <c r="J81" s="123">
        <f t="shared" si="17"/>
        <v>0.13510540697497578</v>
      </c>
      <c r="K81" s="123">
        <f t="shared" si="17"/>
        <v>0.11398262412610623</v>
      </c>
      <c r="L81" s="123">
        <f t="shared" si="17"/>
        <v>0.10453921850415282</v>
      </c>
      <c r="M81" s="123">
        <f t="shared" si="17"/>
        <v>0.10099869889911417</v>
      </c>
      <c r="N81" s="123">
        <f t="shared" si="17"/>
        <v>9.1496772456822292E-2</v>
      </c>
      <c r="O81" s="123">
        <f t="shared" si="17"/>
        <v>8.2888784323625966E-2</v>
      </c>
      <c r="P81" s="123">
        <f t="shared" si="17"/>
        <v>7.5090633059115008E-2</v>
      </c>
      <c r="Q81" s="123">
        <f t="shared" si="17"/>
        <v>6.802612946045429E-2</v>
      </c>
      <c r="R81" s="123">
        <f t="shared" si="17"/>
        <v>6.1626252181513103E-2</v>
      </c>
      <c r="S81" s="123">
        <f t="shared" si="17"/>
        <v>5.5828473383117111E-2</v>
      </c>
      <c r="T81" s="123">
        <f t="shared" si="17"/>
        <v>5.0576147825916469E-2</v>
      </c>
      <c r="U81" s="123">
        <f t="shared" si="17"/>
        <v>4.5817959437208879E-2</v>
      </c>
      <c r="V81" s="123">
        <f t="shared" si="17"/>
        <v>4.1507419944584879E-2</v>
      </c>
      <c r="W81" s="123">
        <f t="shared" si="17"/>
        <v>3.760241467796531E-2</v>
      </c>
      <c r="X81" s="123">
        <f t="shared" si="17"/>
        <v>3.406479110244303E-2</v>
      </c>
      <c r="Y81" s="123">
        <f t="shared" si="17"/>
        <v>3.0859986061827879E-2</v>
      </c>
      <c r="Z81" s="123">
        <f t="shared" si="17"/>
        <v>2.7956688091004094E-2</v>
      </c>
      <c r="AA81" s="123">
        <f t="shared" si="17"/>
        <v>2.5326531497836851E-2</v>
      </c>
      <c r="AB81" s="123">
        <f t="shared" si="17"/>
        <v>2.2943819225758812E-2</v>
      </c>
      <c r="AC81" s="123">
        <f t="shared" si="17"/>
        <v>2.0785271789358972E-2</v>
      </c>
      <c r="AD81" s="123">
        <f t="shared" si="17"/>
        <v>1.8829799830033904E-2</v>
      </c>
      <c r="AE81" s="123">
        <f t="shared" si="17"/>
        <v>1.7058298069533188E-2</v>
      </c>
      <c r="AF81" s="123">
        <f t="shared" si="17"/>
        <v>1.5453458648291736E-2</v>
      </c>
      <c r="AG81" s="123">
        <f t="shared" si="17"/>
        <v>1.3999602024834232E-2</v>
      </c>
    </row>
    <row r="82" spans="1:33">
      <c r="B82" s="123" t="s">
        <v>20</v>
      </c>
      <c r="C82" s="123">
        <f t="shared" si="17"/>
        <v>1.7755121669712417</v>
      </c>
      <c r="D82" s="123">
        <f t="shared" si="17"/>
        <v>1.0901781410565394</v>
      </c>
      <c r="E82" s="123">
        <f t="shared" si="17"/>
        <v>0.87318234309820653</v>
      </c>
      <c r="F82" s="123">
        <f t="shared" si="17"/>
        <v>0.63812731046857951</v>
      </c>
      <c r="G82" s="123">
        <f t="shared" si="17"/>
        <v>0.49672101835883653</v>
      </c>
      <c r="H82" s="123">
        <f t="shared" si="17"/>
        <v>0.35788519165460697</v>
      </c>
      <c r="I82" s="123">
        <f t="shared" si="17"/>
        <v>0.27474906272740951</v>
      </c>
      <c r="J82" s="123">
        <f t="shared" si="17"/>
        <v>0.21705309521283397</v>
      </c>
      <c r="K82" s="123">
        <f t="shared" si="17"/>
        <v>0.18576377783089856</v>
      </c>
      <c r="L82" s="123">
        <f t="shared" si="17"/>
        <v>0.16368856669187687</v>
      </c>
      <c r="M82" s="123">
        <f t="shared" si="17"/>
        <v>0.14841834174576829</v>
      </c>
      <c r="N82" s="123">
        <f t="shared" si="17"/>
        <v>0.13445518992968486</v>
      </c>
      <c r="O82" s="123">
        <f t="shared" si="17"/>
        <v>0.12180568712992694</v>
      </c>
      <c r="P82" s="123">
        <f t="shared" si="17"/>
        <v>0.11034624565219583</v>
      </c>
      <c r="Q82" s="123">
        <f t="shared" si="17"/>
        <v>9.9964904894355347E-2</v>
      </c>
      <c r="R82" s="123">
        <f t="shared" si="17"/>
        <v>9.05602374731872E-2</v>
      </c>
      <c r="S82" s="123">
        <f t="shared" si="17"/>
        <v>8.2040358262404051E-2</v>
      </c>
      <c r="T82" s="123">
        <f t="shared" si="17"/>
        <v>7.4322026660060297E-2</v>
      </c>
      <c r="U82" s="123">
        <f t="shared" si="17"/>
        <v>6.7329833314368148E-2</v>
      </c>
      <c r="V82" s="123">
        <f t="shared" si="17"/>
        <v>6.0995463362098296E-2</v>
      </c>
      <c r="W82" s="123">
        <f t="shared" si="17"/>
        <v>5.5257028981284192E-2</v>
      </c>
      <c r="X82" s="123">
        <f t="shared" si="17"/>
        <v>5.005846473716246E-2</v>
      </c>
      <c r="Y82" s="123">
        <f t="shared" si="17"/>
        <v>4.5348979813780423E-2</v>
      </c>
      <c r="Z82" s="123">
        <f t="shared" si="17"/>
        <v>4.1082561779485334E-2</v>
      </c>
      <c r="AA82" s="123">
        <f t="shared" si="17"/>
        <v>3.7217527038003087E-2</v>
      </c>
      <c r="AB82" s="123">
        <f t="shared" si="17"/>
        <v>3.3716113572940958E-2</v>
      </c>
      <c r="AC82" s="123">
        <f t="shared" si="17"/>
        <v>3.0544112006761829E-2</v>
      </c>
      <c r="AD82" s="123">
        <f t="shared" si="17"/>
        <v>2.7670531369616412E-2</v>
      </c>
      <c r="AE82" s="123">
        <f t="shared" si="17"/>
        <v>2.5067296312540524E-2</v>
      </c>
      <c r="AF82" s="123">
        <f t="shared" si="17"/>
        <v>2.2708972806741546E-2</v>
      </c>
      <c r="AG82" s="123">
        <f t="shared" si="17"/>
        <v>2.0572519649011245E-2</v>
      </c>
    </row>
    <row r="83" spans="1:33">
      <c r="B83" s="123" t="s">
        <v>21</v>
      </c>
      <c r="C83" s="123">
        <f t="shared" si="17"/>
        <v>1.2994221162950146</v>
      </c>
      <c r="D83" s="123">
        <f t="shared" si="17"/>
        <v>0.77945025637638199</v>
      </c>
      <c r="E83" s="123">
        <f t="shared" si="17"/>
        <v>0.73114568281960823</v>
      </c>
      <c r="F83" s="123">
        <f t="shared" si="17"/>
        <v>0.57285072985303243</v>
      </c>
      <c r="G83" s="123">
        <f t="shared" si="17"/>
        <v>0.43408793623274955</v>
      </c>
      <c r="H83" s="123">
        <f t="shared" si="17"/>
        <v>0.31399551567427908</v>
      </c>
      <c r="I83" s="123">
        <f t="shared" si="17"/>
        <v>0.24773150189786944</v>
      </c>
      <c r="J83" s="123">
        <f t="shared" si="17"/>
        <v>0.20212446091916367</v>
      </c>
      <c r="K83" s="123">
        <f t="shared" si="17"/>
        <v>0.16413347028578229</v>
      </c>
      <c r="L83" s="123">
        <f t="shared" si="17"/>
        <v>0.13920092989833427</v>
      </c>
      <c r="M83" s="123">
        <f t="shared" si="17"/>
        <v>0.11834219490959501</v>
      </c>
      <c r="N83" s="123">
        <f t="shared" si="17"/>
        <v>0.10720859771173842</v>
      </c>
      <c r="O83" s="123">
        <f t="shared" si="17"/>
        <v>9.7122445904419097E-2</v>
      </c>
      <c r="P83" s="123">
        <f t="shared" si="17"/>
        <v>8.7985196148349668E-2</v>
      </c>
      <c r="Q83" s="123">
        <f t="shared" si="17"/>
        <v>7.9707576031209967E-2</v>
      </c>
      <c r="R83" s="123">
        <f t="shared" si="17"/>
        <v>7.2208711861697514E-2</v>
      </c>
      <c r="S83" s="123">
        <f t="shared" si="17"/>
        <v>6.541533852044433E-2</v>
      </c>
      <c r="T83" s="123">
        <f t="shared" si="17"/>
        <v>5.9261083647916102E-2</v>
      </c>
      <c r="U83" s="123">
        <f t="shared" si="17"/>
        <v>5.3685819175692845E-2</v>
      </c>
      <c r="V83" s="123">
        <f t="shared" si="17"/>
        <v>4.8635073865486773E-2</v>
      </c>
      <c r="W83" s="123">
        <f t="shared" si="17"/>
        <v>4.405950111630811E-2</v>
      </c>
      <c r="X83" s="123">
        <f t="shared" si="17"/>
        <v>3.9914396840168689E-2</v>
      </c>
      <c r="Y83" s="123">
        <f t="shared" si="17"/>
        <v>3.6159262695890551E-2</v>
      </c>
      <c r="Z83" s="123">
        <f t="shared" si="17"/>
        <v>3.2757410413743242E-2</v>
      </c>
      <c r="AA83" s="123">
        <f t="shared" si="17"/>
        <v>2.9675603345097092E-2</v>
      </c>
      <c r="AB83" s="123">
        <f t="shared" si="17"/>
        <v>2.6883731734974634E-2</v>
      </c>
      <c r="AC83" s="123">
        <f t="shared" si="17"/>
        <v>2.435451854486019E-2</v>
      </c>
      <c r="AD83" s="123">
        <f t="shared" si="17"/>
        <v>2.2063252951608825E-2</v>
      </c>
      <c r="AE83" s="123">
        <f t="shared" si="17"/>
        <v>1.9987548918695731E-2</v>
      </c>
      <c r="AF83" s="123">
        <f t="shared" si="17"/>
        <v>1.8107126481008037E-2</v>
      </c>
      <c r="AG83" s="123">
        <f t="shared" si="17"/>
        <v>1.6403613606295921E-2</v>
      </c>
    </row>
    <row r="84" spans="1:33" s="125" customFormat="1">
      <c r="B84" s="125" t="s">
        <v>22</v>
      </c>
      <c r="C84" s="125">
        <f t="shared" si="17"/>
        <v>0.70334251782969337</v>
      </c>
      <c r="D84" s="125">
        <f t="shared" si="17"/>
        <v>0.55772395056059376</v>
      </c>
      <c r="E84" s="125">
        <f t="shared" si="17"/>
        <v>0.54184178652154147</v>
      </c>
      <c r="F84" s="125">
        <f t="shared" si="17"/>
        <v>0.46052077050477763</v>
      </c>
      <c r="G84" s="125">
        <f t="shared" si="17"/>
        <v>0.37332027842110876</v>
      </c>
      <c r="H84" s="125">
        <f t="shared" si="17"/>
        <v>0.28301853026245105</v>
      </c>
      <c r="I84" s="125">
        <f t="shared" si="17"/>
        <v>0.23154062760944183</v>
      </c>
      <c r="J84" s="125">
        <f t="shared" si="17"/>
        <v>0.18790317221919811</v>
      </c>
      <c r="K84" s="125">
        <f t="shared" si="17"/>
        <v>0.15917981307785428</v>
      </c>
      <c r="L84" s="125">
        <f t="shared" si="17"/>
        <v>0.14059633593460055</v>
      </c>
      <c r="M84" s="125">
        <f t="shared" si="17"/>
        <v>0.12736907601275962</v>
      </c>
      <c r="N84" s="125">
        <f t="shared" ref="N84:AG84" si="18">M84*EXP(N94*10)</f>
        <v>0.11538623262479851</v>
      </c>
      <c r="O84" s="125">
        <f t="shared" si="18"/>
        <v>0.10453073144701422</v>
      </c>
      <c r="P84" s="125">
        <f t="shared" si="18"/>
        <v>9.4696512471969516E-2</v>
      </c>
      <c r="Q84" s="125">
        <f t="shared" si="18"/>
        <v>8.5787493785015698E-2</v>
      </c>
      <c r="R84" s="125">
        <f t="shared" si="18"/>
        <v>7.7716632828400536E-2</v>
      </c>
      <c r="S84" s="125">
        <f t="shared" si="18"/>
        <v>7.0405075981359366E-2</v>
      </c>
      <c r="T84" s="125">
        <f t="shared" si="18"/>
        <v>6.3781388147448909E-2</v>
      </c>
      <c r="U84" s="125">
        <f t="shared" si="18"/>
        <v>5.7780854822067206E-2</v>
      </c>
      <c r="V84" s="125">
        <f t="shared" si="18"/>
        <v>5.234484982124591E-2</v>
      </c>
      <c r="W84" s="125">
        <f t="shared" si="18"/>
        <v>4.7420262494322865E-2</v>
      </c>
      <c r="X84" s="125">
        <f t="shared" si="18"/>
        <v>4.2958978824269765E-2</v>
      </c>
      <c r="Y84" s="125">
        <f t="shared" si="18"/>
        <v>3.8917411345940935E-2</v>
      </c>
      <c r="Z84" s="125">
        <f t="shared" si="18"/>
        <v>3.5256073289468316E-2</v>
      </c>
      <c r="AA84" s="125">
        <f t="shared" si="18"/>
        <v>3.1939192788114475E-2</v>
      </c>
      <c r="AB84" s="125">
        <f t="shared" si="18"/>
        <v>2.8934363381331842E-2</v>
      </c>
      <c r="AC84" s="125">
        <f t="shared" si="18"/>
        <v>2.6212227398386322E-2</v>
      </c>
      <c r="AD84" s="125">
        <f t="shared" si="18"/>
        <v>2.3746189129151954E-2</v>
      </c>
      <c r="AE84" s="125">
        <f t="shared" si="18"/>
        <v>2.1512154979708747E-2</v>
      </c>
      <c r="AF84" s="125">
        <f t="shared" si="18"/>
        <v>1.9488298074021734E-2</v>
      </c>
      <c r="AG84" s="125">
        <f t="shared" si="18"/>
        <v>1.7654845001821445E-2</v>
      </c>
    </row>
    <row r="86" spans="1:33">
      <c r="B86" s="127" t="s">
        <v>33</v>
      </c>
      <c r="C86" s="127">
        <v>2000</v>
      </c>
      <c r="D86" s="127">
        <v>2010</v>
      </c>
      <c r="E86" s="127">
        <v>2020</v>
      </c>
      <c r="F86" s="127">
        <v>2030</v>
      </c>
      <c r="G86" s="127">
        <v>2040</v>
      </c>
      <c r="H86" s="127">
        <v>2050</v>
      </c>
      <c r="I86" s="127">
        <v>2060</v>
      </c>
      <c r="J86" s="127">
        <v>2070</v>
      </c>
      <c r="K86" s="127">
        <v>2080</v>
      </c>
      <c r="L86" s="127">
        <v>2090</v>
      </c>
      <c r="M86" s="127">
        <v>2100</v>
      </c>
      <c r="N86" s="127">
        <v>2110</v>
      </c>
      <c r="O86" s="127">
        <v>2120</v>
      </c>
      <c r="P86" s="127">
        <v>2130</v>
      </c>
      <c r="Q86" s="127">
        <v>2140</v>
      </c>
      <c r="R86" s="127">
        <v>2150</v>
      </c>
      <c r="S86" s="127">
        <v>2160</v>
      </c>
      <c r="T86" s="127">
        <v>2170</v>
      </c>
      <c r="U86" s="127">
        <v>2180</v>
      </c>
      <c r="V86" s="127">
        <v>2190</v>
      </c>
      <c r="W86" s="127">
        <v>2200</v>
      </c>
      <c r="X86" s="127">
        <v>2210</v>
      </c>
      <c r="Y86" s="127">
        <v>2220</v>
      </c>
      <c r="Z86" s="127">
        <v>2230</v>
      </c>
      <c r="AA86" s="127">
        <v>2240</v>
      </c>
      <c r="AB86" s="127">
        <v>2250</v>
      </c>
      <c r="AC86" s="127">
        <v>2260</v>
      </c>
      <c r="AD86" s="127">
        <v>2270</v>
      </c>
      <c r="AE86" s="127">
        <v>2280</v>
      </c>
      <c r="AF86" s="127">
        <v>2290</v>
      </c>
      <c r="AG86" s="127">
        <v>2300</v>
      </c>
    </row>
    <row r="87" spans="1:33">
      <c r="B87" s="123" t="s">
        <v>15</v>
      </c>
      <c r="D87" s="123">
        <f t="shared" ref="D87:AG94" si="19">(1/10)*LN(D77/C77)</f>
        <v>-7.2086871386815674E-2</v>
      </c>
      <c r="E87" s="123">
        <f t="shared" si="19"/>
        <v>-3.3746492494565371E-2</v>
      </c>
      <c r="F87" s="123">
        <f t="shared" si="19"/>
        <v>-3.3349701868391493E-2</v>
      </c>
      <c r="G87" s="123">
        <f t="shared" si="19"/>
        <v>-2.0681329865269941E-2</v>
      </c>
      <c r="H87" s="123">
        <f t="shared" si="19"/>
        <v>-4.0736609961155072E-2</v>
      </c>
      <c r="I87" s="123">
        <f t="shared" si="19"/>
        <v>-2.8100277485959693E-2</v>
      </c>
      <c r="J87" s="123">
        <f t="shared" si="19"/>
        <v>-2.8465371400527319E-2</v>
      </c>
      <c r="K87" s="123">
        <f t="shared" si="19"/>
        <v>-1.2283095333278675E-2</v>
      </c>
      <c r="L87" s="123">
        <f t="shared" si="19"/>
        <v>-1.2393482079500513E-2</v>
      </c>
      <c r="M87" s="123">
        <f t="shared" si="19"/>
        <v>-7.6870373590256476E-3</v>
      </c>
      <c r="N87" s="123">
        <f t="shared" si="19"/>
        <v>-9.8803936607881893E-3</v>
      </c>
      <c r="O87" s="123">
        <f t="shared" si="19"/>
        <v>-9.8803936607882153E-3</v>
      </c>
      <c r="P87" s="123">
        <f t="shared" si="19"/>
        <v>-9.8803936607881893E-3</v>
      </c>
      <c r="Q87" s="123">
        <f t="shared" si="19"/>
        <v>-9.8803936607882031E-3</v>
      </c>
      <c r="R87" s="123">
        <f t="shared" si="19"/>
        <v>-9.8803936607882274E-3</v>
      </c>
      <c r="S87" s="123">
        <f t="shared" si="19"/>
        <v>-9.8803936607881771E-3</v>
      </c>
      <c r="T87" s="123">
        <f t="shared" si="19"/>
        <v>-9.8803936607882378E-3</v>
      </c>
      <c r="U87" s="123">
        <f t="shared" si="19"/>
        <v>-9.8803936607881893E-3</v>
      </c>
      <c r="V87" s="123">
        <f t="shared" si="19"/>
        <v>-9.8803936607882274E-3</v>
      </c>
      <c r="W87" s="123">
        <f t="shared" si="19"/>
        <v>-9.8803936607882031E-3</v>
      </c>
      <c r="X87" s="123">
        <f t="shared" si="19"/>
        <v>-9.8803936607881771E-3</v>
      </c>
      <c r="Y87" s="123">
        <f t="shared" si="19"/>
        <v>-9.8803936607882153E-3</v>
      </c>
      <c r="Z87" s="123">
        <f t="shared" si="19"/>
        <v>-9.880393660788165E-3</v>
      </c>
      <c r="AA87" s="123">
        <f t="shared" si="19"/>
        <v>-9.8803936607882153E-3</v>
      </c>
      <c r="AB87" s="123">
        <f t="shared" si="19"/>
        <v>-9.8803936607881771E-3</v>
      </c>
      <c r="AC87" s="123">
        <f t="shared" si="19"/>
        <v>-9.8803936607882031E-3</v>
      </c>
      <c r="AD87" s="123">
        <f t="shared" si="19"/>
        <v>-9.8803936607881893E-3</v>
      </c>
      <c r="AE87" s="123">
        <f t="shared" si="19"/>
        <v>-9.8803936607882031E-3</v>
      </c>
      <c r="AF87" s="123">
        <f t="shared" si="19"/>
        <v>-9.8803936607882153E-3</v>
      </c>
      <c r="AG87" s="123">
        <f t="shared" si="19"/>
        <v>-9.8803936607882031E-3</v>
      </c>
    </row>
    <row r="88" spans="1:33">
      <c r="B88" s="123" t="s">
        <v>16</v>
      </c>
      <c r="D88" s="123">
        <f t="shared" si="19"/>
        <v>-2.1529038165779151E-2</v>
      </c>
      <c r="E88" s="123">
        <f t="shared" si="19"/>
        <v>-9.4810977943854853E-3</v>
      </c>
      <c r="F88" s="123">
        <f t="shared" si="19"/>
        <v>-1.3631136285498694E-2</v>
      </c>
      <c r="G88" s="123">
        <f t="shared" si="19"/>
        <v>-1.9061996788455247E-2</v>
      </c>
      <c r="H88" s="123">
        <f t="shared" si="19"/>
        <v>-2.5655797207259835E-2</v>
      </c>
      <c r="I88" s="123">
        <f t="shared" si="19"/>
        <v>-2.1484725328133392E-2</v>
      </c>
      <c r="J88" s="123">
        <f t="shared" si="19"/>
        <v>-2.400159180358491E-2</v>
      </c>
      <c r="K88" s="123">
        <f t="shared" si="19"/>
        <v>-2.7062859263906586E-2</v>
      </c>
      <c r="L88" s="123">
        <f t="shared" si="19"/>
        <v>-2.0764161644153276E-2</v>
      </c>
      <c r="M88" s="123">
        <f t="shared" si="19"/>
        <v>-1.1845632612634454E-2</v>
      </c>
      <c r="N88" s="123">
        <f t="shared" si="19"/>
        <v>-9.8803936607881893E-3</v>
      </c>
      <c r="O88" s="123">
        <f t="shared" si="19"/>
        <v>-9.8803936607882153E-3</v>
      </c>
      <c r="P88" s="123">
        <f t="shared" si="19"/>
        <v>-9.8803936607882031E-3</v>
      </c>
      <c r="Q88" s="123">
        <f t="shared" si="19"/>
        <v>-9.8803936607882031E-3</v>
      </c>
      <c r="R88" s="123">
        <f t="shared" si="19"/>
        <v>-9.8803936607882031E-3</v>
      </c>
      <c r="S88" s="123">
        <f t="shared" si="19"/>
        <v>-9.8803936607881771E-3</v>
      </c>
      <c r="T88" s="123">
        <f t="shared" si="19"/>
        <v>-9.8803936607882153E-3</v>
      </c>
      <c r="U88" s="123">
        <f t="shared" si="19"/>
        <v>-9.8803936607882274E-3</v>
      </c>
      <c r="V88" s="123">
        <f t="shared" si="19"/>
        <v>-9.8803936607881893E-3</v>
      </c>
      <c r="W88" s="123">
        <f t="shared" si="19"/>
        <v>-9.8803936607882274E-3</v>
      </c>
      <c r="X88" s="123">
        <f t="shared" si="19"/>
        <v>-9.8803936607881771E-3</v>
      </c>
      <c r="Y88" s="123">
        <f t="shared" si="19"/>
        <v>-9.8803936607882031E-3</v>
      </c>
      <c r="Z88" s="123">
        <f t="shared" si="19"/>
        <v>-9.8803936607882031E-3</v>
      </c>
      <c r="AA88" s="123">
        <f t="shared" si="19"/>
        <v>-9.8803936607881893E-3</v>
      </c>
      <c r="AB88" s="123">
        <f t="shared" si="19"/>
        <v>-9.8803936607881771E-3</v>
      </c>
      <c r="AC88" s="123">
        <f t="shared" si="19"/>
        <v>-9.8803936607881893E-3</v>
      </c>
      <c r="AD88" s="123">
        <f t="shared" si="19"/>
        <v>-9.8803936607882031E-3</v>
      </c>
      <c r="AE88" s="123">
        <f t="shared" si="19"/>
        <v>-9.8803936607882274E-3</v>
      </c>
      <c r="AF88" s="123">
        <f t="shared" si="19"/>
        <v>-9.8803936607882274E-3</v>
      </c>
      <c r="AG88" s="123">
        <f t="shared" si="19"/>
        <v>-9.880393660788165E-3</v>
      </c>
    </row>
    <row r="89" spans="1:33">
      <c r="B89" s="123" t="s">
        <v>17</v>
      </c>
      <c r="D89" s="123">
        <f t="shared" si="19"/>
        <v>-5.9413214934286335E-2</v>
      </c>
      <c r="E89" s="123">
        <f t="shared" si="19"/>
        <v>-2.1239415915821042E-2</v>
      </c>
      <c r="F89" s="123">
        <f t="shared" si="19"/>
        <v>-2.55841466596122E-2</v>
      </c>
      <c r="G89" s="123">
        <f t="shared" si="19"/>
        <v>-2.2903883167505676E-2</v>
      </c>
      <c r="H89" s="123">
        <f t="shared" si="19"/>
        <v>-2.8203787044603912E-2</v>
      </c>
      <c r="I89" s="123">
        <f t="shared" si="19"/>
        <v>-3.0404258862038153E-2</v>
      </c>
      <c r="J89" s="123">
        <f t="shared" si="19"/>
        <v>-1.7687208381609164E-2</v>
      </c>
      <c r="K89" s="123">
        <f t="shared" si="19"/>
        <v>-1.5258242212616589E-2</v>
      </c>
      <c r="L89" s="123">
        <f t="shared" si="19"/>
        <v>-1.1811026924380312E-2</v>
      </c>
      <c r="M89" s="123">
        <f t="shared" si="19"/>
        <v>-1.0693714098313725E-2</v>
      </c>
      <c r="N89" s="123">
        <f t="shared" si="19"/>
        <v>-9.8803936607882153E-3</v>
      </c>
      <c r="O89" s="123">
        <f t="shared" si="19"/>
        <v>-9.8803936607881893E-3</v>
      </c>
      <c r="P89" s="123">
        <f t="shared" si="19"/>
        <v>-9.8803936607882031E-3</v>
      </c>
      <c r="Q89" s="123">
        <f t="shared" si="19"/>
        <v>-9.8803936607882031E-3</v>
      </c>
      <c r="R89" s="123">
        <f t="shared" si="19"/>
        <v>-9.8803936607882153E-3</v>
      </c>
      <c r="S89" s="123">
        <f t="shared" si="19"/>
        <v>-9.8803936607881771E-3</v>
      </c>
      <c r="T89" s="123">
        <f t="shared" si="19"/>
        <v>-9.8803936607882274E-3</v>
      </c>
      <c r="U89" s="123">
        <f t="shared" si="19"/>
        <v>-9.8803936607882153E-3</v>
      </c>
      <c r="V89" s="123">
        <f t="shared" si="19"/>
        <v>-9.8803936607882031E-3</v>
      </c>
      <c r="W89" s="123">
        <f t="shared" si="19"/>
        <v>-9.8803936607882153E-3</v>
      </c>
      <c r="X89" s="123">
        <f t="shared" si="19"/>
        <v>-9.8803936607882031E-3</v>
      </c>
      <c r="Y89" s="123">
        <f t="shared" si="19"/>
        <v>-9.8803936607882031E-3</v>
      </c>
      <c r="Z89" s="123">
        <f t="shared" si="19"/>
        <v>-9.8803936607881893E-3</v>
      </c>
      <c r="AA89" s="123">
        <f t="shared" si="19"/>
        <v>-9.8803936607881893E-3</v>
      </c>
      <c r="AB89" s="123">
        <f t="shared" si="19"/>
        <v>-9.8803936607882031E-3</v>
      </c>
      <c r="AC89" s="123">
        <f t="shared" si="19"/>
        <v>-9.8803936607882031E-3</v>
      </c>
      <c r="AD89" s="123">
        <f t="shared" si="19"/>
        <v>-9.8803936607882031E-3</v>
      </c>
      <c r="AE89" s="123">
        <f t="shared" si="19"/>
        <v>-9.8803936607882153E-3</v>
      </c>
      <c r="AF89" s="123">
        <f t="shared" si="19"/>
        <v>-9.8803936607882153E-3</v>
      </c>
      <c r="AG89" s="123">
        <f t="shared" si="19"/>
        <v>-9.8803936607881893E-3</v>
      </c>
    </row>
    <row r="90" spans="1:33">
      <c r="B90" s="123" t="s">
        <v>18</v>
      </c>
      <c r="D90" s="123">
        <f t="shared" si="19"/>
        <v>-1.9356362325123316E-2</v>
      </c>
      <c r="E90" s="123">
        <f t="shared" si="19"/>
        <v>2.7161571584074767E-3</v>
      </c>
      <c r="F90" s="123">
        <f t="shared" si="19"/>
        <v>-1.0740958310495182E-2</v>
      </c>
      <c r="G90" s="123">
        <f t="shared" si="19"/>
        <v>-2.9138904282545026E-2</v>
      </c>
      <c r="H90" s="123">
        <f t="shared" si="19"/>
        <v>-3.0691121183539539E-2</v>
      </c>
      <c r="I90" s="123">
        <f t="shared" si="19"/>
        <v>-5.9901508080027824E-3</v>
      </c>
      <c r="J90" s="123">
        <f t="shared" si="19"/>
        <v>-1.9472306860982377E-2</v>
      </c>
      <c r="K90" s="123">
        <f t="shared" si="19"/>
        <v>-1.01492038879906E-2</v>
      </c>
      <c r="L90" s="123">
        <f t="shared" si="19"/>
        <v>-1.1250215161430148E-3</v>
      </c>
      <c r="M90" s="123">
        <f t="shared" si="19"/>
        <v>2.0373257748505613E-3</v>
      </c>
      <c r="N90" s="123">
        <f t="shared" si="19"/>
        <v>-9.8803936607881893E-3</v>
      </c>
      <c r="O90" s="123">
        <f t="shared" si="19"/>
        <v>-9.8803936607882031E-3</v>
      </c>
      <c r="P90" s="123">
        <f t="shared" si="19"/>
        <v>-9.8803936607882031E-3</v>
      </c>
      <c r="Q90" s="123">
        <f t="shared" si="19"/>
        <v>-9.8803936607882031E-3</v>
      </c>
      <c r="R90" s="123">
        <f t="shared" si="19"/>
        <v>-9.8803936607882274E-3</v>
      </c>
      <c r="S90" s="123">
        <f t="shared" si="19"/>
        <v>-9.8803936607881893E-3</v>
      </c>
      <c r="T90" s="123">
        <f t="shared" si="19"/>
        <v>-9.8803936607882153E-3</v>
      </c>
      <c r="U90" s="123">
        <f t="shared" si="19"/>
        <v>-9.8803936607882031E-3</v>
      </c>
      <c r="V90" s="123">
        <f t="shared" si="19"/>
        <v>-9.8803936607882031E-3</v>
      </c>
      <c r="W90" s="123">
        <f t="shared" si="19"/>
        <v>-9.8803936607881893E-3</v>
      </c>
      <c r="X90" s="123">
        <f t="shared" si="19"/>
        <v>-9.8803936607882031E-3</v>
      </c>
      <c r="Y90" s="123">
        <f t="shared" si="19"/>
        <v>-9.8803936607881893E-3</v>
      </c>
      <c r="Z90" s="123">
        <f t="shared" si="19"/>
        <v>-9.8803936607882031E-3</v>
      </c>
      <c r="AA90" s="123">
        <f t="shared" si="19"/>
        <v>-9.8803936607882031E-3</v>
      </c>
      <c r="AB90" s="123">
        <f t="shared" si="19"/>
        <v>-9.8803936607881893E-3</v>
      </c>
      <c r="AC90" s="123">
        <f t="shared" si="19"/>
        <v>-9.8803936607881893E-3</v>
      </c>
      <c r="AD90" s="123">
        <f t="shared" si="19"/>
        <v>-9.8803936607882031E-3</v>
      </c>
      <c r="AE90" s="123">
        <f t="shared" si="19"/>
        <v>-9.8803936607882274E-3</v>
      </c>
      <c r="AF90" s="123">
        <f t="shared" si="19"/>
        <v>-9.8803936607882031E-3</v>
      </c>
      <c r="AG90" s="123">
        <f t="shared" si="19"/>
        <v>-9.8803936607881893E-3</v>
      </c>
    </row>
    <row r="91" spans="1:33">
      <c r="B91" s="123" t="s">
        <v>19</v>
      </c>
      <c r="D91" s="123">
        <f t="shared" si="19"/>
        <v>-1.8394921558035151E-2</v>
      </c>
      <c r="E91" s="123">
        <f t="shared" si="19"/>
        <v>-3.2411812060107641E-3</v>
      </c>
      <c r="F91" s="123">
        <f t="shared" si="19"/>
        <v>-1.3329416522768894E-2</v>
      </c>
      <c r="G91" s="123">
        <f t="shared" si="19"/>
        <v>-2.5564451248430854E-2</v>
      </c>
      <c r="H91" s="123">
        <f t="shared" si="19"/>
        <v>-2.8053557357548199E-2</v>
      </c>
      <c r="I91" s="123">
        <f t="shared" si="19"/>
        <v>-1.2140051557232918E-2</v>
      </c>
      <c r="J91" s="123">
        <f t="shared" si="19"/>
        <v>-2.0687311364193342E-2</v>
      </c>
      <c r="K91" s="123">
        <f t="shared" si="19"/>
        <v>-1.7000924935488115E-2</v>
      </c>
      <c r="L91" s="123">
        <f t="shared" si="19"/>
        <v>-8.6483719141823064E-3</v>
      </c>
      <c r="M91" s="123">
        <f t="shared" si="19"/>
        <v>-3.4454663117840355E-3</v>
      </c>
      <c r="N91" s="123">
        <f t="shared" si="19"/>
        <v>-9.8803936607882031E-3</v>
      </c>
      <c r="O91" s="123">
        <f t="shared" si="19"/>
        <v>-9.8803936607882153E-3</v>
      </c>
      <c r="P91" s="123">
        <f t="shared" si="19"/>
        <v>-9.8803936607881771E-3</v>
      </c>
      <c r="Q91" s="123">
        <f t="shared" si="19"/>
        <v>-9.8803936607882153E-3</v>
      </c>
      <c r="R91" s="123">
        <f t="shared" si="19"/>
        <v>-9.8803936607882274E-3</v>
      </c>
      <c r="S91" s="123">
        <f t="shared" si="19"/>
        <v>-9.880393660788165E-3</v>
      </c>
      <c r="T91" s="123">
        <f t="shared" si="19"/>
        <v>-9.8803936607882153E-3</v>
      </c>
      <c r="U91" s="123">
        <f t="shared" si="19"/>
        <v>-9.8803936607882153E-3</v>
      </c>
      <c r="V91" s="123">
        <f t="shared" si="19"/>
        <v>-9.8803936607882031E-3</v>
      </c>
      <c r="W91" s="123">
        <f t="shared" si="19"/>
        <v>-9.8803936607882153E-3</v>
      </c>
      <c r="X91" s="123">
        <f t="shared" si="19"/>
        <v>-9.8803936607881893E-3</v>
      </c>
      <c r="Y91" s="123">
        <f t="shared" si="19"/>
        <v>-9.8803936607882153E-3</v>
      </c>
      <c r="Z91" s="123">
        <f t="shared" si="19"/>
        <v>-9.8803936607881771E-3</v>
      </c>
      <c r="AA91" s="123">
        <f t="shared" si="19"/>
        <v>-9.8803936607882031E-3</v>
      </c>
      <c r="AB91" s="123">
        <f t="shared" si="19"/>
        <v>-9.8803936607882031E-3</v>
      </c>
      <c r="AC91" s="123">
        <f t="shared" si="19"/>
        <v>-9.8803936607881893E-3</v>
      </c>
      <c r="AD91" s="123">
        <f t="shared" si="19"/>
        <v>-9.8803936607881893E-3</v>
      </c>
      <c r="AE91" s="123">
        <f t="shared" si="19"/>
        <v>-9.8803936607882153E-3</v>
      </c>
      <c r="AF91" s="123">
        <f t="shared" si="19"/>
        <v>-9.8803936607882153E-3</v>
      </c>
      <c r="AG91" s="123">
        <f t="shared" si="19"/>
        <v>-9.8803936607881893E-3</v>
      </c>
    </row>
    <row r="92" spans="1:33">
      <c r="B92" s="123" t="s">
        <v>20</v>
      </c>
      <c r="D92" s="123">
        <f t="shared" si="19"/>
        <v>-4.8774781102943879E-2</v>
      </c>
      <c r="E92" s="123">
        <f t="shared" si="19"/>
        <v>-2.2195199047387135E-2</v>
      </c>
      <c r="F92" s="123">
        <f t="shared" si="19"/>
        <v>-3.1360659393060653E-2</v>
      </c>
      <c r="G92" s="123">
        <f t="shared" si="19"/>
        <v>-2.5050927240579057E-2</v>
      </c>
      <c r="H92" s="123">
        <f t="shared" si="19"/>
        <v>-3.2781629595603948E-2</v>
      </c>
      <c r="I92" s="123">
        <f t="shared" si="19"/>
        <v>-2.6435405935255781E-2</v>
      </c>
      <c r="J92" s="123">
        <f t="shared" si="19"/>
        <v>-2.3571617990096723E-2</v>
      </c>
      <c r="K92" s="123">
        <f t="shared" si="19"/>
        <v>-1.5566614710864752E-2</v>
      </c>
      <c r="L92" s="123">
        <f t="shared" si="19"/>
        <v>-1.2651021602026122E-2</v>
      </c>
      <c r="M92" s="123">
        <f t="shared" si="19"/>
        <v>-9.7930719117390944E-3</v>
      </c>
      <c r="N92" s="123">
        <f t="shared" si="19"/>
        <v>-9.8803936607882153E-3</v>
      </c>
      <c r="O92" s="123">
        <f t="shared" si="19"/>
        <v>-9.8803936607882274E-3</v>
      </c>
      <c r="P92" s="123">
        <f t="shared" si="19"/>
        <v>-9.8803936607882031E-3</v>
      </c>
      <c r="Q92" s="123">
        <f t="shared" si="19"/>
        <v>-9.8803936607881893E-3</v>
      </c>
      <c r="R92" s="123">
        <f t="shared" si="19"/>
        <v>-9.8803936607882274E-3</v>
      </c>
      <c r="S92" s="123">
        <f t="shared" si="19"/>
        <v>-9.8803936607882031E-3</v>
      </c>
      <c r="T92" s="123">
        <f t="shared" si="19"/>
        <v>-9.8803936607881771E-3</v>
      </c>
      <c r="U92" s="123">
        <f t="shared" si="19"/>
        <v>-9.8803936607882378E-3</v>
      </c>
      <c r="V92" s="123">
        <f t="shared" si="19"/>
        <v>-9.8803936607882031E-3</v>
      </c>
      <c r="W92" s="123">
        <f t="shared" si="19"/>
        <v>-9.8803936607882153E-3</v>
      </c>
      <c r="X92" s="123">
        <f t="shared" si="19"/>
        <v>-9.8803936607881771E-3</v>
      </c>
      <c r="Y92" s="123">
        <f t="shared" si="19"/>
        <v>-9.8803936607882153E-3</v>
      </c>
      <c r="Z92" s="123">
        <f t="shared" si="19"/>
        <v>-9.8803936607881893E-3</v>
      </c>
      <c r="AA92" s="123">
        <f t="shared" si="19"/>
        <v>-9.8803936607881893E-3</v>
      </c>
      <c r="AB92" s="123">
        <f t="shared" si="19"/>
        <v>-9.8803936607881893E-3</v>
      </c>
      <c r="AC92" s="123">
        <f t="shared" si="19"/>
        <v>-9.8803936607882153E-3</v>
      </c>
      <c r="AD92" s="123">
        <f t="shared" si="19"/>
        <v>-9.8803936607881893E-3</v>
      </c>
      <c r="AE92" s="123">
        <f t="shared" si="19"/>
        <v>-9.8803936607882378E-3</v>
      </c>
      <c r="AF92" s="123">
        <f t="shared" si="19"/>
        <v>-9.8803936607881893E-3</v>
      </c>
      <c r="AG92" s="123">
        <f t="shared" si="19"/>
        <v>-9.8803936607881771E-3</v>
      </c>
    </row>
    <row r="93" spans="1:33">
      <c r="B93" s="123" t="s">
        <v>21</v>
      </c>
      <c r="D93" s="123">
        <f t="shared" si="19"/>
        <v>-5.1108604701354123E-2</v>
      </c>
      <c r="E93" s="123">
        <f t="shared" si="19"/>
        <v>-6.3976139281685792E-3</v>
      </c>
      <c r="F93" s="123">
        <f t="shared" si="19"/>
        <v>-2.4398755598417768E-2</v>
      </c>
      <c r="G93" s="123">
        <f t="shared" si="19"/>
        <v>-2.7737804478842155E-2</v>
      </c>
      <c r="H93" s="123">
        <f t="shared" si="19"/>
        <v>-3.2386842710978074E-2</v>
      </c>
      <c r="I93" s="123">
        <f t="shared" si="19"/>
        <v>-2.3703319847961108E-2</v>
      </c>
      <c r="J93" s="123">
        <f t="shared" si="19"/>
        <v>-2.0346185520744357E-2</v>
      </c>
      <c r="K93" s="123">
        <f t="shared" si="19"/>
        <v>-2.0820371078773832E-2</v>
      </c>
      <c r="L93" s="123">
        <f t="shared" si="19"/>
        <v>-1.6476151185724538E-2</v>
      </c>
      <c r="M93" s="123">
        <f t="shared" si="19"/>
        <v>-1.6233804361872616E-2</v>
      </c>
      <c r="N93" s="123">
        <f t="shared" si="19"/>
        <v>-9.8803936607881893E-3</v>
      </c>
      <c r="O93" s="123">
        <f t="shared" si="19"/>
        <v>-9.8803936607882153E-3</v>
      </c>
      <c r="P93" s="123">
        <f t="shared" si="19"/>
        <v>-9.8803936607881771E-3</v>
      </c>
      <c r="Q93" s="123">
        <f t="shared" si="19"/>
        <v>-9.8803936607882153E-3</v>
      </c>
      <c r="R93" s="123">
        <f t="shared" si="19"/>
        <v>-9.8803936607882031E-3</v>
      </c>
      <c r="S93" s="123">
        <f t="shared" si="19"/>
        <v>-9.8803936607882153E-3</v>
      </c>
      <c r="T93" s="123">
        <f t="shared" si="19"/>
        <v>-9.8803936607882031E-3</v>
      </c>
      <c r="U93" s="123">
        <f t="shared" si="19"/>
        <v>-9.8803936607882153E-3</v>
      </c>
      <c r="V93" s="123">
        <f t="shared" si="19"/>
        <v>-9.8803936607882031E-3</v>
      </c>
      <c r="W93" s="123">
        <f t="shared" si="19"/>
        <v>-9.8803936607882153E-3</v>
      </c>
      <c r="X93" s="123">
        <f t="shared" si="19"/>
        <v>-9.8803936607881893E-3</v>
      </c>
      <c r="Y93" s="123">
        <f t="shared" si="19"/>
        <v>-9.8803936607882031E-3</v>
      </c>
      <c r="Z93" s="123">
        <f t="shared" si="19"/>
        <v>-9.8803936607881893E-3</v>
      </c>
      <c r="AA93" s="123">
        <f t="shared" si="19"/>
        <v>-9.8803936607882031E-3</v>
      </c>
      <c r="AB93" s="123">
        <f t="shared" si="19"/>
        <v>-9.8803936607881893E-3</v>
      </c>
      <c r="AC93" s="123">
        <f t="shared" si="19"/>
        <v>-9.8803936607882031E-3</v>
      </c>
      <c r="AD93" s="123">
        <f t="shared" si="19"/>
        <v>-9.8803936607881893E-3</v>
      </c>
      <c r="AE93" s="123">
        <f t="shared" si="19"/>
        <v>-9.8803936607882153E-3</v>
      </c>
      <c r="AF93" s="123">
        <f t="shared" si="19"/>
        <v>-9.8803936607882153E-3</v>
      </c>
      <c r="AG93" s="123">
        <f t="shared" si="19"/>
        <v>-9.8803936607881771E-3</v>
      </c>
    </row>
    <row r="94" spans="1:33">
      <c r="A94" s="126" t="s">
        <v>34</v>
      </c>
      <c r="B94" s="125" t="s">
        <v>22</v>
      </c>
      <c r="C94" s="125"/>
      <c r="D94" s="125">
        <f t="shared" si="19"/>
        <v>-2.3197986852854277E-2</v>
      </c>
      <c r="E94" s="125">
        <f t="shared" si="19"/>
        <v>-2.8890075674084898E-3</v>
      </c>
      <c r="F94" s="125">
        <f t="shared" si="19"/>
        <v>-1.6261609311664513E-2</v>
      </c>
      <c r="G94" s="125">
        <f t="shared" si="19"/>
        <v>-2.0992125242836772E-2</v>
      </c>
      <c r="H94" s="125">
        <f t="shared" si="19"/>
        <v>-2.769243330358899E-2</v>
      </c>
      <c r="I94" s="125">
        <f t="shared" si="19"/>
        <v>-2.0075701809737966E-2</v>
      </c>
      <c r="J94" s="125">
        <f t="shared" si="19"/>
        <v>-2.0882856659813001E-2</v>
      </c>
      <c r="K94" s="125">
        <f t="shared" si="19"/>
        <v>-1.6589232566792112E-2</v>
      </c>
      <c r="L94" s="125">
        <f t="shared" si="19"/>
        <v>-1.2414154426751834E-2</v>
      </c>
      <c r="M94" s="125">
        <f t="shared" si="19"/>
        <v>-9.8803936607882031E-3</v>
      </c>
      <c r="N94" s="125">
        <f t="shared" ref="N94:AG94" si="20">M94</f>
        <v>-9.8803936607882031E-3</v>
      </c>
      <c r="O94" s="125">
        <f t="shared" si="20"/>
        <v>-9.8803936607882031E-3</v>
      </c>
      <c r="P94" s="125">
        <f t="shared" si="20"/>
        <v>-9.8803936607882031E-3</v>
      </c>
      <c r="Q94" s="125">
        <f t="shared" si="20"/>
        <v>-9.8803936607882031E-3</v>
      </c>
      <c r="R94" s="125">
        <f t="shared" si="20"/>
        <v>-9.8803936607882031E-3</v>
      </c>
      <c r="S94" s="125">
        <f t="shared" si="20"/>
        <v>-9.8803936607882031E-3</v>
      </c>
      <c r="T94" s="125">
        <f t="shared" si="20"/>
        <v>-9.8803936607882031E-3</v>
      </c>
      <c r="U94" s="125">
        <f t="shared" si="20"/>
        <v>-9.8803936607882031E-3</v>
      </c>
      <c r="V94" s="125">
        <f t="shared" si="20"/>
        <v>-9.8803936607882031E-3</v>
      </c>
      <c r="W94" s="125">
        <f t="shared" si="20"/>
        <v>-9.8803936607882031E-3</v>
      </c>
      <c r="X94" s="125">
        <f t="shared" si="20"/>
        <v>-9.8803936607882031E-3</v>
      </c>
      <c r="Y94" s="125">
        <f t="shared" si="20"/>
        <v>-9.8803936607882031E-3</v>
      </c>
      <c r="Z94" s="125">
        <f t="shared" si="20"/>
        <v>-9.8803936607882031E-3</v>
      </c>
      <c r="AA94" s="125">
        <f t="shared" si="20"/>
        <v>-9.8803936607882031E-3</v>
      </c>
      <c r="AB94" s="125">
        <f t="shared" si="20"/>
        <v>-9.8803936607882031E-3</v>
      </c>
      <c r="AC94" s="125">
        <f t="shared" si="20"/>
        <v>-9.8803936607882031E-3</v>
      </c>
      <c r="AD94" s="125">
        <f t="shared" si="20"/>
        <v>-9.8803936607882031E-3</v>
      </c>
      <c r="AE94" s="125">
        <f t="shared" si="20"/>
        <v>-9.8803936607882031E-3</v>
      </c>
      <c r="AF94" s="125">
        <f t="shared" si="20"/>
        <v>-9.8803936607882031E-3</v>
      </c>
      <c r="AG94" s="125">
        <f t="shared" si="20"/>
        <v>-9.8803936607882031E-3</v>
      </c>
    </row>
    <row r="96" spans="1:33">
      <c r="A96" s="163" t="s">
        <v>12</v>
      </c>
      <c r="B96" s="166" t="s">
        <v>35</v>
      </c>
      <c r="C96" s="166">
        <v>2000</v>
      </c>
      <c r="D96" s="166">
        <v>2010</v>
      </c>
      <c r="E96" s="166">
        <v>2020</v>
      </c>
      <c r="F96" s="166">
        <v>2030</v>
      </c>
      <c r="G96" s="166">
        <v>2040</v>
      </c>
      <c r="H96" s="166">
        <v>2050</v>
      </c>
      <c r="I96" s="166">
        <v>2060</v>
      </c>
      <c r="J96" s="166">
        <v>2070</v>
      </c>
      <c r="K96" s="166">
        <v>2080</v>
      </c>
      <c r="L96" s="166">
        <v>2090</v>
      </c>
      <c r="M96" s="166">
        <v>2100</v>
      </c>
      <c r="N96" s="127">
        <v>2110</v>
      </c>
      <c r="O96" s="127">
        <v>2120</v>
      </c>
      <c r="P96" s="127">
        <v>2130</v>
      </c>
      <c r="Q96" s="127">
        <v>2140</v>
      </c>
      <c r="R96" s="127">
        <v>2150</v>
      </c>
      <c r="S96" s="127">
        <v>2160</v>
      </c>
      <c r="T96" s="127">
        <v>2170</v>
      </c>
      <c r="U96" s="127">
        <v>2180</v>
      </c>
      <c r="V96" s="127">
        <v>2190</v>
      </c>
      <c r="W96" s="127">
        <v>2200</v>
      </c>
      <c r="X96" s="127">
        <v>2210</v>
      </c>
      <c r="Y96" s="127">
        <v>2220</v>
      </c>
      <c r="Z96" s="127">
        <v>2230</v>
      </c>
      <c r="AA96" s="127">
        <v>2240</v>
      </c>
      <c r="AB96" s="127">
        <v>2250</v>
      </c>
      <c r="AC96" s="127">
        <v>2260</v>
      </c>
      <c r="AD96" s="127">
        <v>2270</v>
      </c>
      <c r="AE96" s="127">
        <v>2280</v>
      </c>
      <c r="AF96" s="127">
        <v>2290</v>
      </c>
      <c r="AG96" s="127">
        <v>2300</v>
      </c>
    </row>
    <row r="97" spans="1:33">
      <c r="B97" s="164" t="s">
        <v>15</v>
      </c>
      <c r="C97" s="164">
        <v>0</v>
      </c>
      <c r="D97" s="164">
        <v>-0.01</v>
      </c>
      <c r="E97" s="164">
        <v>-0.02</v>
      </c>
      <c r="F97" s="164">
        <v>-0.04</v>
      </c>
      <c r="G97" s="164">
        <v>-0.05</v>
      </c>
      <c r="H97" s="164">
        <v>-7.0000000000000007E-2</v>
      </c>
      <c r="I97" s="164">
        <v>-0.09</v>
      </c>
      <c r="J97" s="164">
        <v>-0.11</v>
      </c>
      <c r="K97" s="164">
        <v>-0.14000000000000001</v>
      </c>
      <c r="L97" s="164">
        <v>-0.16</v>
      </c>
      <c r="M97" s="164">
        <v>-0.18</v>
      </c>
      <c r="N97" s="123">
        <f>IF(N$1&lt;=$E$6,$M97-$M97/($E$6-2100)*(N$1-$M$1),0)</f>
        <v>-0.16200000000000001</v>
      </c>
      <c r="O97" s="123">
        <f t="shared" ref="O97:AG101" si="21">IF(O$1&lt;=$E$6,$M97-$M97/($E$6-2100)*(O$1-$M$1),0)</f>
        <v>-0.14399999999999999</v>
      </c>
      <c r="P97" s="123">
        <f t="shared" si="21"/>
        <v>-0.126</v>
      </c>
      <c r="Q97" s="123">
        <f t="shared" si="21"/>
        <v>-0.108</v>
      </c>
      <c r="R97" s="123">
        <f t="shared" si="21"/>
        <v>-0.09</v>
      </c>
      <c r="S97" s="123">
        <f t="shared" si="21"/>
        <v>-7.1999999999999995E-2</v>
      </c>
      <c r="T97" s="123">
        <f t="shared" si="21"/>
        <v>-5.3999999999999992E-2</v>
      </c>
      <c r="U97" s="123">
        <f t="shared" si="21"/>
        <v>-3.6000000000000004E-2</v>
      </c>
      <c r="V97" s="123">
        <f t="shared" si="21"/>
        <v>-1.7999999999999988E-2</v>
      </c>
      <c r="W97" s="123">
        <f t="shared" si="21"/>
        <v>0</v>
      </c>
      <c r="X97" s="123">
        <f t="shared" si="21"/>
        <v>0</v>
      </c>
      <c r="Y97" s="123">
        <f t="shared" si="21"/>
        <v>0</v>
      </c>
      <c r="Z97" s="123">
        <f t="shared" si="21"/>
        <v>0</v>
      </c>
      <c r="AA97" s="123">
        <f t="shared" si="21"/>
        <v>0</v>
      </c>
      <c r="AB97" s="123">
        <f t="shared" si="21"/>
        <v>0</v>
      </c>
      <c r="AC97" s="123">
        <f t="shared" si="21"/>
        <v>0</v>
      </c>
      <c r="AD97" s="123">
        <f t="shared" si="21"/>
        <v>0</v>
      </c>
      <c r="AE97" s="123">
        <f t="shared" si="21"/>
        <v>0</v>
      </c>
      <c r="AF97" s="123">
        <f t="shared" si="21"/>
        <v>0</v>
      </c>
      <c r="AG97" s="123">
        <f t="shared" si="21"/>
        <v>0</v>
      </c>
    </row>
    <row r="98" spans="1:33">
      <c r="B98" s="164" t="s">
        <v>16</v>
      </c>
      <c r="C98" s="164">
        <v>0</v>
      </c>
      <c r="D98" s="164">
        <v>0.01</v>
      </c>
      <c r="E98" s="164">
        <v>0.02</v>
      </c>
      <c r="F98" s="164">
        <v>0.03</v>
      </c>
      <c r="G98" s="164">
        <v>0.04</v>
      </c>
      <c r="H98" s="164">
        <v>0.04</v>
      </c>
      <c r="I98" s="164">
        <v>0.05</v>
      </c>
      <c r="J98" s="164">
        <v>0.06</v>
      </c>
      <c r="K98" s="164">
        <v>0.06</v>
      </c>
      <c r="L98" s="164">
        <v>7.0000000000000007E-2</v>
      </c>
      <c r="M98" s="164">
        <v>7.0000000000000007E-2</v>
      </c>
      <c r="N98" s="123">
        <f>IF(N$1&lt;=$E$6,$M98-$M98/($E$6-2100)*(N$1-$M$1),0)</f>
        <v>6.3E-2</v>
      </c>
      <c r="O98" s="123">
        <f t="shared" si="21"/>
        <v>5.6000000000000008E-2</v>
      </c>
      <c r="P98" s="123">
        <f t="shared" si="21"/>
        <v>4.9000000000000002E-2</v>
      </c>
      <c r="Q98" s="123">
        <f t="shared" si="21"/>
        <v>4.2000000000000003E-2</v>
      </c>
      <c r="R98" s="123">
        <f t="shared" si="21"/>
        <v>3.5000000000000003E-2</v>
      </c>
      <c r="S98" s="123">
        <f t="shared" si="21"/>
        <v>2.7999999999999997E-2</v>
      </c>
      <c r="T98" s="123">
        <f t="shared" si="21"/>
        <v>2.0999999999999998E-2</v>
      </c>
      <c r="U98" s="123">
        <f t="shared" si="21"/>
        <v>1.3999999999999999E-2</v>
      </c>
      <c r="V98" s="123">
        <f t="shared" si="21"/>
        <v>6.9999999999999923E-3</v>
      </c>
      <c r="W98" s="123">
        <f t="shared" si="21"/>
        <v>0</v>
      </c>
      <c r="X98" s="123">
        <f t="shared" si="21"/>
        <v>0</v>
      </c>
      <c r="Y98" s="123">
        <f t="shared" si="21"/>
        <v>0</v>
      </c>
      <c r="Z98" s="123">
        <f t="shared" si="21"/>
        <v>0</v>
      </c>
      <c r="AA98" s="123">
        <f t="shared" si="21"/>
        <v>0</v>
      </c>
      <c r="AB98" s="123">
        <f t="shared" si="21"/>
        <v>0</v>
      </c>
      <c r="AC98" s="123">
        <f t="shared" si="21"/>
        <v>0</v>
      </c>
      <c r="AD98" s="123">
        <f t="shared" si="21"/>
        <v>0</v>
      </c>
      <c r="AE98" s="123">
        <f t="shared" si="21"/>
        <v>0</v>
      </c>
      <c r="AF98" s="123">
        <f t="shared" si="21"/>
        <v>0</v>
      </c>
      <c r="AG98" s="123">
        <f t="shared" si="21"/>
        <v>0</v>
      </c>
    </row>
    <row r="99" spans="1:33">
      <c r="B99" s="164" t="s">
        <v>17</v>
      </c>
      <c r="C99" s="164">
        <v>0.03</v>
      </c>
      <c r="D99" s="164">
        <v>0.03</v>
      </c>
      <c r="E99" s="164">
        <v>0.02</v>
      </c>
      <c r="F99" s="164">
        <v>0.01</v>
      </c>
      <c r="G99" s="164">
        <v>0</v>
      </c>
      <c r="H99" s="164">
        <v>-0.01</v>
      </c>
      <c r="I99" s="164">
        <v>-0.03</v>
      </c>
      <c r="J99" s="164">
        <v>-0.04</v>
      </c>
      <c r="K99" s="164">
        <v>-0.06</v>
      </c>
      <c r="L99" s="164">
        <v>-7.0000000000000007E-2</v>
      </c>
      <c r="M99" s="164">
        <v>-0.09</v>
      </c>
      <c r="N99" s="123">
        <f>IF(N$1&lt;=$E$6,$M99-$M99/($E$6-2100)*(N$1-$M$1),0)</f>
        <v>-8.1000000000000003E-2</v>
      </c>
      <c r="O99" s="123">
        <f t="shared" si="21"/>
        <v>-7.1999999999999995E-2</v>
      </c>
      <c r="P99" s="123">
        <f t="shared" si="21"/>
        <v>-6.3E-2</v>
      </c>
      <c r="Q99" s="123">
        <f t="shared" si="21"/>
        <v>-5.3999999999999999E-2</v>
      </c>
      <c r="R99" s="123">
        <f t="shared" si="21"/>
        <v>-4.4999999999999998E-2</v>
      </c>
      <c r="S99" s="123">
        <f t="shared" si="21"/>
        <v>-3.5999999999999997E-2</v>
      </c>
      <c r="T99" s="123">
        <f t="shared" si="21"/>
        <v>-2.6999999999999996E-2</v>
      </c>
      <c r="U99" s="123">
        <f t="shared" si="21"/>
        <v>-1.8000000000000002E-2</v>
      </c>
      <c r="V99" s="123">
        <f t="shared" si="21"/>
        <v>-8.9999999999999941E-3</v>
      </c>
      <c r="W99" s="123">
        <f t="shared" si="21"/>
        <v>0</v>
      </c>
      <c r="X99" s="123">
        <f t="shared" si="21"/>
        <v>0</v>
      </c>
      <c r="Y99" s="123">
        <f t="shared" si="21"/>
        <v>0</v>
      </c>
      <c r="Z99" s="123">
        <f t="shared" si="21"/>
        <v>0</v>
      </c>
      <c r="AA99" s="123">
        <f t="shared" si="21"/>
        <v>0</v>
      </c>
      <c r="AB99" s="123">
        <f t="shared" si="21"/>
        <v>0</v>
      </c>
      <c r="AC99" s="123">
        <f t="shared" si="21"/>
        <v>0</v>
      </c>
      <c r="AD99" s="123">
        <f t="shared" si="21"/>
        <v>0</v>
      </c>
      <c r="AE99" s="123">
        <f t="shared" si="21"/>
        <v>0</v>
      </c>
      <c r="AF99" s="123">
        <f t="shared" si="21"/>
        <v>0</v>
      </c>
      <c r="AG99" s="123">
        <f t="shared" si="21"/>
        <v>0</v>
      </c>
    </row>
    <row r="100" spans="1:33">
      <c r="B100" s="164" t="s">
        <v>18</v>
      </c>
      <c r="C100" s="164">
        <v>0</v>
      </c>
      <c r="D100" s="164">
        <v>-0.03</v>
      </c>
      <c r="E100" s="164">
        <v>-0.05</v>
      </c>
      <c r="F100" s="164">
        <v>-0.08</v>
      </c>
      <c r="G100" s="164">
        <v>-0.1</v>
      </c>
      <c r="H100" s="164">
        <v>-0.13</v>
      </c>
      <c r="I100" s="164">
        <v>-0.15</v>
      </c>
      <c r="J100" s="164">
        <v>-0.18</v>
      </c>
      <c r="K100" s="164">
        <v>-0.2</v>
      </c>
      <c r="L100" s="164">
        <v>-0.23</v>
      </c>
      <c r="M100" s="164">
        <v>-0.25</v>
      </c>
      <c r="N100" s="123">
        <f>IF(N$1&lt;=$E$6,$M100-$M100/($E$6-2100)*(N$1-$M$1),0)</f>
        <v>-0.22500000000000001</v>
      </c>
      <c r="O100" s="123">
        <f t="shared" si="21"/>
        <v>-0.2</v>
      </c>
      <c r="P100" s="123">
        <f t="shared" si="21"/>
        <v>-0.17499999999999999</v>
      </c>
      <c r="Q100" s="123">
        <f t="shared" si="21"/>
        <v>-0.15</v>
      </c>
      <c r="R100" s="123">
        <f t="shared" si="21"/>
        <v>-0.125</v>
      </c>
      <c r="S100" s="123">
        <f t="shared" si="21"/>
        <v>-0.1</v>
      </c>
      <c r="T100" s="123">
        <f t="shared" si="21"/>
        <v>-7.4999999999999983E-2</v>
      </c>
      <c r="U100" s="123">
        <f t="shared" si="21"/>
        <v>-4.9999999999999989E-2</v>
      </c>
      <c r="V100" s="123">
        <f t="shared" si="21"/>
        <v>-2.4999999999999994E-2</v>
      </c>
      <c r="W100" s="123">
        <f t="shared" si="21"/>
        <v>0</v>
      </c>
      <c r="X100" s="123">
        <f t="shared" si="21"/>
        <v>0</v>
      </c>
      <c r="Y100" s="123">
        <f t="shared" si="21"/>
        <v>0</v>
      </c>
      <c r="Z100" s="123">
        <f t="shared" si="21"/>
        <v>0</v>
      </c>
      <c r="AA100" s="123">
        <f t="shared" si="21"/>
        <v>0</v>
      </c>
      <c r="AB100" s="123">
        <f t="shared" si="21"/>
        <v>0</v>
      </c>
      <c r="AC100" s="123">
        <f t="shared" si="21"/>
        <v>0</v>
      </c>
      <c r="AD100" s="123">
        <f t="shared" si="21"/>
        <v>0</v>
      </c>
      <c r="AE100" s="123">
        <f t="shared" si="21"/>
        <v>0</v>
      </c>
      <c r="AF100" s="123">
        <f t="shared" si="21"/>
        <v>0</v>
      </c>
      <c r="AG100" s="123">
        <f t="shared" si="21"/>
        <v>0</v>
      </c>
    </row>
    <row r="101" spans="1:33">
      <c r="A101" s="126" t="s">
        <v>36</v>
      </c>
      <c r="B101" s="165" t="s">
        <v>22</v>
      </c>
      <c r="C101" s="165">
        <v>3.96</v>
      </c>
      <c r="D101" s="165">
        <v>3.59</v>
      </c>
      <c r="E101" s="165">
        <v>3.24</v>
      </c>
      <c r="F101" s="165">
        <v>2.77</v>
      </c>
      <c r="G101" s="165">
        <v>2.21</v>
      </c>
      <c r="H101" s="165">
        <v>1.58</v>
      </c>
      <c r="I101" s="165">
        <v>0.88</v>
      </c>
      <c r="J101" s="165">
        <v>0.13</v>
      </c>
      <c r="K101" s="165">
        <v>-0.67</v>
      </c>
      <c r="L101" s="165">
        <v>-1.52</v>
      </c>
      <c r="M101" s="165">
        <v>-2.4</v>
      </c>
      <c r="N101" s="125">
        <f>IF(N$1&lt;=$E$6,$M101-$M101/($E$6-2100)*(N$1-$M$1),0)</f>
        <v>-2.16</v>
      </c>
      <c r="O101" s="125">
        <f t="shared" si="21"/>
        <v>-1.92</v>
      </c>
      <c r="P101" s="125">
        <f t="shared" si="21"/>
        <v>-1.68</v>
      </c>
      <c r="Q101" s="125">
        <f t="shared" si="21"/>
        <v>-1.44</v>
      </c>
      <c r="R101" s="125">
        <f t="shared" si="21"/>
        <v>-1.2</v>
      </c>
      <c r="S101" s="125">
        <f t="shared" si="21"/>
        <v>-0.96</v>
      </c>
      <c r="T101" s="125">
        <f t="shared" si="21"/>
        <v>-0.72</v>
      </c>
      <c r="U101" s="125">
        <f t="shared" si="21"/>
        <v>-0.48</v>
      </c>
      <c r="V101" s="125">
        <f t="shared" si="21"/>
        <v>-0.23999999999999977</v>
      </c>
      <c r="W101" s="125">
        <f t="shared" si="21"/>
        <v>0</v>
      </c>
      <c r="X101" s="125">
        <f t="shared" si="21"/>
        <v>0</v>
      </c>
      <c r="Y101" s="125">
        <f t="shared" si="21"/>
        <v>0</v>
      </c>
      <c r="Z101" s="125">
        <f t="shared" si="21"/>
        <v>0</v>
      </c>
      <c r="AA101" s="125">
        <f t="shared" si="21"/>
        <v>0</v>
      </c>
      <c r="AB101" s="125">
        <f t="shared" si="21"/>
        <v>0</v>
      </c>
      <c r="AC101" s="125">
        <f t="shared" si="21"/>
        <v>0</v>
      </c>
      <c r="AD101" s="125">
        <f t="shared" si="21"/>
        <v>0</v>
      </c>
      <c r="AE101" s="125">
        <f t="shared" si="21"/>
        <v>0</v>
      </c>
      <c r="AF101" s="125">
        <f t="shared" si="21"/>
        <v>0</v>
      </c>
      <c r="AG101" s="125">
        <f t="shared" si="21"/>
        <v>0</v>
      </c>
    </row>
    <row r="102" spans="1:33" s="129" customFormat="1">
      <c r="A102" s="132"/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  <c r="AC102" s="202"/>
      <c r="AD102" s="202"/>
      <c r="AE102" s="202"/>
      <c r="AF102" s="202"/>
      <c r="AG102" s="202"/>
    </row>
    <row r="104" spans="1:33">
      <c r="A104" s="163" t="s">
        <v>37</v>
      </c>
      <c r="B104" s="166" t="s">
        <v>38</v>
      </c>
      <c r="C104" s="166">
        <v>2000</v>
      </c>
      <c r="D104" s="166">
        <v>2010</v>
      </c>
      <c r="E104" s="166">
        <v>2020</v>
      </c>
      <c r="F104" s="166">
        <v>2030</v>
      </c>
      <c r="G104" s="166">
        <v>2040</v>
      </c>
      <c r="H104" s="166">
        <v>2050</v>
      </c>
      <c r="I104" s="166">
        <v>2060</v>
      </c>
      <c r="J104" s="166">
        <v>2070</v>
      </c>
      <c r="K104" s="166">
        <v>2080</v>
      </c>
      <c r="L104" s="166">
        <v>2090</v>
      </c>
      <c r="M104" s="166">
        <v>2100</v>
      </c>
      <c r="N104" s="201">
        <v>2110</v>
      </c>
      <c r="O104" s="201">
        <v>2120</v>
      </c>
      <c r="P104" s="201">
        <v>2130</v>
      </c>
      <c r="Q104" s="201">
        <v>2140</v>
      </c>
      <c r="R104" s="201">
        <v>2150</v>
      </c>
      <c r="S104" s="201">
        <v>2160</v>
      </c>
      <c r="T104" s="201">
        <v>2170</v>
      </c>
      <c r="U104" s="201">
        <v>2180</v>
      </c>
      <c r="V104" s="201">
        <v>2190</v>
      </c>
      <c r="W104" s="201">
        <v>2200</v>
      </c>
      <c r="X104" s="201">
        <v>2210</v>
      </c>
      <c r="Y104" s="201">
        <v>2220</v>
      </c>
      <c r="Z104" s="201">
        <v>2230</v>
      </c>
      <c r="AA104" s="201">
        <v>2240</v>
      </c>
      <c r="AB104" s="201">
        <v>2250</v>
      </c>
      <c r="AC104" s="201">
        <v>2260</v>
      </c>
      <c r="AD104" s="201">
        <v>2270</v>
      </c>
      <c r="AE104" s="201">
        <v>2280</v>
      </c>
      <c r="AF104" s="201">
        <v>2290</v>
      </c>
      <c r="AG104" s="201">
        <v>2300</v>
      </c>
    </row>
    <row r="105" spans="1:33">
      <c r="A105" s="126" t="s">
        <v>39</v>
      </c>
      <c r="B105" s="165" t="s">
        <v>40</v>
      </c>
      <c r="C105" s="165">
        <v>0.60089999999999999</v>
      </c>
      <c r="D105" s="165">
        <v>0.64869999999999994</v>
      </c>
      <c r="E105" s="165">
        <v>0.7107</v>
      </c>
      <c r="F105" s="165">
        <v>0.80049999999999999</v>
      </c>
      <c r="G105" s="165">
        <v>0.78039999999999998</v>
      </c>
      <c r="H105" s="165">
        <v>0.7268</v>
      </c>
      <c r="I105" s="165">
        <v>0.68809999999999993</v>
      </c>
      <c r="J105" s="165">
        <v>0.63449999999999995</v>
      </c>
      <c r="K105" s="165">
        <v>0.58589999999999998</v>
      </c>
      <c r="L105" s="165">
        <v>0.54370000000000007</v>
      </c>
      <c r="M105" s="165">
        <v>0.49990000000000001</v>
      </c>
      <c r="N105" s="202">
        <f>M105</f>
        <v>0.49990000000000001</v>
      </c>
      <c r="O105" s="202">
        <f t="shared" ref="O105:AG105" si="22">N105</f>
        <v>0.49990000000000001</v>
      </c>
      <c r="P105" s="202">
        <f t="shared" si="22"/>
        <v>0.49990000000000001</v>
      </c>
      <c r="Q105" s="202">
        <f t="shared" si="22"/>
        <v>0.49990000000000001</v>
      </c>
      <c r="R105" s="202">
        <f t="shared" si="22"/>
        <v>0.49990000000000001</v>
      </c>
      <c r="S105" s="202">
        <f t="shared" si="22"/>
        <v>0.49990000000000001</v>
      </c>
      <c r="T105" s="202">
        <f t="shared" si="22"/>
        <v>0.49990000000000001</v>
      </c>
      <c r="U105" s="202">
        <f t="shared" si="22"/>
        <v>0.49990000000000001</v>
      </c>
      <c r="V105" s="202">
        <f t="shared" si="22"/>
        <v>0.49990000000000001</v>
      </c>
      <c r="W105" s="202">
        <f t="shared" si="22"/>
        <v>0.49990000000000001</v>
      </c>
      <c r="X105" s="202">
        <f t="shared" si="22"/>
        <v>0.49990000000000001</v>
      </c>
      <c r="Y105" s="202">
        <f t="shared" si="22"/>
        <v>0.49990000000000001</v>
      </c>
      <c r="Z105" s="202">
        <f t="shared" si="22"/>
        <v>0.49990000000000001</v>
      </c>
      <c r="AA105" s="202">
        <f t="shared" si="22"/>
        <v>0.49990000000000001</v>
      </c>
      <c r="AB105" s="202">
        <f t="shared" si="22"/>
        <v>0.49990000000000001</v>
      </c>
      <c r="AC105" s="202">
        <f t="shared" si="22"/>
        <v>0.49990000000000001</v>
      </c>
      <c r="AD105" s="202">
        <f t="shared" si="22"/>
        <v>0.49990000000000001</v>
      </c>
      <c r="AE105" s="202">
        <f t="shared" si="22"/>
        <v>0.49990000000000001</v>
      </c>
      <c r="AF105" s="202">
        <f t="shared" si="22"/>
        <v>0.49990000000000001</v>
      </c>
      <c r="AG105" s="202">
        <f t="shared" si="22"/>
        <v>0.49990000000000001</v>
      </c>
    </row>
    <row r="107" spans="1:33">
      <c r="A107" s="163" t="s">
        <v>12</v>
      </c>
      <c r="B107" s="166" t="s">
        <v>41</v>
      </c>
      <c r="C107" s="166">
        <v>2000</v>
      </c>
      <c r="D107" s="166">
        <v>2010</v>
      </c>
      <c r="E107" s="166">
        <v>2020</v>
      </c>
      <c r="F107" s="166">
        <v>2030</v>
      </c>
      <c r="G107" s="166">
        <v>2040</v>
      </c>
      <c r="H107" s="166">
        <v>2050</v>
      </c>
      <c r="I107" s="166">
        <v>2060</v>
      </c>
      <c r="J107" s="166">
        <v>2070</v>
      </c>
      <c r="K107" s="166">
        <v>2080</v>
      </c>
      <c r="L107" s="166">
        <v>2090</v>
      </c>
      <c r="M107" s="166">
        <v>2100</v>
      </c>
      <c r="N107" s="166">
        <v>2110</v>
      </c>
      <c r="O107" s="166">
        <v>2120</v>
      </c>
      <c r="P107" s="166">
        <v>2130</v>
      </c>
      <c r="Q107" s="166">
        <v>2140</v>
      </c>
      <c r="R107" s="166">
        <v>2150</v>
      </c>
      <c r="S107" s="166">
        <v>2160</v>
      </c>
      <c r="T107" s="166">
        <v>2170</v>
      </c>
      <c r="U107" s="166">
        <v>2180</v>
      </c>
      <c r="V107" s="166">
        <v>2190</v>
      </c>
      <c r="W107" s="166">
        <v>2200</v>
      </c>
      <c r="X107" s="166">
        <v>2210</v>
      </c>
      <c r="Y107" s="166">
        <v>2220</v>
      </c>
      <c r="Z107" s="166">
        <v>2230</v>
      </c>
      <c r="AA107" s="166">
        <v>2240</v>
      </c>
      <c r="AB107" s="166">
        <v>2250</v>
      </c>
      <c r="AC107" s="166">
        <v>2260</v>
      </c>
      <c r="AD107" s="166">
        <v>2270</v>
      </c>
      <c r="AE107" s="166">
        <v>2280</v>
      </c>
      <c r="AF107" s="166">
        <v>2290</v>
      </c>
      <c r="AG107" s="166">
        <v>2300</v>
      </c>
    </row>
    <row r="108" spans="1:33">
      <c r="A108" s="163" t="s">
        <v>42</v>
      </c>
      <c r="B108" s="165" t="s">
        <v>43</v>
      </c>
      <c r="C108" s="165">
        <v>0.68672290547030368</v>
      </c>
      <c r="D108" s="165">
        <v>0.77452822072861438</v>
      </c>
      <c r="E108" s="165">
        <v>0.90184296864775826</v>
      </c>
      <c r="F108" s="165">
        <v>1.0609531337779896</v>
      </c>
      <c r="G108" s="165">
        <v>1.2450469332209635</v>
      </c>
      <c r="H108" s="165">
        <v>1.4385150661064365</v>
      </c>
      <c r="I108" s="165">
        <v>1.605865723317939</v>
      </c>
      <c r="J108" s="165">
        <v>1.7316593587361782</v>
      </c>
      <c r="K108" s="165">
        <v>1.82529431650183</v>
      </c>
      <c r="L108" s="165">
        <v>1.8899891486211988</v>
      </c>
      <c r="M108" s="165">
        <v>1.9242055573349619</v>
      </c>
      <c r="N108" s="165">
        <v>1.9242055573349619</v>
      </c>
      <c r="O108" s="165">
        <v>1.9242055573349619</v>
      </c>
      <c r="P108" s="165">
        <v>1.9242055573349619</v>
      </c>
      <c r="Q108" s="165">
        <v>1.9242055573349619</v>
      </c>
      <c r="R108" s="165">
        <v>1.9242055573349619</v>
      </c>
      <c r="S108" s="165">
        <v>1.9242055573349619</v>
      </c>
      <c r="T108" s="165">
        <v>1.9242055573349619</v>
      </c>
      <c r="U108" s="165">
        <v>1.9242055573349619</v>
      </c>
      <c r="V108" s="165">
        <v>1.9242055573349619</v>
      </c>
      <c r="W108" s="165">
        <v>1.9242055573349619</v>
      </c>
      <c r="X108" s="165">
        <v>1.9242055573349619</v>
      </c>
      <c r="Y108" s="165">
        <v>1.9242055573349619</v>
      </c>
      <c r="Z108" s="165">
        <v>1.9242055573349619</v>
      </c>
      <c r="AA108" s="165">
        <v>1.9242055573349619</v>
      </c>
      <c r="AB108" s="165">
        <v>1.9242055573349619</v>
      </c>
      <c r="AC108" s="165">
        <v>1.9242055573349619</v>
      </c>
      <c r="AD108" s="165">
        <v>1.9242055573349619</v>
      </c>
      <c r="AE108" s="165">
        <v>1.9242055573349619</v>
      </c>
      <c r="AF108" s="165">
        <v>1.9242055573349619</v>
      </c>
      <c r="AG108" s="165">
        <v>1.9242055573349619</v>
      </c>
    </row>
    <row r="109" spans="1:33">
      <c r="A109" s="163" t="s">
        <v>44</v>
      </c>
      <c r="B109" s="165" t="s">
        <v>45</v>
      </c>
      <c r="C109" s="165">
        <v>1.5196770945296962</v>
      </c>
      <c r="D109" s="165">
        <v>1.8008717792713858</v>
      </c>
      <c r="E109" s="165">
        <v>2.1240570313522418</v>
      </c>
      <c r="F109" s="165">
        <v>2.4824468662220101</v>
      </c>
      <c r="G109" s="165">
        <v>2.8274530667790363</v>
      </c>
      <c r="H109" s="165">
        <v>3.1322849338935645</v>
      </c>
      <c r="I109" s="165">
        <v>3.4013342766820611</v>
      </c>
      <c r="J109" s="165">
        <v>3.6409406412638221</v>
      </c>
      <c r="K109" s="165">
        <v>3.8506056834981703</v>
      </c>
      <c r="L109" s="165">
        <v>4.0415108513788018</v>
      </c>
      <c r="M109" s="165">
        <v>4.224094442665038</v>
      </c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</row>
    <row r="111" spans="1:33" s="204" customFormat="1">
      <c r="A111" s="203"/>
    </row>
    <row r="112" spans="1:33">
      <c r="A112" s="125" t="s">
        <v>46</v>
      </c>
    </row>
    <row r="114" spans="1:33">
      <c r="B114" s="127" t="s">
        <v>47</v>
      </c>
      <c r="C114" s="127">
        <v>2000</v>
      </c>
      <c r="D114" s="127">
        <v>2010</v>
      </c>
      <c r="E114" s="127">
        <v>2020</v>
      </c>
      <c r="F114" s="127">
        <v>2030</v>
      </c>
      <c r="G114" s="127">
        <v>2040</v>
      </c>
      <c r="H114" s="127">
        <v>2050</v>
      </c>
      <c r="I114" s="127">
        <v>2060</v>
      </c>
      <c r="J114" s="127">
        <v>2070</v>
      </c>
      <c r="K114" s="127">
        <v>2080</v>
      </c>
      <c r="L114" s="127">
        <v>2090</v>
      </c>
      <c r="M114" s="127">
        <v>2100</v>
      </c>
      <c r="N114" s="127">
        <v>2110</v>
      </c>
      <c r="O114" s="127">
        <v>2120</v>
      </c>
      <c r="P114" s="127">
        <v>2130</v>
      </c>
      <c r="Q114" s="127">
        <v>2140</v>
      </c>
      <c r="R114" s="127">
        <v>2150</v>
      </c>
      <c r="S114" s="127">
        <v>2160</v>
      </c>
      <c r="T114" s="127">
        <v>2170</v>
      </c>
      <c r="U114" s="127">
        <v>2180</v>
      </c>
      <c r="V114" s="127">
        <v>2190</v>
      </c>
      <c r="W114" s="127">
        <v>2200</v>
      </c>
      <c r="X114" s="127">
        <v>2210</v>
      </c>
      <c r="Y114" s="127">
        <v>2220</v>
      </c>
      <c r="Z114" s="127">
        <v>2230</v>
      </c>
      <c r="AA114" s="127">
        <v>2240</v>
      </c>
      <c r="AB114" s="127">
        <v>2250</v>
      </c>
      <c r="AC114" s="127">
        <v>2260</v>
      </c>
      <c r="AD114" s="127">
        <v>2270</v>
      </c>
      <c r="AE114" s="127">
        <v>2280</v>
      </c>
      <c r="AF114" s="127">
        <v>2290</v>
      </c>
      <c r="AG114" s="127">
        <v>2300</v>
      </c>
    </row>
    <row r="115" spans="1:33">
      <c r="A115" s="137"/>
      <c r="B115" s="123" t="s">
        <v>15</v>
      </c>
      <c r="C115" s="123">
        <f>C12/$H$8</f>
        <v>1.3863854237694391</v>
      </c>
      <c r="D115" s="123">
        <f t="shared" ref="D115:AG122" si="23">D12/$H$8</f>
        <v>3.7052070617554924</v>
      </c>
      <c r="E115" s="123">
        <f t="shared" si="23"/>
        <v>7.2754562504006843</v>
      </c>
      <c r="F115" s="123">
        <f t="shared" si="23"/>
        <v>12.023519604372128</v>
      </c>
      <c r="G115" s="123">
        <f t="shared" si="23"/>
        <v>17.066036499675132</v>
      </c>
      <c r="H115" s="123">
        <f t="shared" si="23"/>
        <v>23.077796301861195</v>
      </c>
      <c r="I115" s="123">
        <f t="shared" si="23"/>
        <v>29.052749411380816</v>
      </c>
      <c r="J115" s="123">
        <f t="shared" si="23"/>
        <v>35.923332042450603</v>
      </c>
      <c r="K115" s="123">
        <f t="shared" si="23"/>
        <v>42.89206585396424</v>
      </c>
      <c r="L115" s="123">
        <f t="shared" si="23"/>
        <v>50.130715411698475</v>
      </c>
      <c r="M115" s="123">
        <f t="shared" si="23"/>
        <v>58.179112208094516</v>
      </c>
      <c r="N115" s="123">
        <f t="shared" si="23"/>
        <v>64.987326827483187</v>
      </c>
      <c r="O115" s="123">
        <f t="shared" si="23"/>
        <v>72.132248965092813</v>
      </c>
      <c r="P115" s="123">
        <f t="shared" si="23"/>
        <v>79.555368043453498</v>
      </c>
      <c r="Q115" s="123">
        <f t="shared" si="23"/>
        <v>87.186395235360408</v>
      </c>
      <c r="R115" s="123">
        <f t="shared" si="23"/>
        <v>94.943922694042911</v>
      </c>
      <c r="S115" s="123">
        <f t="shared" si="23"/>
        <v>102.73651664200582</v>
      </c>
      <c r="T115" s="123">
        <f t="shared" si="23"/>
        <v>110.46424244069961</v>
      </c>
      <c r="U115" s="123">
        <f t="shared" si="23"/>
        <v>118.02059965434054</v>
      </c>
      <c r="V115" s="123">
        <f t="shared" si="23"/>
        <v>125.29482438757998</v>
      </c>
      <c r="W115" s="123">
        <f t="shared" si="23"/>
        <v>132.17449598881009</v>
      </c>
      <c r="X115" s="123">
        <f t="shared" si="23"/>
        <v>138.68859264932419</v>
      </c>
      <c r="Y115" s="123">
        <f t="shared" si="23"/>
        <v>144.74793147986543</v>
      </c>
      <c r="Z115" s="123">
        <f t="shared" si="23"/>
        <v>150.26662701020223</v>
      </c>
      <c r="AA115" s="123">
        <f t="shared" si="23"/>
        <v>155.16410360030198</v>
      </c>
      <c r="AB115" s="123">
        <f t="shared" si="23"/>
        <v>159.36704589729479</v>
      </c>
      <c r="AC115" s="123">
        <f t="shared" si="23"/>
        <v>162.81122161299311</v>
      </c>
      <c r="AD115" s="123">
        <f t="shared" si="23"/>
        <v>165.44311340917298</v>
      </c>
      <c r="AE115" s="123">
        <f t="shared" si="23"/>
        <v>167.22130199798355</v>
      </c>
      <c r="AF115" s="123">
        <f t="shared" si="23"/>
        <v>168.11755051861923</v>
      </c>
      <c r="AG115" s="123">
        <f t="shared" si="23"/>
        <v>168.11755051861923</v>
      </c>
    </row>
    <row r="116" spans="1:33">
      <c r="A116" s="137"/>
      <c r="B116" s="123" t="s">
        <v>16</v>
      </c>
      <c r="C116" s="123">
        <f t="shared" ref="C116:R122" si="24">C13/$H$8</f>
        <v>10.943856619489733</v>
      </c>
      <c r="D116" s="123">
        <f t="shared" si="24"/>
        <v>13.324022745253194</v>
      </c>
      <c r="E116" s="123">
        <f t="shared" si="24"/>
        <v>15.986373514792737</v>
      </c>
      <c r="F116" s="123">
        <f t="shared" si="24"/>
        <v>18.599648694110353</v>
      </c>
      <c r="G116" s="123">
        <f t="shared" si="24"/>
        <v>21.114772692984115</v>
      </c>
      <c r="H116" s="123">
        <f t="shared" si="24"/>
        <v>23.531745511414019</v>
      </c>
      <c r="I116" s="123">
        <f t="shared" si="24"/>
        <v>25.862836046955557</v>
      </c>
      <c r="J116" s="123">
        <f t="shared" si="24"/>
        <v>28.243002172719017</v>
      </c>
      <c r="K116" s="123">
        <f t="shared" si="24"/>
        <v>30.831739556925669</v>
      </c>
      <c r="L116" s="123">
        <f t="shared" si="24"/>
        <v>33.653585994686473</v>
      </c>
      <c r="M116" s="123">
        <f t="shared" si="24"/>
        <v>36.794423768889807</v>
      </c>
      <c r="N116" s="123">
        <f t="shared" si="24"/>
        <v>41.100167261835097</v>
      </c>
      <c r="O116" s="123">
        <f t="shared" si="24"/>
        <v>45.618855893360042</v>
      </c>
      <c r="P116" s="123">
        <f t="shared" si="24"/>
        <v>50.313485609936102</v>
      </c>
      <c r="Q116" s="123">
        <f t="shared" si="24"/>
        <v>55.139603397479085</v>
      </c>
      <c r="R116" s="123">
        <f t="shared" si="24"/>
        <v>60.045724200639953</v>
      </c>
      <c r="S116" s="123">
        <f t="shared" si="23"/>
        <v>64.974022228885588</v>
      </c>
      <c r="T116" s="123">
        <f t="shared" si="23"/>
        <v>69.861295461758331</v>
      </c>
      <c r="U116" s="123">
        <f t="shared" si="23"/>
        <v>74.640189448200601</v>
      </c>
      <c r="V116" s="123">
        <f t="shared" si="23"/>
        <v>79.240653382191539</v>
      </c>
      <c r="W116" s="123">
        <f t="shared" si="23"/>
        <v>83.591588669430905</v>
      </c>
      <c r="X116" s="123">
        <f t="shared" si="23"/>
        <v>87.711322090958063</v>
      </c>
      <c r="Y116" s="123">
        <f t="shared" si="23"/>
        <v>91.543451393529381</v>
      </c>
      <c r="Z116" s="123">
        <f t="shared" si="23"/>
        <v>95.033659722394859</v>
      </c>
      <c r="AA116" s="123">
        <f t="shared" si="23"/>
        <v>98.130988337685693</v>
      </c>
      <c r="AB116" s="123">
        <f t="shared" si="23"/>
        <v>100.78907014887959</v>
      </c>
      <c r="AC116" s="123">
        <f t="shared" si="23"/>
        <v>102.96728250049898</v>
      </c>
      <c r="AD116" s="123">
        <f t="shared" si="23"/>
        <v>104.63177923114924</v>
      </c>
      <c r="AE116" s="123">
        <f t="shared" si="23"/>
        <v>105.75636539265132</v>
      </c>
      <c r="AF116" s="123">
        <f t="shared" si="23"/>
        <v>106.32318304625454</v>
      </c>
      <c r="AG116" s="123">
        <f t="shared" si="23"/>
        <v>106.32318304625454</v>
      </c>
    </row>
    <row r="117" spans="1:33">
      <c r="A117" s="137"/>
      <c r="B117" s="123" t="s">
        <v>17</v>
      </c>
      <c r="C117" s="123">
        <f t="shared" si="24"/>
        <v>0.72386495577342391</v>
      </c>
      <c r="D117" s="123">
        <f t="shared" si="23"/>
        <v>1.3005031408810668</v>
      </c>
      <c r="E117" s="123">
        <f t="shared" si="23"/>
        <v>2.232939355097681</v>
      </c>
      <c r="F117" s="123">
        <f t="shared" si="23"/>
        <v>4.1714251688637995</v>
      </c>
      <c r="G117" s="123">
        <f t="shared" si="23"/>
        <v>7.5331030990658014</v>
      </c>
      <c r="H117" s="123">
        <f t="shared" si="23"/>
        <v>12.133939682371462</v>
      </c>
      <c r="I117" s="123">
        <f t="shared" si="23"/>
        <v>17.066036499675132</v>
      </c>
      <c r="J117" s="123">
        <f t="shared" si="23"/>
        <v>21.617797492758868</v>
      </c>
      <c r="K117" s="123">
        <f t="shared" si="23"/>
        <v>25.666533686067847</v>
      </c>
      <c r="L117" s="123">
        <f t="shared" si="23"/>
        <v>29.187707284491115</v>
      </c>
      <c r="M117" s="123">
        <f t="shared" si="23"/>
        <v>32.414427341582815</v>
      </c>
      <c r="N117" s="123">
        <f t="shared" si="23"/>
        <v>36.207616507425257</v>
      </c>
      <c r="O117" s="123">
        <f t="shared" si="23"/>
        <v>40.188401890715987</v>
      </c>
      <c r="P117" s="123">
        <f t="shared" si="23"/>
        <v>44.324184388613268</v>
      </c>
      <c r="Q117" s="123">
        <f t="shared" si="23"/>
        <v>48.575802659599788</v>
      </c>
      <c r="R117" s="123">
        <f t="shared" si="23"/>
        <v>52.897900412834531</v>
      </c>
      <c r="S117" s="123">
        <f t="shared" si="23"/>
        <v>57.239535421379024</v>
      </c>
      <c r="T117" s="123">
        <f t="shared" si="23"/>
        <v>61.545029213059543</v>
      </c>
      <c r="U117" s="123">
        <f t="shared" si="23"/>
        <v>65.755045189111698</v>
      </c>
      <c r="V117" s="123">
        <f t="shared" si="23"/>
        <v>69.807871369039702</v>
      </c>
      <c r="W117" s="123">
        <f t="shared" si="23"/>
        <v>73.640872712449635</v>
      </c>
      <c r="X117" s="123">
        <f t="shared" si="23"/>
        <v>77.270194386232504</v>
      </c>
      <c r="Y117" s="123">
        <f t="shared" si="23"/>
        <v>80.646148243316006</v>
      </c>
      <c r="Z117" s="123">
        <f t="shared" si="23"/>
        <v>83.720883289952397</v>
      </c>
      <c r="AA117" s="123">
        <f t="shared" si="23"/>
        <v>86.449506898354656</v>
      </c>
      <c r="AB117" s="123">
        <f t="shared" si="23"/>
        <v>88.791171501613832</v>
      </c>
      <c r="AC117" s="123">
        <f t="shared" si="23"/>
        <v>90.710090152156837</v>
      </c>
      <c r="AD117" s="123">
        <f t="shared" si="23"/>
        <v>92.176445724807039</v>
      </c>
      <c r="AE117" s="123">
        <f t="shared" si="23"/>
        <v>93.167161509631498</v>
      </c>
      <c r="AF117" s="123">
        <f t="shared" si="23"/>
        <v>93.666505371191903</v>
      </c>
      <c r="AG117" s="123">
        <f t="shared" si="23"/>
        <v>93.666505371191903</v>
      </c>
    </row>
    <row r="118" spans="1:33">
      <c r="A118" s="137"/>
      <c r="B118" s="123" t="s">
        <v>18</v>
      </c>
      <c r="C118" s="123">
        <f t="shared" si="24"/>
        <v>10.183184971049863</v>
      </c>
      <c r="D118" s="123">
        <f t="shared" si="23"/>
        <v>13.189064872142895</v>
      </c>
      <c r="E118" s="123">
        <f t="shared" si="23"/>
        <v>15.385197534574131</v>
      </c>
      <c r="F118" s="123">
        <f t="shared" si="23"/>
        <v>17.090574294786094</v>
      </c>
      <c r="G118" s="123">
        <f t="shared" si="23"/>
        <v>19.151749084107031</v>
      </c>
      <c r="H118" s="123">
        <f t="shared" si="23"/>
        <v>21.188386078317002</v>
      </c>
      <c r="I118" s="123">
        <f t="shared" si="23"/>
        <v>23.139140789638603</v>
      </c>
      <c r="J118" s="123">
        <f t="shared" si="23"/>
        <v>25.678802583623327</v>
      </c>
      <c r="K118" s="123">
        <f t="shared" si="23"/>
        <v>28.218464377608051</v>
      </c>
      <c r="L118" s="123">
        <f t="shared" si="23"/>
        <v>30.954428532480485</v>
      </c>
      <c r="M118" s="123">
        <f t="shared" si="23"/>
        <v>34.058459614017373</v>
      </c>
      <c r="N118" s="123">
        <f t="shared" si="23"/>
        <v>38.044036118324186</v>
      </c>
      <c r="O118" s="123">
        <f t="shared" si="23"/>
        <v>42.226723561176215</v>
      </c>
      <c r="P118" s="123">
        <f t="shared" si="23"/>
        <v>46.572269440874493</v>
      </c>
      <c r="Q118" s="123">
        <f t="shared" si="23"/>
        <v>51.039526185862599</v>
      </c>
      <c r="R118" s="123">
        <f t="shared" si="23"/>
        <v>55.580837072683067</v>
      </c>
      <c r="S118" s="123">
        <f t="shared" si="23"/>
        <v>60.142676127838072</v>
      </c>
      <c r="T118" s="123">
        <f t="shared" si="23"/>
        <v>64.666540914251797</v>
      </c>
      <c r="U118" s="123">
        <f t="shared" si="23"/>
        <v>69.090085331178685</v>
      </c>
      <c r="V118" s="123">
        <f t="shared" si="23"/>
        <v>73.348467418794172</v>
      </c>
      <c r="W118" s="123">
        <f t="shared" si="23"/>
        <v>77.375875340560242</v>
      </c>
      <c r="X118" s="123">
        <f t="shared" si="23"/>
        <v>81.189273132544045</v>
      </c>
      <c r="Y118" s="123">
        <f t="shared" si="23"/>
        <v>84.736452506981522</v>
      </c>
      <c r="Z118" s="123">
        <f t="shared" si="23"/>
        <v>87.967135508292145</v>
      </c>
      <c r="AA118" s="123">
        <f t="shared" si="23"/>
        <v>90.834152592669383</v>
      </c>
      <c r="AB118" s="123">
        <f t="shared" si="23"/>
        <v>93.294584439242996</v>
      </c>
      <c r="AC118" s="123">
        <f t="shared" si="23"/>
        <v>95.310829016800668</v>
      </c>
      <c r="AD118" s="123">
        <f t="shared" si="23"/>
        <v>96.851556900857048</v>
      </c>
      <c r="AE118" s="123">
        <f t="shared" si="23"/>
        <v>97.892520950316808</v>
      </c>
      <c r="AF118" s="123">
        <f t="shared" si="23"/>
        <v>98.417191109170588</v>
      </c>
      <c r="AG118" s="123">
        <f t="shared" si="23"/>
        <v>98.417191109170588</v>
      </c>
    </row>
    <row r="119" spans="1:33">
      <c r="A119" s="137"/>
      <c r="B119" s="123" t="s">
        <v>19</v>
      </c>
      <c r="C119" s="123">
        <f t="shared" si="24"/>
        <v>26.046869510287781</v>
      </c>
      <c r="D119" s="123">
        <f t="shared" si="23"/>
        <v>31.837789156475171</v>
      </c>
      <c r="E119" s="123">
        <f t="shared" si="23"/>
        <v>37.223835183331666</v>
      </c>
      <c r="F119" s="123">
        <f t="shared" si="23"/>
        <v>41.959629639747625</v>
      </c>
      <c r="G119" s="123">
        <f t="shared" si="23"/>
        <v>46.903995354606778</v>
      </c>
      <c r="H119" s="123">
        <f t="shared" si="23"/>
        <v>51.713403196355614</v>
      </c>
      <c r="I119" s="123">
        <f t="shared" si="23"/>
        <v>56.338777574772251</v>
      </c>
      <c r="J119" s="123">
        <f t="shared" si="23"/>
        <v>61.724823601628749</v>
      </c>
      <c r="K119" s="123">
        <f t="shared" si="23"/>
        <v>67.417592067372283</v>
      </c>
      <c r="L119" s="123">
        <f t="shared" si="23"/>
        <v>73.674729820667991</v>
      </c>
      <c r="M119" s="123">
        <f t="shared" si="23"/>
        <v>80.839765993069335</v>
      </c>
      <c r="N119" s="123">
        <f t="shared" si="23"/>
        <v>90.299767285172223</v>
      </c>
      <c r="O119" s="123">
        <f t="shared" si="23"/>
        <v>100.22762303479472</v>
      </c>
      <c r="P119" s="123">
        <f t="shared" si="23"/>
        <v>110.54203290559154</v>
      </c>
      <c r="Q119" s="123">
        <f t="shared" si="23"/>
        <v>121.1453307055651</v>
      </c>
      <c r="R119" s="123">
        <f t="shared" si="23"/>
        <v>131.92440038613429</v>
      </c>
      <c r="S119" s="123">
        <f t="shared" si="23"/>
        <v>142.75219488700472</v>
      </c>
      <c r="T119" s="123">
        <f t="shared" si="23"/>
        <v>153.48985521758112</v>
      </c>
      <c r="U119" s="123">
        <f t="shared" si="23"/>
        <v>163.98939922447278</v>
      </c>
      <c r="V119" s="123">
        <f t="shared" si="23"/>
        <v>174.09692068531515</v>
      </c>
      <c r="W119" s="123">
        <f t="shared" si="23"/>
        <v>183.65621131806614</v>
      </c>
      <c r="X119" s="123">
        <f t="shared" si="23"/>
        <v>192.70753626452912</v>
      </c>
      <c r="Y119" s="123">
        <f t="shared" si="23"/>
        <v>201.12697606934486</v>
      </c>
      <c r="Z119" s="123">
        <f t="shared" si="23"/>
        <v>208.7951930346315</v>
      </c>
      <c r="AA119" s="123">
        <f t="shared" si="23"/>
        <v>215.60022746149087</v>
      </c>
      <c r="AB119" s="123">
        <f t="shared" si="23"/>
        <v>221.440207806258</v>
      </c>
      <c r="AC119" s="123">
        <f t="shared" si="23"/>
        <v>226.22588342640481</v>
      </c>
      <c r="AD119" s="123">
        <f t="shared" si="23"/>
        <v>229.88289208204148</v>
      </c>
      <c r="AE119" s="123">
        <f t="shared" si="23"/>
        <v>232.35368175131038</v>
      </c>
      <c r="AF119" s="123">
        <f t="shared" si="23"/>
        <v>233.59901736971366</v>
      </c>
      <c r="AG119" s="123">
        <f t="shared" si="23"/>
        <v>233.59901736971366</v>
      </c>
    </row>
    <row r="120" spans="1:33">
      <c r="A120" s="137"/>
      <c r="B120" s="123" t="s">
        <v>20</v>
      </c>
      <c r="C120" s="123">
        <f t="shared" si="24"/>
        <v>4.5394920955282521</v>
      </c>
      <c r="D120" s="123">
        <f t="shared" si="23"/>
        <v>8.514614903504345</v>
      </c>
      <c r="E120" s="123">
        <f t="shared" si="23"/>
        <v>14.82082824702197</v>
      </c>
      <c r="F120" s="123">
        <f t="shared" si="23"/>
        <v>24.672752984073821</v>
      </c>
      <c r="G120" s="123">
        <f t="shared" si="23"/>
        <v>37.849548958661238</v>
      </c>
      <c r="H120" s="123">
        <f t="shared" si="23"/>
        <v>54.216258297673903</v>
      </c>
      <c r="I120" s="123">
        <f t="shared" si="23"/>
        <v>71.098261334016811</v>
      </c>
      <c r="J120" s="123">
        <f t="shared" si="23"/>
        <v>88.066146653248097</v>
      </c>
      <c r="K120" s="123">
        <f t="shared" si="23"/>
        <v>103.74579772915379</v>
      </c>
      <c r="L120" s="123">
        <f t="shared" si="23"/>
        <v>118.75065943950797</v>
      </c>
      <c r="M120" s="123">
        <f t="shared" si="23"/>
        <v>134.0867813838602</v>
      </c>
      <c r="N120" s="123">
        <f t="shared" si="23"/>
        <v>149.77783527995859</v>
      </c>
      <c r="O120" s="123">
        <f t="shared" si="23"/>
        <v>166.24490698850684</v>
      </c>
      <c r="P120" s="123">
        <f t="shared" si="23"/>
        <v>183.35314579226133</v>
      </c>
      <c r="Q120" s="123">
        <f t="shared" si="23"/>
        <v>200.94055536213705</v>
      </c>
      <c r="R120" s="123">
        <f t="shared" si="23"/>
        <v>218.81951310063158</v>
      </c>
      <c r="S120" s="123">
        <f t="shared" si="23"/>
        <v>236.77928940963344</v>
      </c>
      <c r="T120" s="123">
        <f t="shared" si="23"/>
        <v>254.58956255470392</v>
      </c>
      <c r="U120" s="123">
        <f t="shared" si="23"/>
        <v>272.00487845261239</v>
      </c>
      <c r="V120" s="123">
        <f t="shared" si="23"/>
        <v>288.76995692363175</v>
      </c>
      <c r="W120" s="123">
        <f t="shared" si="23"/>
        <v>304.62569942254436</v>
      </c>
      <c r="X120" s="123">
        <f t="shared" si="23"/>
        <v>319.63889267491862</v>
      </c>
      <c r="Y120" s="123">
        <f t="shared" si="23"/>
        <v>333.60399475821373</v>
      </c>
      <c r="Z120" s="123">
        <f t="shared" si="23"/>
        <v>346.32306338981448</v>
      </c>
      <c r="AA120" s="123">
        <f t="shared" si="23"/>
        <v>357.61039397884866</v>
      </c>
      <c r="AB120" s="123">
        <f t="shared" si="23"/>
        <v>367.29701489066531</v>
      </c>
      <c r="AC120" s="123">
        <f t="shared" si="23"/>
        <v>375.23488844546642</v>
      </c>
      <c r="AD120" s="123">
        <f t="shared" si="23"/>
        <v>381.30067196306442</v>
      </c>
      <c r="AE120" s="123">
        <f t="shared" si="23"/>
        <v>385.39890542723799</v>
      </c>
      <c r="AF120" s="123">
        <f t="shared" si="23"/>
        <v>387.46451067439682</v>
      </c>
      <c r="AG120" s="123">
        <f t="shared" si="23"/>
        <v>387.46451067439682</v>
      </c>
    </row>
    <row r="121" spans="1:33">
      <c r="A121" s="137"/>
      <c r="B121" s="123" t="s">
        <v>21</v>
      </c>
      <c r="C121" s="123">
        <f t="shared" si="24"/>
        <v>2.674619667095024</v>
      </c>
      <c r="D121" s="123">
        <f t="shared" si="23"/>
        <v>5.2878948464126392</v>
      </c>
      <c r="E121" s="123">
        <f t="shared" si="23"/>
        <v>8.5514215961707887</v>
      </c>
      <c r="F121" s="123">
        <f t="shared" si="23"/>
        <v>13.139989281920968</v>
      </c>
      <c r="G121" s="123">
        <f t="shared" si="23"/>
        <v>19.593429396104376</v>
      </c>
      <c r="H121" s="123">
        <f t="shared" si="23"/>
        <v>28.255271070274503</v>
      </c>
      <c r="I121" s="123">
        <f t="shared" si="23"/>
        <v>38.315767065769542</v>
      </c>
      <c r="J121" s="123">
        <f t="shared" si="23"/>
        <v>48.646178807485185</v>
      </c>
      <c r="K121" s="123">
        <f t="shared" si="23"/>
        <v>58.363145671426736</v>
      </c>
      <c r="L121" s="123">
        <f t="shared" si="23"/>
        <v>67.687507813592887</v>
      </c>
      <c r="M121" s="123">
        <f t="shared" si="23"/>
        <v>77.478088062867329</v>
      </c>
      <c r="N121" s="123">
        <f t="shared" si="23"/>
        <v>86.54470031960274</v>
      </c>
      <c r="O121" s="123">
        <f t="shared" si="23"/>
        <v>96.059711559376012</v>
      </c>
      <c r="P121" s="123">
        <f t="shared" si="23"/>
        <v>105.94520227634094</v>
      </c>
      <c r="Q121" s="123">
        <f t="shared" si="23"/>
        <v>116.10756767425157</v>
      </c>
      <c r="R121" s="123">
        <f t="shared" si="23"/>
        <v>126.43839557420516</v>
      </c>
      <c r="S121" s="123">
        <f t="shared" si="23"/>
        <v>136.81592209917054</v>
      </c>
      <c r="T121" s="123">
        <f t="shared" si="23"/>
        <v>147.10706263454617</v>
      </c>
      <c r="U121" s="123">
        <f t="shared" si="23"/>
        <v>157.16998878472384</v>
      </c>
      <c r="V121" s="123">
        <f t="shared" si="23"/>
        <v>166.85719443432464</v>
      </c>
      <c r="W121" s="123">
        <f t="shared" si="23"/>
        <v>176.01896713819812</v>
      </c>
      <c r="X121" s="123">
        <f t="shared" si="23"/>
        <v>184.69389763401139</v>
      </c>
      <c r="Y121" s="123">
        <f t="shared" si="23"/>
        <v>192.76321958990934</v>
      </c>
      <c r="Z121" s="123">
        <f t="shared" si="23"/>
        <v>200.1125579016084</v>
      </c>
      <c r="AA121" s="123">
        <f t="shared" si="23"/>
        <v>206.63460865371295</v>
      </c>
      <c r="AB121" s="123">
        <f t="shared" si="23"/>
        <v>212.2317365755834</v>
      </c>
      <c r="AC121" s="123">
        <f t="shared" si="23"/>
        <v>216.81840246437184</v>
      </c>
      <c r="AD121" s="123">
        <f t="shared" si="23"/>
        <v>220.3233363937004</v>
      </c>
      <c r="AE121" s="123">
        <f t="shared" si="23"/>
        <v>222.69137961140152</v>
      </c>
      <c r="AF121" s="123">
        <f t="shared" si="23"/>
        <v>223.88492862190645</v>
      </c>
      <c r="AG121" s="123">
        <f t="shared" si="23"/>
        <v>223.88492862190645</v>
      </c>
    </row>
    <row r="122" spans="1:33" s="125" customFormat="1">
      <c r="B122" s="125" t="s">
        <v>22</v>
      </c>
      <c r="C122" s="125">
        <f t="shared" si="24"/>
        <v>33.26098127291106</v>
      </c>
      <c r="D122" s="125">
        <f t="shared" si="23"/>
        <v>45.640298906392161</v>
      </c>
      <c r="E122" s="125">
        <f t="shared" si="23"/>
        <v>60.59608502652442</v>
      </c>
      <c r="F122" s="125">
        <f t="shared" si="23"/>
        <v>79.772371905742418</v>
      </c>
      <c r="G122" s="125">
        <f t="shared" si="23"/>
        <v>104.34697370937239</v>
      </c>
      <c r="H122" s="125">
        <f t="shared" si="23"/>
        <v>134.18493256430403</v>
      </c>
      <c r="I122" s="125">
        <f t="shared" si="23"/>
        <v>165.75280597455858</v>
      </c>
      <c r="J122" s="125">
        <f t="shared" si="23"/>
        <v>198.43714906236198</v>
      </c>
      <c r="K122" s="125">
        <f t="shared" si="23"/>
        <v>229.52653546795284</v>
      </c>
      <c r="L122" s="125">
        <f t="shared" si="23"/>
        <v>260.11289707376886</v>
      </c>
      <c r="M122" s="125">
        <f t="shared" si="23"/>
        <v>292.40463543979678</v>
      </c>
      <c r="N122" s="125">
        <f t="shared" si="23"/>
        <v>326.62230288473353</v>
      </c>
      <c r="O122" s="125">
        <f t="shared" si="23"/>
        <v>362.5322415826775</v>
      </c>
      <c r="P122" s="125">
        <f t="shared" si="23"/>
        <v>399.84038097419369</v>
      </c>
      <c r="Q122" s="125">
        <f t="shared" si="23"/>
        <v>438.19345374195365</v>
      </c>
      <c r="R122" s="125">
        <f t="shared" si="23"/>
        <v>477.18230906097097</v>
      </c>
      <c r="S122" s="125">
        <f t="shared" si="23"/>
        <v>516.34740639580855</v>
      </c>
      <c r="T122" s="125">
        <f t="shared" si="23"/>
        <v>555.18648040683115</v>
      </c>
      <c r="U122" s="125">
        <f t="shared" si="23"/>
        <v>593.16426646180889</v>
      </c>
      <c r="V122" s="125">
        <f t="shared" si="23"/>
        <v>629.72407204327135</v>
      </c>
      <c r="W122" s="125">
        <f t="shared" si="23"/>
        <v>664.30087787880848</v>
      </c>
      <c r="X122" s="125">
        <f t="shared" si="23"/>
        <v>697.04032657345897</v>
      </c>
      <c r="Y122" s="125">
        <f t="shared" si="23"/>
        <v>727.49419041746773</v>
      </c>
      <c r="Z122" s="125">
        <f t="shared" si="23"/>
        <v>755.2308143260542</v>
      </c>
      <c r="AA122" s="125">
        <f t="shared" si="23"/>
        <v>779.84523009405234</v>
      </c>
      <c r="AB122" s="125">
        <f t="shared" si="23"/>
        <v>800.96895927250648</v>
      </c>
      <c r="AC122" s="125">
        <f t="shared" si="23"/>
        <v>818.27917433624282</v>
      </c>
      <c r="AD122" s="125">
        <f t="shared" si="23"/>
        <v>831.50690043880616</v>
      </c>
      <c r="AE122" s="125">
        <f t="shared" si="23"/>
        <v>840.44396678994963</v>
      </c>
      <c r="AF122" s="125">
        <f t="shared" si="23"/>
        <v>844.94845666601668</v>
      </c>
      <c r="AG122" s="125">
        <f t="shared" si="23"/>
        <v>844.94845666601668</v>
      </c>
    </row>
    <row r="123" spans="1:33" s="128" customFormat="1" ht="11.25">
      <c r="B123" s="128" t="s">
        <v>23</v>
      </c>
      <c r="C123" s="128">
        <f t="shared" ref="C123" si="25">SUM(C119:C121)</f>
        <v>33.26098127291106</v>
      </c>
      <c r="D123" s="128">
        <f t="shared" ref="D123:AG123" si="26">SUM(D119:D121)</f>
        <v>45.640298906392161</v>
      </c>
      <c r="E123" s="128">
        <f t="shared" si="26"/>
        <v>60.596085026524428</v>
      </c>
      <c r="F123" s="128">
        <f t="shared" si="26"/>
        <v>79.772371905742403</v>
      </c>
      <c r="G123" s="128">
        <f t="shared" si="26"/>
        <v>104.34697370937238</v>
      </c>
      <c r="H123" s="128">
        <f t="shared" si="26"/>
        <v>134.18493256430401</v>
      </c>
      <c r="I123" s="128">
        <f t="shared" si="26"/>
        <v>165.75280597455861</v>
      </c>
      <c r="J123" s="128">
        <f t="shared" si="26"/>
        <v>198.43714906236204</v>
      </c>
      <c r="K123" s="128">
        <f t="shared" si="26"/>
        <v>229.52653546795281</v>
      </c>
      <c r="L123" s="128">
        <f t="shared" si="26"/>
        <v>260.11289707376886</v>
      </c>
      <c r="M123" s="128">
        <f t="shared" si="26"/>
        <v>292.40463543979683</v>
      </c>
      <c r="N123" s="128">
        <f t="shared" si="26"/>
        <v>326.62230288473353</v>
      </c>
      <c r="O123" s="128">
        <f t="shared" si="26"/>
        <v>362.53224158267756</v>
      </c>
      <c r="P123" s="128">
        <f t="shared" si="26"/>
        <v>399.84038097419381</v>
      </c>
      <c r="Q123" s="128">
        <f t="shared" si="26"/>
        <v>438.19345374195376</v>
      </c>
      <c r="R123" s="128">
        <f t="shared" si="26"/>
        <v>477.18230906097108</v>
      </c>
      <c r="S123" s="128">
        <f t="shared" si="26"/>
        <v>516.34740639580866</v>
      </c>
      <c r="T123" s="128">
        <f t="shared" si="26"/>
        <v>555.18648040683127</v>
      </c>
      <c r="U123" s="128">
        <f t="shared" si="26"/>
        <v>593.16426646180901</v>
      </c>
      <c r="V123" s="128">
        <f t="shared" si="26"/>
        <v>629.72407204327146</v>
      </c>
      <c r="W123" s="128">
        <f t="shared" si="26"/>
        <v>664.30087787880859</v>
      </c>
      <c r="X123" s="128">
        <f t="shared" si="26"/>
        <v>697.04032657345908</v>
      </c>
      <c r="Y123" s="128">
        <f t="shared" si="26"/>
        <v>727.49419041746796</v>
      </c>
      <c r="Z123" s="128">
        <f t="shared" si="26"/>
        <v>755.23081432605431</v>
      </c>
      <c r="AA123" s="128">
        <f t="shared" si="26"/>
        <v>779.84523009405245</v>
      </c>
      <c r="AB123" s="128">
        <f t="shared" si="26"/>
        <v>800.96895927250671</v>
      </c>
      <c r="AC123" s="128">
        <f t="shared" si="26"/>
        <v>818.27917433624305</v>
      </c>
      <c r="AD123" s="128">
        <f t="shared" si="26"/>
        <v>831.50690043880627</v>
      </c>
      <c r="AE123" s="128">
        <f t="shared" si="26"/>
        <v>840.44396678994985</v>
      </c>
      <c r="AF123" s="128">
        <f t="shared" si="26"/>
        <v>844.94845666601691</v>
      </c>
      <c r="AG123" s="128">
        <f t="shared" si="26"/>
        <v>844.94845666601691</v>
      </c>
    </row>
    <row r="125" spans="1:33" ht="38.25">
      <c r="A125" s="142" t="s">
        <v>48</v>
      </c>
      <c r="B125" s="127" t="s">
        <v>49</v>
      </c>
      <c r="C125" s="127">
        <v>2000</v>
      </c>
      <c r="D125" s="127">
        <v>2010</v>
      </c>
      <c r="E125" s="127">
        <v>2020</v>
      </c>
      <c r="F125" s="127">
        <v>2030</v>
      </c>
      <c r="G125" s="127">
        <v>2040</v>
      </c>
      <c r="H125" s="127">
        <v>2050</v>
      </c>
      <c r="I125" s="127">
        <v>2060</v>
      </c>
      <c r="J125" s="127">
        <v>2070</v>
      </c>
      <c r="K125" s="127">
        <v>2080</v>
      </c>
      <c r="L125" s="127">
        <v>2090</v>
      </c>
      <c r="M125" s="127">
        <v>2100</v>
      </c>
      <c r="N125" s="127">
        <v>2110</v>
      </c>
      <c r="O125" s="127">
        <v>2120</v>
      </c>
      <c r="P125" s="127">
        <v>2130</v>
      </c>
      <c r="Q125" s="127">
        <v>2140</v>
      </c>
      <c r="R125" s="127">
        <v>2150</v>
      </c>
      <c r="S125" s="127">
        <v>2160</v>
      </c>
      <c r="T125" s="127">
        <v>2170</v>
      </c>
      <c r="U125" s="127">
        <v>2180</v>
      </c>
      <c r="V125" s="127">
        <v>2190</v>
      </c>
      <c r="W125" s="127">
        <v>2200</v>
      </c>
      <c r="X125" s="127">
        <v>2210</v>
      </c>
      <c r="Y125" s="127">
        <v>2220</v>
      </c>
      <c r="Z125" s="127">
        <v>2230</v>
      </c>
      <c r="AA125" s="127">
        <v>2240</v>
      </c>
      <c r="AB125" s="127">
        <v>2250</v>
      </c>
      <c r="AC125" s="127">
        <v>2260</v>
      </c>
      <c r="AD125" s="127">
        <v>2270</v>
      </c>
      <c r="AE125" s="127">
        <v>2280</v>
      </c>
      <c r="AF125" s="127">
        <v>2290</v>
      </c>
      <c r="AG125" s="127">
        <v>2300</v>
      </c>
    </row>
    <row r="126" spans="1:33">
      <c r="A126" s="209">
        <v>8.76</v>
      </c>
      <c r="B126" s="138" t="s">
        <v>50</v>
      </c>
      <c r="C126" s="74">
        <f>C116</f>
        <v>10.943856619489733</v>
      </c>
      <c r="D126" s="74">
        <f>D116</f>
        <v>13.324022745253194</v>
      </c>
      <c r="E126" s="74">
        <f t="shared" ref="E126:AG126" si="27">E116</f>
        <v>15.986373514792737</v>
      </c>
      <c r="F126" s="74">
        <f t="shared" si="27"/>
        <v>18.599648694110353</v>
      </c>
      <c r="G126" s="74">
        <f t="shared" si="27"/>
        <v>21.114772692984115</v>
      </c>
      <c r="H126" s="74">
        <f t="shared" si="27"/>
        <v>23.531745511414019</v>
      </c>
      <c r="I126" s="74">
        <f t="shared" si="27"/>
        <v>25.862836046955557</v>
      </c>
      <c r="J126" s="74">
        <f t="shared" si="27"/>
        <v>28.243002172719017</v>
      </c>
      <c r="K126" s="74">
        <f t="shared" si="27"/>
        <v>30.831739556925669</v>
      </c>
      <c r="L126" s="74">
        <f t="shared" si="27"/>
        <v>33.653585994686473</v>
      </c>
      <c r="M126" s="74">
        <f t="shared" si="27"/>
        <v>36.794423768889807</v>
      </c>
      <c r="N126" s="74">
        <f t="shared" si="27"/>
        <v>41.100167261835097</v>
      </c>
      <c r="O126" s="74">
        <f t="shared" si="27"/>
        <v>45.618855893360042</v>
      </c>
      <c r="P126" s="74">
        <f t="shared" si="27"/>
        <v>50.313485609936102</v>
      </c>
      <c r="Q126" s="74">
        <f t="shared" si="27"/>
        <v>55.139603397479085</v>
      </c>
      <c r="R126" s="74">
        <f t="shared" si="27"/>
        <v>60.045724200639953</v>
      </c>
      <c r="S126" s="74">
        <f t="shared" si="27"/>
        <v>64.974022228885588</v>
      </c>
      <c r="T126" s="74">
        <f t="shared" si="27"/>
        <v>69.861295461758331</v>
      </c>
      <c r="U126" s="74">
        <f t="shared" si="27"/>
        <v>74.640189448200601</v>
      </c>
      <c r="V126" s="74">
        <f t="shared" si="27"/>
        <v>79.240653382191539</v>
      </c>
      <c r="W126" s="74">
        <f t="shared" si="27"/>
        <v>83.591588669430905</v>
      </c>
      <c r="X126" s="74">
        <f t="shared" si="27"/>
        <v>87.711322090958063</v>
      </c>
      <c r="Y126" s="74">
        <f t="shared" si="27"/>
        <v>91.543451393529381</v>
      </c>
      <c r="Z126" s="74">
        <f t="shared" si="27"/>
        <v>95.033659722394859</v>
      </c>
      <c r="AA126" s="74">
        <f t="shared" si="27"/>
        <v>98.130988337685693</v>
      </c>
      <c r="AB126" s="74">
        <f t="shared" si="27"/>
        <v>100.78907014887959</v>
      </c>
      <c r="AC126" s="74">
        <f t="shared" si="27"/>
        <v>102.96728250049898</v>
      </c>
      <c r="AD126" s="74">
        <f t="shared" si="27"/>
        <v>104.63177923114924</v>
      </c>
      <c r="AE126" s="74">
        <f t="shared" si="27"/>
        <v>105.75636539265132</v>
      </c>
      <c r="AF126" s="74">
        <f t="shared" si="27"/>
        <v>106.32318304625454</v>
      </c>
      <c r="AG126" s="74">
        <f t="shared" si="27"/>
        <v>106.32318304625454</v>
      </c>
    </row>
    <row r="127" spans="1:33">
      <c r="A127" s="209">
        <v>9.6359999999999992</v>
      </c>
      <c r="B127" s="138" t="s">
        <v>51</v>
      </c>
      <c r="C127" s="74">
        <f>C118</f>
        <v>10.183184971049863</v>
      </c>
      <c r="D127" s="74">
        <f>D118</f>
        <v>13.189064872142895</v>
      </c>
      <c r="E127" s="74">
        <f t="shared" ref="E127:AG127" si="28">E118</f>
        <v>15.385197534574131</v>
      </c>
      <c r="F127" s="74">
        <f t="shared" si="28"/>
        <v>17.090574294786094</v>
      </c>
      <c r="G127" s="74">
        <f t="shared" si="28"/>
        <v>19.151749084107031</v>
      </c>
      <c r="H127" s="74">
        <f t="shared" si="28"/>
        <v>21.188386078317002</v>
      </c>
      <c r="I127" s="74">
        <f t="shared" si="28"/>
        <v>23.139140789638603</v>
      </c>
      <c r="J127" s="74">
        <f t="shared" si="28"/>
        <v>25.678802583623327</v>
      </c>
      <c r="K127" s="74">
        <f t="shared" si="28"/>
        <v>28.218464377608051</v>
      </c>
      <c r="L127" s="74">
        <f t="shared" si="28"/>
        <v>30.954428532480485</v>
      </c>
      <c r="M127" s="74">
        <f t="shared" si="28"/>
        <v>34.058459614017373</v>
      </c>
      <c r="N127" s="74">
        <f t="shared" si="28"/>
        <v>38.044036118324186</v>
      </c>
      <c r="O127" s="74">
        <f t="shared" si="28"/>
        <v>42.226723561176215</v>
      </c>
      <c r="P127" s="74">
        <f t="shared" si="28"/>
        <v>46.572269440874493</v>
      </c>
      <c r="Q127" s="74">
        <f t="shared" si="28"/>
        <v>51.039526185862599</v>
      </c>
      <c r="R127" s="74">
        <f t="shared" si="28"/>
        <v>55.580837072683067</v>
      </c>
      <c r="S127" s="74">
        <f t="shared" si="28"/>
        <v>60.142676127838072</v>
      </c>
      <c r="T127" s="74">
        <f t="shared" si="28"/>
        <v>64.666540914251797</v>
      </c>
      <c r="U127" s="74">
        <f t="shared" si="28"/>
        <v>69.090085331178685</v>
      </c>
      <c r="V127" s="74">
        <f t="shared" si="28"/>
        <v>73.348467418794172</v>
      </c>
      <c r="W127" s="74">
        <f t="shared" si="28"/>
        <v>77.375875340560242</v>
      </c>
      <c r="X127" s="74">
        <f t="shared" si="28"/>
        <v>81.189273132544045</v>
      </c>
      <c r="Y127" s="74">
        <f t="shared" si="28"/>
        <v>84.736452506981522</v>
      </c>
      <c r="Z127" s="74">
        <f t="shared" si="28"/>
        <v>87.967135508292145</v>
      </c>
      <c r="AA127" s="74">
        <f t="shared" si="28"/>
        <v>90.834152592669383</v>
      </c>
      <c r="AB127" s="74">
        <f t="shared" si="28"/>
        <v>93.294584439242996</v>
      </c>
      <c r="AC127" s="74">
        <f t="shared" si="28"/>
        <v>95.310829016800668</v>
      </c>
      <c r="AD127" s="74">
        <f t="shared" si="28"/>
        <v>96.851556900857048</v>
      </c>
      <c r="AE127" s="74">
        <f t="shared" si="28"/>
        <v>97.892520950316808</v>
      </c>
      <c r="AF127" s="74">
        <f t="shared" si="28"/>
        <v>98.417191109170588</v>
      </c>
      <c r="AG127" s="74">
        <f t="shared" si="28"/>
        <v>98.417191109170588</v>
      </c>
    </row>
    <row r="128" spans="1:33">
      <c r="A128" s="209">
        <v>6.57</v>
      </c>
      <c r="B128" s="138" t="s">
        <v>52</v>
      </c>
      <c r="C128" s="74">
        <f t="shared" ref="C128:AG128" si="29">(C122-C116-C118)*($A128/SUM($A128:$A133))</f>
        <v>3.1380878488891719</v>
      </c>
      <c r="D128" s="74">
        <f t="shared" si="29"/>
        <v>4.9466925747403643</v>
      </c>
      <c r="E128" s="74">
        <f t="shared" si="29"/>
        <v>7.5580639596097114</v>
      </c>
      <c r="F128" s="74">
        <f t="shared" si="29"/>
        <v>11.400555754356716</v>
      </c>
      <c r="G128" s="74">
        <f t="shared" si="29"/>
        <v>16.572530672141703</v>
      </c>
      <c r="H128" s="74">
        <f t="shared" si="29"/>
        <v>23.13744852790682</v>
      </c>
      <c r="I128" s="74">
        <f t="shared" si="29"/>
        <v>30.194179949473561</v>
      </c>
      <c r="J128" s="74">
        <f t="shared" si="29"/>
        <v>37.374658010177498</v>
      </c>
      <c r="K128" s="74">
        <f t="shared" si="29"/>
        <v>44.088706431056671</v>
      </c>
      <c r="L128" s="74">
        <f t="shared" si="29"/>
        <v>50.561607555155675</v>
      </c>
      <c r="M128" s="74">
        <f t="shared" si="29"/>
        <v>57.297866911264556</v>
      </c>
      <c r="N128" s="74">
        <f t="shared" si="29"/>
        <v>64.002956768424369</v>
      </c>
      <c r="O128" s="74">
        <f t="shared" si="29"/>
        <v>71.039653998657229</v>
      </c>
      <c r="P128" s="74">
        <f t="shared" si="29"/>
        <v>78.350334290530114</v>
      </c>
      <c r="Q128" s="74">
        <f t="shared" si="29"/>
        <v>85.865773489296203</v>
      </c>
      <c r="R128" s="74">
        <f t="shared" si="29"/>
        <v>93.505796841633114</v>
      </c>
      <c r="S128" s="74">
        <f t="shared" si="29"/>
        <v>101.18035552734955</v>
      </c>
      <c r="T128" s="74">
        <f t="shared" si="29"/>
        <v>108.79102862866061</v>
      </c>
      <c r="U128" s="74">
        <f t="shared" si="29"/>
        <v>116.23292888338699</v>
      </c>
      <c r="V128" s="74">
        <f t="shared" si="29"/>
        <v>123.39697014886698</v>
      </c>
      <c r="W128" s="74">
        <f t="shared" si="29"/>
        <v>130.17243462124588</v>
      </c>
      <c r="X128" s="74">
        <f t="shared" si="29"/>
        <v>136.58786155602334</v>
      </c>
      <c r="Y128" s="74">
        <f t="shared" si="29"/>
        <v>142.55541892679918</v>
      </c>
      <c r="Z128" s="74">
        <f t="shared" si="29"/>
        <v>147.99052217983635</v>
      </c>
      <c r="AA128" s="74">
        <f t="shared" si="29"/>
        <v>152.81381616302517</v>
      </c>
      <c r="AB128" s="74">
        <f t="shared" si="29"/>
        <v>156.95309603906483</v>
      </c>
      <c r="AC128" s="74">
        <f t="shared" si="29"/>
        <v>160.34510245317497</v>
      </c>
      <c r="AD128" s="74">
        <f t="shared" si="29"/>
        <v>162.93712870003444</v>
      </c>
      <c r="AE128" s="74">
        <f t="shared" si="29"/>
        <v>164.68838287421937</v>
      </c>
      <c r="AF128" s="74">
        <f t="shared" si="29"/>
        <v>165.5710558217047</v>
      </c>
      <c r="AG128" s="74">
        <f t="shared" si="29"/>
        <v>165.5710558217047</v>
      </c>
    </row>
    <row r="129" spans="1:33">
      <c r="A129" s="209">
        <v>2.6280000000000001</v>
      </c>
      <c r="B129" s="138" t="s">
        <v>53</v>
      </c>
      <c r="C129" s="74">
        <f t="shared" ref="C129:AG129" si="30">(C122-C116-C118)*($A129/SUM($A128:$A133))</f>
        <v>1.2552351395556687</v>
      </c>
      <c r="D129" s="74">
        <f t="shared" si="30"/>
        <v>1.9786770298961454</v>
      </c>
      <c r="E129" s="74">
        <f t="shared" si="30"/>
        <v>3.0232255838438844</v>
      </c>
      <c r="F129" s="74">
        <f t="shared" si="30"/>
        <v>4.5602223017426864</v>
      </c>
      <c r="G129" s="74">
        <f t="shared" si="30"/>
        <v>6.6290122688566813</v>
      </c>
      <c r="H129" s="74">
        <f t="shared" si="30"/>
        <v>9.2549794111627257</v>
      </c>
      <c r="I129" s="74">
        <f t="shared" si="30"/>
        <v>12.077671979789423</v>
      </c>
      <c r="J129" s="74">
        <f t="shared" si="30"/>
        <v>14.949863204070997</v>
      </c>
      <c r="K129" s="74">
        <f t="shared" si="30"/>
        <v>17.635482572422667</v>
      </c>
      <c r="L129" s="74">
        <f t="shared" si="30"/>
        <v>20.224643022062267</v>
      </c>
      <c r="M129" s="74">
        <f t="shared" si="30"/>
        <v>22.919146764505822</v>
      </c>
      <c r="N129" s="74">
        <f t="shared" si="30"/>
        <v>25.601182707369748</v>
      </c>
      <c r="O129" s="74">
        <f t="shared" si="30"/>
        <v>28.41586159946289</v>
      </c>
      <c r="P129" s="74">
        <f t="shared" si="30"/>
        <v>31.340133716212044</v>
      </c>
      <c r="Q129" s="74">
        <f t="shared" si="30"/>
        <v>34.346309395718478</v>
      </c>
      <c r="R129" s="74">
        <f t="shared" si="30"/>
        <v>37.402318736653243</v>
      </c>
      <c r="S129" s="74">
        <f t="shared" si="30"/>
        <v>40.472142210939815</v>
      </c>
      <c r="T129" s="74">
        <f t="shared" si="30"/>
        <v>43.516411451464243</v>
      </c>
      <c r="U129" s="74">
        <f t="shared" si="30"/>
        <v>46.493171553354792</v>
      </c>
      <c r="V129" s="74">
        <f t="shared" si="30"/>
        <v>49.358788059546789</v>
      </c>
      <c r="W129" s="74">
        <f t="shared" si="30"/>
        <v>52.068973848498352</v>
      </c>
      <c r="X129" s="74">
        <f t="shared" si="30"/>
        <v>54.635144622409328</v>
      </c>
      <c r="Y129" s="74">
        <f t="shared" si="30"/>
        <v>57.022167570719667</v>
      </c>
      <c r="Z129" s="74">
        <f t="shared" si="30"/>
        <v>59.196208871934537</v>
      </c>
      <c r="AA129" s="74">
        <f t="shared" si="30"/>
        <v>61.125526465210058</v>
      </c>
      <c r="AB129" s="74">
        <f t="shared" si="30"/>
        <v>62.781238415625928</v>
      </c>
      <c r="AC129" s="74">
        <f t="shared" si="30"/>
        <v>64.138040981269981</v>
      </c>
      <c r="AD129" s="74">
        <f t="shared" si="30"/>
        <v>65.174851480013771</v>
      </c>
      <c r="AE129" s="74">
        <f t="shared" si="30"/>
        <v>65.87535314968774</v>
      </c>
      <c r="AF129" s="74">
        <f t="shared" si="30"/>
        <v>66.228422328681873</v>
      </c>
      <c r="AG129" s="74">
        <f t="shared" si="30"/>
        <v>66.228422328681873</v>
      </c>
    </row>
    <row r="130" spans="1:33">
      <c r="A130" s="209">
        <v>5.2560000000000002</v>
      </c>
      <c r="B130" s="138" t="s">
        <v>54</v>
      </c>
      <c r="C130" s="74">
        <f t="shared" ref="C130:AG130" si="31">(C122-C116-C118)*($A130/SUM($A128:$A133))</f>
        <v>2.5104702791113374</v>
      </c>
      <c r="D130" s="74">
        <f t="shared" si="31"/>
        <v>3.9573540597922907</v>
      </c>
      <c r="E130" s="74">
        <f t="shared" si="31"/>
        <v>6.0464511676877688</v>
      </c>
      <c r="F130" s="74">
        <f t="shared" si="31"/>
        <v>9.1204446034853728</v>
      </c>
      <c r="G130" s="74">
        <f t="shared" si="31"/>
        <v>13.258024537713363</v>
      </c>
      <c r="H130" s="74">
        <f t="shared" si="31"/>
        <v>18.509958822325451</v>
      </c>
      <c r="I130" s="74">
        <f t="shared" si="31"/>
        <v>24.155343959578847</v>
      </c>
      <c r="J130" s="74">
        <f t="shared" si="31"/>
        <v>29.899726408141994</v>
      </c>
      <c r="K130" s="74">
        <f t="shared" si="31"/>
        <v>35.270965144845334</v>
      </c>
      <c r="L130" s="74">
        <f t="shared" si="31"/>
        <v>40.449286044124534</v>
      </c>
      <c r="M130" s="74">
        <f t="shared" si="31"/>
        <v>45.838293529011644</v>
      </c>
      <c r="N130" s="74">
        <f t="shared" si="31"/>
        <v>51.202365414739496</v>
      </c>
      <c r="O130" s="74">
        <f t="shared" si="31"/>
        <v>56.831723198925779</v>
      </c>
      <c r="P130" s="74">
        <f t="shared" si="31"/>
        <v>62.680267432424088</v>
      </c>
      <c r="Q130" s="74">
        <f t="shared" si="31"/>
        <v>68.692618791436956</v>
      </c>
      <c r="R130" s="74">
        <f t="shared" si="31"/>
        <v>74.804637473306485</v>
      </c>
      <c r="S130" s="74">
        <f t="shared" si="31"/>
        <v>80.94428442187963</v>
      </c>
      <c r="T130" s="74">
        <f t="shared" si="31"/>
        <v>87.032822902928487</v>
      </c>
      <c r="U130" s="74">
        <f t="shared" si="31"/>
        <v>92.986343106709583</v>
      </c>
      <c r="V130" s="74">
        <f t="shared" si="31"/>
        <v>98.717576119093579</v>
      </c>
      <c r="W130" s="74">
        <f t="shared" si="31"/>
        <v>104.1379476969967</v>
      </c>
      <c r="X130" s="74">
        <f t="shared" si="31"/>
        <v>109.27028924481866</v>
      </c>
      <c r="Y130" s="74">
        <f t="shared" si="31"/>
        <v>114.04433514143933</v>
      </c>
      <c r="Z130" s="74">
        <f t="shared" si="31"/>
        <v>118.39241774386907</v>
      </c>
      <c r="AA130" s="74">
        <f t="shared" si="31"/>
        <v>122.25105293042012</v>
      </c>
      <c r="AB130" s="74">
        <f t="shared" si="31"/>
        <v>125.56247683125186</v>
      </c>
      <c r="AC130" s="74">
        <f t="shared" si="31"/>
        <v>128.27608196253996</v>
      </c>
      <c r="AD130" s="74">
        <f t="shared" si="31"/>
        <v>130.34970296002754</v>
      </c>
      <c r="AE130" s="74">
        <f t="shared" si="31"/>
        <v>131.75070629937548</v>
      </c>
      <c r="AF130" s="74">
        <f t="shared" si="31"/>
        <v>132.45684465736375</v>
      </c>
      <c r="AG130" s="74">
        <f t="shared" si="31"/>
        <v>132.45684465736375</v>
      </c>
    </row>
    <row r="131" spans="1:33">
      <c r="A131" s="209">
        <v>4.38</v>
      </c>
      <c r="B131" s="138" t="s">
        <v>55</v>
      </c>
      <c r="C131" s="74">
        <f t="shared" ref="C131:AG131" si="32">(C122-C116-C118)*($A131/SUM($A128:$A133))</f>
        <v>2.0920585659261142</v>
      </c>
      <c r="D131" s="74">
        <f t="shared" si="32"/>
        <v>3.2977950498269086</v>
      </c>
      <c r="E131" s="74">
        <f t="shared" si="32"/>
        <v>5.0387093064064734</v>
      </c>
      <c r="F131" s="74">
        <f t="shared" si="32"/>
        <v>7.6003705029044761</v>
      </c>
      <c r="G131" s="74">
        <f t="shared" si="32"/>
        <v>11.048353781427801</v>
      </c>
      <c r="H131" s="74">
        <f t="shared" si="32"/>
        <v>15.424965685271209</v>
      </c>
      <c r="I131" s="74">
        <f t="shared" si="32"/>
        <v>20.129453299649036</v>
      </c>
      <c r="J131" s="74">
        <f t="shared" si="32"/>
        <v>24.916438673451662</v>
      </c>
      <c r="K131" s="74">
        <f t="shared" si="32"/>
        <v>29.392470954037776</v>
      </c>
      <c r="L131" s="74">
        <f t="shared" si="32"/>
        <v>33.707738370103776</v>
      </c>
      <c r="M131" s="74">
        <f t="shared" si="32"/>
        <v>38.19857794084303</v>
      </c>
      <c r="N131" s="74">
        <f t="shared" si="32"/>
        <v>42.668637845616246</v>
      </c>
      <c r="O131" s="74">
        <f t="shared" si="32"/>
        <v>47.359769332438148</v>
      </c>
      <c r="P131" s="74">
        <f t="shared" si="32"/>
        <v>52.233556193686738</v>
      </c>
      <c r="Q131" s="74">
        <f t="shared" si="32"/>
        <v>57.243848992864123</v>
      </c>
      <c r="R131" s="74">
        <f t="shared" si="32"/>
        <v>62.337197894422061</v>
      </c>
      <c r="S131" s="74">
        <f t="shared" si="32"/>
        <v>67.453570351566356</v>
      </c>
      <c r="T131" s="74">
        <f t="shared" si="32"/>
        <v>72.527352419107061</v>
      </c>
      <c r="U131" s="74">
        <f t="shared" si="32"/>
        <v>77.488619255591317</v>
      </c>
      <c r="V131" s="74">
        <f t="shared" si="32"/>
        <v>82.264646765911309</v>
      </c>
      <c r="W131" s="74">
        <f t="shared" si="32"/>
        <v>86.78162308083057</v>
      </c>
      <c r="X131" s="74">
        <f t="shared" si="32"/>
        <v>91.058574370682209</v>
      </c>
      <c r="Y131" s="74">
        <f t="shared" si="32"/>
        <v>95.036945951199442</v>
      </c>
      <c r="Z131" s="74">
        <f t="shared" si="32"/>
        <v>98.660348119890884</v>
      </c>
      <c r="AA131" s="74">
        <f t="shared" si="32"/>
        <v>101.87587744201676</v>
      </c>
      <c r="AB131" s="74">
        <f t="shared" si="32"/>
        <v>104.63539735937654</v>
      </c>
      <c r="AC131" s="74">
        <f t="shared" si="32"/>
        <v>106.89673496878329</v>
      </c>
      <c r="AD131" s="74">
        <f t="shared" si="32"/>
        <v>108.62475246668961</v>
      </c>
      <c r="AE131" s="74">
        <f t="shared" si="32"/>
        <v>109.79225524947955</v>
      </c>
      <c r="AF131" s="74">
        <f t="shared" si="32"/>
        <v>110.38070388113644</v>
      </c>
      <c r="AG131" s="74">
        <f t="shared" si="32"/>
        <v>110.38070388113644</v>
      </c>
    </row>
    <row r="132" spans="1:33">
      <c r="A132" s="209">
        <v>3.0659999999999998</v>
      </c>
      <c r="B132" s="138" t="s">
        <v>56</v>
      </c>
      <c r="C132" s="74">
        <f t="shared" ref="C132:AG132" si="33">(C122-C116-C118)*($A132/SUM($A128:$A133))</f>
        <v>1.46444099614828</v>
      </c>
      <c r="D132" s="74">
        <f t="shared" si="33"/>
        <v>2.308456534878836</v>
      </c>
      <c r="E132" s="74">
        <f t="shared" si="33"/>
        <v>3.5270965144845317</v>
      </c>
      <c r="F132" s="74">
        <f t="shared" si="33"/>
        <v>5.3202593520331334</v>
      </c>
      <c r="G132" s="74">
        <f t="shared" si="33"/>
        <v>7.733847646999461</v>
      </c>
      <c r="H132" s="74">
        <f t="shared" si="33"/>
        <v>10.797475979689846</v>
      </c>
      <c r="I132" s="74">
        <f t="shared" si="33"/>
        <v>14.090617309754327</v>
      </c>
      <c r="J132" s="74">
        <f t="shared" si="33"/>
        <v>17.441507071416162</v>
      </c>
      <c r="K132" s="74">
        <f t="shared" si="33"/>
        <v>20.574729667826443</v>
      </c>
      <c r="L132" s="74">
        <f t="shared" si="33"/>
        <v>23.595416859072643</v>
      </c>
      <c r="M132" s="74">
        <f t="shared" si="33"/>
        <v>26.739004558590121</v>
      </c>
      <c r="N132" s="74">
        <f t="shared" si="33"/>
        <v>29.86804649193137</v>
      </c>
      <c r="O132" s="74">
        <f t="shared" si="33"/>
        <v>33.151838532706705</v>
      </c>
      <c r="P132" s="74">
        <f t="shared" si="33"/>
        <v>36.563489335580719</v>
      </c>
      <c r="Q132" s="74">
        <f t="shared" si="33"/>
        <v>40.070694295004884</v>
      </c>
      <c r="R132" s="74">
        <f t="shared" si="33"/>
        <v>43.63603852609544</v>
      </c>
      <c r="S132" s="74">
        <f t="shared" si="33"/>
        <v>47.217499246096452</v>
      </c>
      <c r="T132" s="74">
        <f t="shared" si="33"/>
        <v>50.769146693374942</v>
      </c>
      <c r="U132" s="74">
        <f t="shared" si="33"/>
        <v>54.242033478913925</v>
      </c>
      <c r="V132" s="74">
        <f t="shared" si="33"/>
        <v>57.585252736137917</v>
      </c>
      <c r="W132" s="74">
        <f t="shared" si="33"/>
        <v>60.747136156581405</v>
      </c>
      <c r="X132" s="74">
        <f t="shared" si="33"/>
        <v>63.741002059477545</v>
      </c>
      <c r="Y132" s="74">
        <f t="shared" si="33"/>
        <v>66.525862165839612</v>
      </c>
      <c r="Z132" s="74">
        <f t="shared" si="33"/>
        <v>69.062243683923626</v>
      </c>
      <c r="AA132" s="74">
        <f t="shared" si="33"/>
        <v>71.313114209411722</v>
      </c>
      <c r="AB132" s="74">
        <f t="shared" si="33"/>
        <v>73.24477815156358</v>
      </c>
      <c r="AC132" s="74">
        <f t="shared" si="33"/>
        <v>74.827714478148309</v>
      </c>
      <c r="AD132" s="74">
        <f t="shared" si="33"/>
        <v>76.037326726682736</v>
      </c>
      <c r="AE132" s="74">
        <f t="shared" si="33"/>
        <v>76.85457867463569</v>
      </c>
      <c r="AF132" s="74">
        <f t="shared" si="33"/>
        <v>77.266492716795511</v>
      </c>
      <c r="AG132" s="74">
        <f t="shared" si="33"/>
        <v>77.266492716795511</v>
      </c>
    </row>
    <row r="133" spans="1:33">
      <c r="A133" s="209">
        <v>3.504</v>
      </c>
      <c r="B133" s="138" t="s">
        <v>57</v>
      </c>
      <c r="C133" s="74">
        <f t="shared" ref="C133:AG133" si="34">(C122-C116-C118)*($A133/SUM($A128:$A133))</f>
        <v>1.6736468527408916</v>
      </c>
      <c r="D133" s="74">
        <f t="shared" si="34"/>
        <v>2.638236039861527</v>
      </c>
      <c r="E133" s="74">
        <f t="shared" si="34"/>
        <v>4.0309674451251789</v>
      </c>
      <c r="F133" s="74">
        <f t="shared" si="34"/>
        <v>6.0802964023235813</v>
      </c>
      <c r="G133" s="74">
        <f t="shared" si="34"/>
        <v>8.8386830251422417</v>
      </c>
      <c r="H133" s="74">
        <f t="shared" si="34"/>
        <v>12.339972548216968</v>
      </c>
      <c r="I133" s="74">
        <f t="shared" si="34"/>
        <v>16.103562639719232</v>
      </c>
      <c r="J133" s="74">
        <f t="shared" si="34"/>
        <v>19.933150938761329</v>
      </c>
      <c r="K133" s="74">
        <f t="shared" si="34"/>
        <v>23.513976763230222</v>
      </c>
      <c r="L133" s="74">
        <f t="shared" si="34"/>
        <v>26.966190696083022</v>
      </c>
      <c r="M133" s="74">
        <f t="shared" si="34"/>
        <v>30.558862352674428</v>
      </c>
      <c r="N133" s="74">
        <f t="shared" si="34"/>
        <v>34.134910276492995</v>
      </c>
      <c r="O133" s="74">
        <f t="shared" si="34"/>
        <v>37.887815465950524</v>
      </c>
      <c r="P133" s="74">
        <f t="shared" si="34"/>
        <v>41.786844954949395</v>
      </c>
      <c r="Q133" s="74">
        <f t="shared" si="34"/>
        <v>45.795079194291304</v>
      </c>
      <c r="R133" s="74">
        <f t="shared" si="34"/>
        <v>49.869758315537652</v>
      </c>
      <c r="S133" s="74">
        <f t="shared" si="34"/>
        <v>53.962856281253089</v>
      </c>
      <c r="T133" s="74">
        <f t="shared" si="34"/>
        <v>58.021881935285656</v>
      </c>
      <c r="U133" s="74">
        <f t="shared" si="34"/>
        <v>61.990895404473058</v>
      </c>
      <c r="V133" s="74">
        <f t="shared" si="34"/>
        <v>65.811717412729053</v>
      </c>
      <c r="W133" s="74">
        <f t="shared" si="34"/>
        <v>69.425298464664465</v>
      </c>
      <c r="X133" s="74">
        <f t="shared" si="34"/>
        <v>72.846859496545775</v>
      </c>
      <c r="Y133" s="74">
        <f t="shared" si="34"/>
        <v>76.029556760959565</v>
      </c>
      <c r="Z133" s="74">
        <f t="shared" si="34"/>
        <v>78.928278495912721</v>
      </c>
      <c r="AA133" s="74">
        <f t="shared" si="34"/>
        <v>81.500701953613415</v>
      </c>
      <c r="AB133" s="74">
        <f t="shared" si="34"/>
        <v>83.708317887501238</v>
      </c>
      <c r="AC133" s="74">
        <f t="shared" si="34"/>
        <v>85.517387975026651</v>
      </c>
      <c r="AD133" s="74">
        <f t="shared" si="34"/>
        <v>86.8998019733517</v>
      </c>
      <c r="AE133" s="74">
        <f t="shared" si="34"/>
        <v>87.833804199583653</v>
      </c>
      <c r="AF133" s="74">
        <f t="shared" si="34"/>
        <v>88.304563104909164</v>
      </c>
      <c r="AG133" s="74">
        <f t="shared" si="34"/>
        <v>88.304563104909164</v>
      </c>
    </row>
    <row r="134" spans="1:33">
      <c r="A134" s="210">
        <f>SUM(A126:A133)</f>
        <v>43.800000000000004</v>
      </c>
      <c r="B134" s="1" t="s">
        <v>22</v>
      </c>
      <c r="C134" s="1">
        <f>SUM(C126:C133)</f>
        <v>33.26098127291106</v>
      </c>
      <c r="D134" s="1">
        <f t="shared" ref="D134:AG134" si="35">SUM(D126:D133)</f>
        <v>45.640298906392161</v>
      </c>
      <c r="E134" s="1">
        <f t="shared" si="35"/>
        <v>60.596085026524413</v>
      </c>
      <c r="F134" s="1">
        <f t="shared" si="35"/>
        <v>79.772371905742418</v>
      </c>
      <c r="G134" s="1">
        <f t="shared" si="35"/>
        <v>104.34697370937241</v>
      </c>
      <c r="H134" s="1">
        <f t="shared" si="35"/>
        <v>134.18493256430403</v>
      </c>
      <c r="I134" s="1">
        <f t="shared" si="35"/>
        <v>165.75280597455858</v>
      </c>
      <c r="J134" s="1">
        <f t="shared" si="35"/>
        <v>198.43714906236198</v>
      </c>
      <c r="K134" s="1">
        <f t="shared" si="35"/>
        <v>229.52653546795284</v>
      </c>
      <c r="L134" s="1">
        <f t="shared" si="35"/>
        <v>260.11289707376886</v>
      </c>
      <c r="M134" s="1">
        <f t="shared" si="35"/>
        <v>292.40463543979678</v>
      </c>
      <c r="N134" s="1">
        <f t="shared" si="35"/>
        <v>326.62230288473347</v>
      </c>
      <c r="O134" s="1">
        <f t="shared" si="35"/>
        <v>362.53224158267756</v>
      </c>
      <c r="P134" s="1">
        <f t="shared" si="35"/>
        <v>399.84038097419369</v>
      </c>
      <c r="Q134" s="1">
        <f t="shared" si="35"/>
        <v>438.19345374195365</v>
      </c>
      <c r="R134" s="1">
        <f t="shared" si="35"/>
        <v>477.18230906097102</v>
      </c>
      <c r="S134" s="1">
        <f t="shared" si="35"/>
        <v>516.34740639580855</v>
      </c>
      <c r="T134" s="1">
        <f t="shared" si="35"/>
        <v>555.18648040683115</v>
      </c>
      <c r="U134" s="1">
        <f t="shared" si="35"/>
        <v>593.16426646180878</v>
      </c>
      <c r="V134" s="1">
        <f t="shared" si="35"/>
        <v>629.72407204327135</v>
      </c>
      <c r="W134" s="1">
        <f t="shared" si="35"/>
        <v>664.30087787880848</v>
      </c>
      <c r="X134" s="1">
        <f t="shared" si="35"/>
        <v>697.04032657345897</v>
      </c>
      <c r="Y134" s="1">
        <f t="shared" si="35"/>
        <v>727.49419041746773</v>
      </c>
      <c r="Z134" s="1">
        <f t="shared" si="35"/>
        <v>755.2308143260542</v>
      </c>
      <c r="AA134" s="1">
        <f t="shared" si="35"/>
        <v>779.84523009405234</v>
      </c>
      <c r="AB134" s="1">
        <f t="shared" si="35"/>
        <v>800.96895927250648</v>
      </c>
      <c r="AC134" s="1">
        <f t="shared" si="35"/>
        <v>818.27917433624282</v>
      </c>
      <c r="AD134" s="1">
        <f t="shared" si="35"/>
        <v>831.50690043880616</v>
      </c>
      <c r="AE134" s="1">
        <f t="shared" si="35"/>
        <v>840.44396678994963</v>
      </c>
      <c r="AF134" s="1">
        <f t="shared" si="35"/>
        <v>844.94845666601645</v>
      </c>
      <c r="AG134" s="1">
        <f t="shared" si="35"/>
        <v>844.94845666601645</v>
      </c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33">
      <c r="A136" s="143" t="s">
        <v>58</v>
      </c>
      <c r="B136" s="167" t="s">
        <v>59</v>
      </c>
      <c r="C136" s="144">
        <v>2000</v>
      </c>
      <c r="D136" s="145">
        <v>2010</v>
      </c>
      <c r="E136" s="145">
        <v>2020</v>
      </c>
      <c r="F136" s="145">
        <v>2030</v>
      </c>
      <c r="G136" s="145">
        <v>2040</v>
      </c>
      <c r="H136" s="145">
        <v>2050</v>
      </c>
      <c r="I136" s="145">
        <v>2060</v>
      </c>
      <c r="J136" s="145">
        <v>2080</v>
      </c>
      <c r="K136" s="145">
        <v>2100</v>
      </c>
      <c r="L136" s="145">
        <v>2200</v>
      </c>
      <c r="M136" s="145">
        <v>2300</v>
      </c>
      <c r="N136" s="74"/>
      <c r="P136" s="2"/>
      <c r="Q136" s="2"/>
      <c r="R136" s="2"/>
      <c r="S136" s="2"/>
      <c r="T136" s="2"/>
      <c r="U136" s="2"/>
      <c r="V136" s="2"/>
      <c r="W136" s="2"/>
      <c r="X136" s="2"/>
    </row>
    <row r="137" spans="1:33">
      <c r="B137" s="143" t="s">
        <v>50</v>
      </c>
      <c r="C137" s="146">
        <f t="shared" ref="C137:C144" si="36">C126*1000000</f>
        <v>10943856.619489733</v>
      </c>
      <c r="D137" s="148">
        <f t="shared" ref="D137:I145" si="37">100*LN(D126/C126)/(D$1-C$1)</f>
        <v>1.9679036791387126</v>
      </c>
      <c r="E137" s="148">
        <f t="shared" si="37"/>
        <v>1.8216807663096435</v>
      </c>
      <c r="F137" s="148">
        <f t="shared" si="37"/>
        <v>1.5140598907747183</v>
      </c>
      <c r="G137" s="148">
        <f t="shared" si="37"/>
        <v>1.2683023000922256</v>
      </c>
      <c r="H137" s="148">
        <f t="shared" si="37"/>
        <v>1.0837745923184405</v>
      </c>
      <c r="I137" s="148">
        <f t="shared" si="37"/>
        <v>0.94456654217869607</v>
      </c>
      <c r="J137" s="148">
        <f t="shared" ref="J137:J145" si="38">100*LN(K126/I126)/(K$1-I$1)</f>
        <v>0.87868813941169532</v>
      </c>
      <c r="K137" s="148">
        <f t="shared" ref="K137:K145" si="39">100*LN(M126/K126)/(M$1-K$1)</f>
        <v>0.88400820602708452</v>
      </c>
      <c r="L137" s="148">
        <f t="shared" ref="L137:L145" si="40">100*LN(W126/M126)/(W$1-M$1)</f>
        <v>0.82059659535264873</v>
      </c>
      <c r="M137" s="148">
        <f t="shared" ref="M137:M145" si="41">100*LN(AG126/W126)/(AG$1-W$1)</f>
        <v>0.24054045128844195</v>
      </c>
      <c r="P137" s="74"/>
      <c r="Q137" s="74"/>
      <c r="R137" s="74"/>
      <c r="S137" s="74"/>
      <c r="T137" s="74"/>
      <c r="U137" s="74"/>
      <c r="V137" s="74"/>
      <c r="W137" s="74"/>
      <c r="X137" s="74"/>
    </row>
    <row r="138" spans="1:33">
      <c r="A138" s="1"/>
      <c r="B138" s="143" t="s">
        <v>51</v>
      </c>
      <c r="C138" s="146">
        <f t="shared" si="36"/>
        <v>10183184.971049864</v>
      </c>
      <c r="D138" s="148">
        <f t="shared" si="37"/>
        <v>2.5865023977111949</v>
      </c>
      <c r="E138" s="148">
        <f t="shared" si="37"/>
        <v>1.5401778063110281</v>
      </c>
      <c r="F138" s="148">
        <f t="shared" si="37"/>
        <v>1.0512125258693954</v>
      </c>
      <c r="G138" s="148">
        <f t="shared" si="37"/>
        <v>1.1386694673562643</v>
      </c>
      <c r="H138" s="148">
        <f t="shared" si="37"/>
        <v>1.0105915763124655</v>
      </c>
      <c r="I138" s="148">
        <f t="shared" si="37"/>
        <v>0.880723850467243</v>
      </c>
      <c r="J138" s="148">
        <f t="shared" si="38"/>
        <v>0.99225469361919116</v>
      </c>
      <c r="K138" s="148">
        <f t="shared" si="39"/>
        <v>0.94050959854727056</v>
      </c>
      <c r="L138" s="148">
        <f t="shared" si="40"/>
        <v>0.82059659535264862</v>
      </c>
      <c r="M138" s="148">
        <f t="shared" si="41"/>
        <v>0.24054045128844195</v>
      </c>
      <c r="P138" s="74"/>
      <c r="Q138" s="74"/>
      <c r="R138" s="74"/>
      <c r="S138" s="74"/>
      <c r="T138" s="74"/>
      <c r="U138" s="74"/>
      <c r="V138" s="74"/>
      <c r="W138" s="74"/>
      <c r="X138" s="74"/>
    </row>
    <row r="139" spans="1:33">
      <c r="A139" s="1"/>
      <c r="B139" s="143" t="s">
        <v>52</v>
      </c>
      <c r="C139" s="146">
        <f t="shared" si="36"/>
        <v>3138087.8488891721</v>
      </c>
      <c r="D139" s="148">
        <f t="shared" si="37"/>
        <v>4.5510553743506463</v>
      </c>
      <c r="E139" s="148">
        <f t="shared" si="37"/>
        <v>4.2389588085746821</v>
      </c>
      <c r="F139" s="148">
        <f t="shared" si="37"/>
        <v>4.1104703719827347</v>
      </c>
      <c r="G139" s="148">
        <f t="shared" si="37"/>
        <v>3.7408444132278023</v>
      </c>
      <c r="H139" s="148">
        <f t="shared" si="37"/>
        <v>3.3370590736225516</v>
      </c>
      <c r="I139" s="148">
        <f t="shared" si="37"/>
        <v>2.6619673562429429</v>
      </c>
      <c r="J139" s="148">
        <f t="shared" si="38"/>
        <v>1.8927723537687808</v>
      </c>
      <c r="K139" s="148">
        <f t="shared" si="39"/>
        <v>1.3102986834540995</v>
      </c>
      <c r="L139" s="148">
        <f t="shared" si="40"/>
        <v>0.82059659535264917</v>
      </c>
      <c r="M139" s="148">
        <f t="shared" si="41"/>
        <v>0.24054045128844162</v>
      </c>
      <c r="P139" s="74"/>
      <c r="Q139" s="74"/>
      <c r="R139" s="74"/>
      <c r="S139" s="74"/>
      <c r="T139" s="74"/>
      <c r="U139" s="74"/>
      <c r="V139" s="74"/>
      <c r="W139" s="74"/>
      <c r="X139" s="74"/>
    </row>
    <row r="140" spans="1:33">
      <c r="A140" s="1"/>
      <c r="B140" s="143" t="s">
        <v>53</v>
      </c>
      <c r="C140" s="146">
        <f t="shared" si="36"/>
        <v>1255235.1395556687</v>
      </c>
      <c r="D140" s="148">
        <f t="shared" si="37"/>
        <v>4.5510553743506463</v>
      </c>
      <c r="E140" s="148">
        <f t="shared" si="37"/>
        <v>4.238958808574683</v>
      </c>
      <c r="F140" s="148">
        <f t="shared" si="37"/>
        <v>4.1104703719827356</v>
      </c>
      <c r="G140" s="148">
        <f t="shared" si="37"/>
        <v>3.7408444132278023</v>
      </c>
      <c r="H140" s="148">
        <f t="shared" si="37"/>
        <v>3.3370590736225481</v>
      </c>
      <c r="I140" s="148">
        <f t="shared" si="37"/>
        <v>2.6619673562429447</v>
      </c>
      <c r="J140" s="148">
        <f t="shared" si="38"/>
        <v>1.8927723537687808</v>
      </c>
      <c r="K140" s="148">
        <f t="shared" si="39"/>
        <v>1.3102986834540995</v>
      </c>
      <c r="L140" s="148">
        <f t="shared" si="40"/>
        <v>0.82059659535264917</v>
      </c>
      <c r="M140" s="148">
        <f t="shared" si="41"/>
        <v>0.2405404512884414</v>
      </c>
      <c r="P140" s="74"/>
      <c r="Q140" s="74"/>
      <c r="R140" s="74"/>
      <c r="S140" s="74"/>
      <c r="T140" s="74"/>
      <c r="U140" s="74"/>
      <c r="V140" s="74"/>
      <c r="W140" s="74"/>
      <c r="X140" s="74"/>
    </row>
    <row r="141" spans="1:33">
      <c r="A141" s="1"/>
      <c r="B141" s="143" t="s">
        <v>54</v>
      </c>
      <c r="C141" s="146">
        <f t="shared" si="36"/>
        <v>2510470.2791113374</v>
      </c>
      <c r="D141" s="148">
        <f t="shared" si="37"/>
        <v>4.5510553743506463</v>
      </c>
      <c r="E141" s="148">
        <f t="shared" si="37"/>
        <v>4.238958808574683</v>
      </c>
      <c r="F141" s="148">
        <f t="shared" si="37"/>
        <v>4.1104703719827356</v>
      </c>
      <c r="G141" s="148">
        <f t="shared" si="37"/>
        <v>3.7408444132278023</v>
      </c>
      <c r="H141" s="148">
        <f t="shared" si="37"/>
        <v>3.3370590736225481</v>
      </c>
      <c r="I141" s="148">
        <f t="shared" si="37"/>
        <v>2.6619673562429447</v>
      </c>
      <c r="J141" s="148">
        <f t="shared" si="38"/>
        <v>1.8927723537687808</v>
      </c>
      <c r="K141" s="148">
        <f t="shared" si="39"/>
        <v>1.3102986834540995</v>
      </c>
      <c r="L141" s="148">
        <f t="shared" si="40"/>
        <v>0.82059659535264917</v>
      </c>
      <c r="M141" s="148">
        <f t="shared" si="41"/>
        <v>0.2405404512884414</v>
      </c>
      <c r="P141" s="74"/>
      <c r="Q141" s="74"/>
      <c r="R141" s="74"/>
      <c r="S141" s="74"/>
      <c r="T141" s="74"/>
      <c r="U141" s="74"/>
      <c r="V141" s="74"/>
      <c r="W141" s="74"/>
      <c r="X141" s="74"/>
    </row>
    <row r="142" spans="1:33">
      <c r="A142" s="1"/>
      <c r="B142" s="143" t="s">
        <v>55</v>
      </c>
      <c r="C142" s="146">
        <f t="shared" si="36"/>
        <v>2092058.5659261141</v>
      </c>
      <c r="D142" s="148">
        <f t="shared" si="37"/>
        <v>4.5510553743506463</v>
      </c>
      <c r="E142" s="148">
        <f t="shared" si="37"/>
        <v>4.238958808574683</v>
      </c>
      <c r="F142" s="148">
        <f t="shared" si="37"/>
        <v>4.1104703719827347</v>
      </c>
      <c r="G142" s="148">
        <f t="shared" si="37"/>
        <v>3.7408444132278036</v>
      </c>
      <c r="H142" s="148">
        <f t="shared" si="37"/>
        <v>3.3370590736225494</v>
      </c>
      <c r="I142" s="148">
        <f t="shared" si="37"/>
        <v>2.6619673562429429</v>
      </c>
      <c r="J142" s="148">
        <f t="shared" si="38"/>
        <v>1.8927723537687815</v>
      </c>
      <c r="K142" s="148">
        <f t="shared" si="39"/>
        <v>1.3102986834540995</v>
      </c>
      <c r="L142" s="148">
        <f t="shared" si="40"/>
        <v>0.82059659535264895</v>
      </c>
      <c r="M142" s="148">
        <f t="shared" si="41"/>
        <v>0.24054045128844162</v>
      </c>
      <c r="P142" s="74"/>
      <c r="Q142" s="74"/>
      <c r="R142" s="74"/>
      <c r="S142" s="74"/>
      <c r="T142" s="74"/>
      <c r="U142" s="74"/>
      <c r="V142" s="74"/>
      <c r="W142" s="74"/>
      <c r="X142" s="74"/>
    </row>
    <row r="143" spans="1:33">
      <c r="A143" s="1"/>
      <c r="B143" s="143" t="s">
        <v>56</v>
      </c>
      <c r="C143" s="146">
        <f t="shared" si="36"/>
        <v>1464440.9961482801</v>
      </c>
      <c r="D143" s="148">
        <f t="shared" si="37"/>
        <v>4.5510553743506446</v>
      </c>
      <c r="E143" s="148">
        <f t="shared" si="37"/>
        <v>4.2389588085746848</v>
      </c>
      <c r="F143" s="148">
        <f t="shared" si="37"/>
        <v>4.1104703719827347</v>
      </c>
      <c r="G143" s="148">
        <f t="shared" si="37"/>
        <v>3.7408444132278036</v>
      </c>
      <c r="H143" s="148">
        <f t="shared" si="37"/>
        <v>3.3370590736225481</v>
      </c>
      <c r="I143" s="148">
        <f t="shared" si="37"/>
        <v>2.6619673562429447</v>
      </c>
      <c r="J143" s="148">
        <f t="shared" si="38"/>
        <v>1.8927723537687799</v>
      </c>
      <c r="K143" s="148">
        <f t="shared" si="39"/>
        <v>1.3102986834540995</v>
      </c>
      <c r="L143" s="148">
        <f t="shared" si="40"/>
        <v>0.82059659535264917</v>
      </c>
      <c r="M143" s="148">
        <f t="shared" si="41"/>
        <v>0.2405404512884414</v>
      </c>
      <c r="P143" s="74"/>
      <c r="Q143" s="74"/>
      <c r="R143" s="74"/>
      <c r="S143" s="74"/>
      <c r="T143" s="74"/>
      <c r="U143" s="74"/>
      <c r="V143" s="74"/>
      <c r="W143" s="74"/>
      <c r="X143" s="74"/>
    </row>
    <row r="144" spans="1:33">
      <c r="A144" s="1"/>
      <c r="B144" s="143" t="s">
        <v>57</v>
      </c>
      <c r="C144" s="146">
        <f t="shared" si="36"/>
        <v>1673646.8527408917</v>
      </c>
      <c r="D144" s="148">
        <f t="shared" si="37"/>
        <v>4.5510553743506446</v>
      </c>
      <c r="E144" s="148">
        <f t="shared" si="37"/>
        <v>4.238958808574683</v>
      </c>
      <c r="F144" s="148">
        <f t="shared" si="37"/>
        <v>4.1104703719827347</v>
      </c>
      <c r="G144" s="148">
        <f t="shared" si="37"/>
        <v>3.7408444132278036</v>
      </c>
      <c r="H144" s="148">
        <f t="shared" si="37"/>
        <v>3.3370590736225494</v>
      </c>
      <c r="I144" s="148">
        <f t="shared" si="37"/>
        <v>2.6619673562429447</v>
      </c>
      <c r="J144" s="148">
        <f t="shared" si="38"/>
        <v>1.8927723537687799</v>
      </c>
      <c r="K144" s="148">
        <f t="shared" si="39"/>
        <v>1.3102986834541004</v>
      </c>
      <c r="L144" s="148">
        <f t="shared" si="40"/>
        <v>0.82059659535264917</v>
      </c>
      <c r="M144" s="148">
        <f t="shared" si="41"/>
        <v>0.24054045128844162</v>
      </c>
      <c r="P144" s="74"/>
      <c r="Q144" s="74"/>
      <c r="R144" s="74"/>
      <c r="S144" s="74"/>
      <c r="T144" s="74"/>
      <c r="U144" s="74"/>
      <c r="V144" s="74"/>
      <c r="W144" s="74"/>
      <c r="X144" s="74"/>
    </row>
    <row r="145" spans="1:33">
      <c r="B145" s="125" t="s">
        <v>22</v>
      </c>
      <c r="C145" s="149">
        <f>C134*1000000</f>
        <v>33260981.272911061</v>
      </c>
      <c r="D145" s="150">
        <f>100*LN(D134/C134)/(D$1-C$1)</f>
        <v>3.1640609776852675</v>
      </c>
      <c r="E145" s="150">
        <f t="shared" si="37"/>
        <v>2.8343921327343224</v>
      </c>
      <c r="F145" s="150">
        <f t="shared" si="37"/>
        <v>2.7494694032322604</v>
      </c>
      <c r="G145" s="150">
        <f t="shared" si="37"/>
        <v>2.6854440396611174</v>
      </c>
      <c r="H145" s="150">
        <f t="shared" si="37"/>
        <v>2.5149731050526341</v>
      </c>
      <c r="I145" s="150">
        <f t="shared" si="37"/>
        <v>2.1127861561901868</v>
      </c>
      <c r="J145" s="150">
        <f t="shared" si="38"/>
        <v>1.6276054394576629</v>
      </c>
      <c r="K145" s="150">
        <f t="shared" si="39"/>
        <v>1.2105996752821042</v>
      </c>
      <c r="L145" s="150">
        <f t="shared" si="40"/>
        <v>0.82059659535264895</v>
      </c>
      <c r="M145" s="150">
        <f t="shared" si="41"/>
        <v>0.24054045128844162</v>
      </c>
      <c r="O145" s="139"/>
    </row>
    <row r="146" spans="1:33" s="128" customFormat="1" ht="11.25">
      <c r="B146" s="128" t="s">
        <v>60</v>
      </c>
      <c r="C146" s="128">
        <f>C19/$H$8</f>
        <v>33.26098127291106</v>
      </c>
      <c r="D146" s="128">
        <f>C146*EXP((D145/100)*(D136-C136))</f>
        <v>45.640298906392161</v>
      </c>
      <c r="E146" s="128">
        <f>D146*EXP((E145/100)*(E136-D136))</f>
        <v>60.596085026524406</v>
      </c>
      <c r="F146" s="128">
        <f t="shared" ref="F146:M146" si="42">E146*EXP((F145/100)*(F136-E136))</f>
        <v>79.772371905742418</v>
      </c>
      <c r="G146" s="128">
        <f t="shared" si="42"/>
        <v>104.34697370937241</v>
      </c>
      <c r="H146" s="128">
        <f t="shared" si="42"/>
        <v>134.18493256430403</v>
      </c>
      <c r="I146" s="128">
        <f t="shared" si="42"/>
        <v>165.75280597455858</v>
      </c>
      <c r="J146" s="128">
        <f t="shared" si="42"/>
        <v>229.52653546795284</v>
      </c>
      <c r="K146" s="128">
        <f t="shared" si="42"/>
        <v>292.40463543979678</v>
      </c>
      <c r="L146" s="128">
        <f t="shared" si="42"/>
        <v>664.30087787880848</v>
      </c>
      <c r="M146" s="128">
        <f t="shared" si="42"/>
        <v>844.94845666601645</v>
      </c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33" s="128" customFormat="1" ht="11.25"/>
    <row r="150" spans="1:33" ht="38.25">
      <c r="A150" s="142" t="s">
        <v>61</v>
      </c>
      <c r="B150" s="127" t="s">
        <v>27</v>
      </c>
      <c r="C150" s="127">
        <v>2000</v>
      </c>
      <c r="D150" s="127">
        <v>2010</v>
      </c>
      <c r="E150" s="127">
        <v>2020</v>
      </c>
      <c r="F150" s="127">
        <v>2030</v>
      </c>
      <c r="G150" s="127">
        <v>2040</v>
      </c>
      <c r="H150" s="127">
        <v>2050</v>
      </c>
      <c r="I150" s="127">
        <v>2060</v>
      </c>
      <c r="J150" s="127">
        <v>2070</v>
      </c>
      <c r="K150" s="127">
        <v>2080</v>
      </c>
      <c r="L150" s="127">
        <v>2090</v>
      </c>
      <c r="M150" s="127">
        <v>2100</v>
      </c>
      <c r="N150" s="127">
        <v>2110</v>
      </c>
      <c r="O150" s="127">
        <v>2120</v>
      </c>
      <c r="P150" s="127">
        <v>2130</v>
      </c>
      <c r="Q150" s="127">
        <v>2140</v>
      </c>
      <c r="R150" s="127">
        <v>2150</v>
      </c>
      <c r="S150" s="127">
        <v>2160</v>
      </c>
      <c r="T150" s="127">
        <v>2170</v>
      </c>
      <c r="U150" s="127">
        <v>2180</v>
      </c>
      <c r="V150" s="127">
        <v>2190</v>
      </c>
      <c r="W150" s="127">
        <v>2200</v>
      </c>
      <c r="X150" s="127">
        <v>2210</v>
      </c>
      <c r="Y150" s="127">
        <v>2220</v>
      </c>
      <c r="Z150" s="127">
        <v>2230</v>
      </c>
      <c r="AA150" s="127">
        <v>2240</v>
      </c>
      <c r="AB150" s="127">
        <v>2250</v>
      </c>
      <c r="AC150" s="127">
        <v>2260</v>
      </c>
      <c r="AD150" s="127">
        <v>2270</v>
      </c>
      <c r="AE150" s="127">
        <v>2280</v>
      </c>
      <c r="AF150" s="127">
        <v>2290</v>
      </c>
      <c r="AG150" s="127">
        <v>2300</v>
      </c>
    </row>
    <row r="151" spans="1:33">
      <c r="A151" s="140">
        <v>0.4</v>
      </c>
      <c r="B151" s="138" t="s">
        <v>50</v>
      </c>
      <c r="C151" s="74">
        <f>C45</f>
        <v>0.57682999999999995</v>
      </c>
      <c r="D151" s="74">
        <f t="shared" ref="D151:AG151" si="43">D45</f>
        <v>0.59814999999999996</v>
      </c>
      <c r="E151" s="74">
        <f t="shared" si="43"/>
        <v>0.60592000000000013</v>
      </c>
      <c r="F151" s="74">
        <f t="shared" si="43"/>
        <v>0.6075600000000001</v>
      </c>
      <c r="G151" s="74">
        <f t="shared" si="43"/>
        <v>0.60118000000000005</v>
      </c>
      <c r="H151" s="74">
        <f t="shared" si="43"/>
        <v>0.59038000000000002</v>
      </c>
      <c r="I151" s="74">
        <f t="shared" si="43"/>
        <v>0.57875999999999994</v>
      </c>
      <c r="J151" s="74">
        <f t="shared" si="43"/>
        <v>0.56789999999999996</v>
      </c>
      <c r="K151" s="74">
        <f t="shared" si="43"/>
        <v>0.56203999999999998</v>
      </c>
      <c r="L151" s="74">
        <f t="shared" si="43"/>
        <v>0.55891000000000002</v>
      </c>
      <c r="M151" s="74">
        <f t="shared" si="43"/>
        <v>0.55735999999999997</v>
      </c>
      <c r="N151" s="74">
        <f t="shared" si="43"/>
        <v>0.55596867559630925</v>
      </c>
      <c r="O151" s="74">
        <f t="shared" si="43"/>
        <v>0.55473485877664952</v>
      </c>
      <c r="P151" s="74">
        <f t="shared" si="43"/>
        <v>0.55365751537394592</v>
      </c>
      <c r="Q151" s="74">
        <f t="shared" si="43"/>
        <v>0.55273574362150624</v>
      </c>
      <c r="R151" s="74">
        <f t="shared" si="43"/>
        <v>0.55196877289490787</v>
      </c>
      <c r="S151" s="74">
        <f t="shared" si="43"/>
        <v>0.55135596263813336</v>
      </c>
      <c r="T151" s="74">
        <f t="shared" si="43"/>
        <v>0.5508968014718606</v>
      </c>
      <c r="U151" s="74">
        <f t="shared" si="43"/>
        <v>0.55059090648216946</v>
      </c>
      <c r="V151" s="74">
        <f t="shared" si="43"/>
        <v>0.55043802268827879</v>
      </c>
      <c r="W151" s="74">
        <f t="shared" si="43"/>
        <v>0.55043802268827879</v>
      </c>
      <c r="X151" s="74">
        <f t="shared" si="43"/>
        <v>0.55043802268827879</v>
      </c>
      <c r="Y151" s="74">
        <f t="shared" si="43"/>
        <v>0.55043802268827879</v>
      </c>
      <c r="Z151" s="74">
        <f t="shared" si="43"/>
        <v>0.55043802268827879</v>
      </c>
      <c r="AA151" s="74">
        <f t="shared" si="43"/>
        <v>0.55043802268827879</v>
      </c>
      <c r="AB151" s="74">
        <f t="shared" si="43"/>
        <v>0.55043802268827879</v>
      </c>
      <c r="AC151" s="74">
        <f t="shared" si="43"/>
        <v>0.55043802268827879</v>
      </c>
      <c r="AD151" s="74">
        <f t="shared" si="43"/>
        <v>0.55043802268827879</v>
      </c>
      <c r="AE151" s="74">
        <f t="shared" si="43"/>
        <v>0.55043802268827879</v>
      </c>
      <c r="AF151" s="74">
        <f t="shared" si="43"/>
        <v>0.55043802268827879</v>
      </c>
      <c r="AG151" s="74">
        <f t="shared" si="43"/>
        <v>0.55043802268827879</v>
      </c>
    </row>
    <row r="152" spans="1:33">
      <c r="A152" s="140">
        <v>0.3</v>
      </c>
      <c r="B152" s="138" t="s">
        <v>51</v>
      </c>
      <c r="C152" s="74">
        <f>C47</f>
        <v>0.31367</v>
      </c>
      <c r="D152" s="74">
        <f t="shared" ref="D152:AG152" si="44">D47</f>
        <v>0.33629000000000003</v>
      </c>
      <c r="E152" s="74">
        <f t="shared" si="44"/>
        <v>0.36216000000000004</v>
      </c>
      <c r="F152" s="74">
        <f t="shared" si="44"/>
        <v>0.3785</v>
      </c>
      <c r="G152" s="74">
        <f t="shared" si="44"/>
        <v>0.38436999999999999</v>
      </c>
      <c r="H152" s="74">
        <f t="shared" si="44"/>
        <v>0.38833999999999996</v>
      </c>
      <c r="I152" s="74">
        <f t="shared" si="44"/>
        <v>0.39239999999999997</v>
      </c>
      <c r="J152" s="74">
        <f t="shared" si="44"/>
        <v>0.39568999999999999</v>
      </c>
      <c r="K152" s="74">
        <f t="shared" si="44"/>
        <v>0.39867000000000002</v>
      </c>
      <c r="L152" s="74">
        <f t="shared" si="44"/>
        <v>0.40207999999999999</v>
      </c>
      <c r="M152" s="74">
        <f t="shared" si="44"/>
        <v>0.40497000000000005</v>
      </c>
      <c r="N152" s="74">
        <f t="shared" si="44"/>
        <v>0.40758875601364547</v>
      </c>
      <c r="O152" s="74">
        <f t="shared" si="44"/>
        <v>0.40993075218665165</v>
      </c>
      <c r="P152" s="74">
        <f t="shared" si="44"/>
        <v>0.41199103519337016</v>
      </c>
      <c r="Q152" s="74">
        <f t="shared" si="44"/>
        <v>0.41376523169149243</v>
      </c>
      <c r="R152" s="74">
        <f t="shared" si="44"/>
        <v>0.41524956378961886</v>
      </c>
      <c r="S152" s="74">
        <f t="shared" si="44"/>
        <v>0.41644086245112755</v>
      </c>
      <c r="T152" s="74">
        <f t="shared" si="44"/>
        <v>0.41733657876778146</v>
      </c>
      <c r="U152" s="74">
        <f t="shared" si="44"/>
        <v>0.41793479304694081</v>
      </c>
      <c r="V152" s="74">
        <f t="shared" si="44"/>
        <v>0.41823422166703628</v>
      </c>
      <c r="W152" s="74">
        <f t="shared" si="44"/>
        <v>0.41823422166703628</v>
      </c>
      <c r="X152" s="74">
        <f t="shared" si="44"/>
        <v>0.41823422166703628</v>
      </c>
      <c r="Y152" s="74">
        <f t="shared" si="44"/>
        <v>0.41823422166703628</v>
      </c>
      <c r="Z152" s="74">
        <f t="shared" si="44"/>
        <v>0.41823422166703628</v>
      </c>
      <c r="AA152" s="74">
        <f t="shared" si="44"/>
        <v>0.41823422166703628</v>
      </c>
      <c r="AB152" s="74">
        <f t="shared" si="44"/>
        <v>0.41823422166703628</v>
      </c>
      <c r="AC152" s="74">
        <f t="shared" si="44"/>
        <v>0.41823422166703628</v>
      </c>
      <c r="AD152" s="74">
        <f t="shared" si="44"/>
        <v>0.41823422166703628</v>
      </c>
      <c r="AE152" s="74">
        <f t="shared" si="44"/>
        <v>0.41823422166703628</v>
      </c>
      <c r="AF152" s="74">
        <f t="shared" si="44"/>
        <v>0.41823422166703628</v>
      </c>
      <c r="AG152" s="74">
        <f t="shared" si="44"/>
        <v>0.41823422166703628</v>
      </c>
    </row>
    <row r="153" spans="1:33">
      <c r="A153" s="140">
        <v>0.2</v>
      </c>
      <c r="B153" s="138" t="s">
        <v>52</v>
      </c>
      <c r="C153" s="74">
        <f>(C51-C45-C47)*($A153/SUM($A153:$A158))</f>
        <v>0.19128259259259262</v>
      </c>
      <c r="D153" s="74">
        <f t="shared" ref="D153:AG153" si="45">(D51-D45-D47)*($A153/SUM($A153:$A158))</f>
        <v>0.22060518518518518</v>
      </c>
      <c r="E153" s="74">
        <f t="shared" si="45"/>
        <v>0.24829037037037038</v>
      </c>
      <c r="F153" s="74">
        <f t="shared" si="45"/>
        <v>0.27353851851851857</v>
      </c>
      <c r="G153" s="74">
        <f t="shared" si="45"/>
        <v>0.29422703703703718</v>
      </c>
      <c r="H153" s="74">
        <f t="shared" si="45"/>
        <v>0.3106666666666667</v>
      </c>
      <c r="I153" s="74">
        <f t="shared" si="45"/>
        <v>0.32380000000000009</v>
      </c>
      <c r="J153" s="74">
        <f t="shared" si="45"/>
        <v>0.33363703703703712</v>
      </c>
      <c r="K153" s="74">
        <f t="shared" si="45"/>
        <v>0.34109703703703714</v>
      </c>
      <c r="L153" s="74">
        <f t="shared" si="45"/>
        <v>0.3464970370370371</v>
      </c>
      <c r="M153" s="74">
        <f t="shared" si="45"/>
        <v>0.35033222222222221</v>
      </c>
      <c r="N153" s="74">
        <f t="shared" si="45"/>
        <v>0.35381685455715883</v>
      </c>
      <c r="O153" s="74">
        <f t="shared" si="45"/>
        <v>0.35694076624241872</v>
      </c>
      <c r="P153" s="74">
        <f t="shared" si="45"/>
        <v>0.35969478600104865</v>
      </c>
      <c r="Q153" s="74">
        <f t="shared" si="45"/>
        <v>0.36207078492275757</v>
      </c>
      <c r="R153" s="74">
        <f t="shared" si="45"/>
        <v>0.36406171730704989</v>
      </c>
      <c r="S153" s="74">
        <f t="shared" si="45"/>
        <v>0.3656616562205301</v>
      </c>
      <c r="T153" s="74">
        <f t="shared" si="45"/>
        <v>0.36686582351931823</v>
      </c>
      <c r="U153" s="74">
        <f t="shared" si="45"/>
        <v>0.36767061412548147</v>
      </c>
      <c r="V153" s="74">
        <f t="shared" si="45"/>
        <v>0.3680736143862553</v>
      </c>
      <c r="W153" s="74">
        <f t="shared" si="45"/>
        <v>0.3680736143862553</v>
      </c>
      <c r="X153" s="74">
        <f t="shared" si="45"/>
        <v>0.3680736143862553</v>
      </c>
      <c r="Y153" s="74">
        <f t="shared" si="45"/>
        <v>0.3680736143862553</v>
      </c>
      <c r="Z153" s="74">
        <f t="shared" si="45"/>
        <v>0.3680736143862553</v>
      </c>
      <c r="AA153" s="74">
        <f t="shared" si="45"/>
        <v>0.3680736143862553</v>
      </c>
      <c r="AB153" s="74">
        <f t="shared" si="45"/>
        <v>0.3680736143862553</v>
      </c>
      <c r="AC153" s="74">
        <f t="shared" si="45"/>
        <v>0.3680736143862553</v>
      </c>
      <c r="AD153" s="74">
        <f t="shared" si="45"/>
        <v>0.3680736143862553</v>
      </c>
      <c r="AE153" s="74">
        <f t="shared" si="45"/>
        <v>0.3680736143862553</v>
      </c>
      <c r="AF153" s="74">
        <f t="shared" si="45"/>
        <v>0.3680736143862553</v>
      </c>
      <c r="AG153" s="74">
        <f t="shared" si="45"/>
        <v>0.3680736143862553</v>
      </c>
    </row>
    <row r="154" spans="1:33">
      <c r="A154" s="140">
        <v>0.6</v>
      </c>
      <c r="B154" s="138" t="s">
        <v>53</v>
      </c>
      <c r="C154" s="74">
        <f>(C51-C45-C47)*($A154/SUM($A153:$A158))</f>
        <v>0.57384777777777785</v>
      </c>
      <c r="D154" s="74">
        <f t="shared" ref="D154:AG154" si="46">(D51-D45-D47)*($A154/SUM($A153:$A158))</f>
        <v>0.66181555555555549</v>
      </c>
      <c r="E154" s="74">
        <f t="shared" si="46"/>
        <v>0.74487111111111115</v>
      </c>
      <c r="F154" s="74">
        <f t="shared" si="46"/>
        <v>0.82061555555555565</v>
      </c>
      <c r="G154" s="74">
        <f t="shared" si="46"/>
        <v>0.88268111111111136</v>
      </c>
      <c r="H154" s="74">
        <f t="shared" si="46"/>
        <v>0.93200000000000005</v>
      </c>
      <c r="I154" s="74">
        <f t="shared" si="46"/>
        <v>0.97140000000000015</v>
      </c>
      <c r="J154" s="74">
        <f t="shared" si="46"/>
        <v>1.0009111111111113</v>
      </c>
      <c r="K154" s="74">
        <f t="shared" si="46"/>
        <v>1.0232911111111114</v>
      </c>
      <c r="L154" s="74">
        <f t="shared" si="46"/>
        <v>1.0394911111111111</v>
      </c>
      <c r="M154" s="74">
        <f t="shared" si="46"/>
        <v>1.0509966666666666</v>
      </c>
      <c r="N154" s="74">
        <f t="shared" si="46"/>
        <v>1.0614505636714764</v>
      </c>
      <c r="O154" s="74">
        <f t="shared" si="46"/>
        <v>1.070822298727256</v>
      </c>
      <c r="P154" s="74">
        <f t="shared" si="46"/>
        <v>1.0790843580031459</v>
      </c>
      <c r="Q154" s="74">
        <f t="shared" si="46"/>
        <v>1.0862123547682727</v>
      </c>
      <c r="R154" s="74">
        <f t="shared" si="46"/>
        <v>1.0921851519211496</v>
      </c>
      <c r="S154" s="74">
        <f t="shared" si="46"/>
        <v>1.0969849686615902</v>
      </c>
      <c r="T154" s="74">
        <f t="shared" si="46"/>
        <v>1.1005974705579546</v>
      </c>
      <c r="U154" s="74">
        <f t="shared" si="46"/>
        <v>1.1030118423764443</v>
      </c>
      <c r="V154" s="74">
        <f t="shared" si="46"/>
        <v>1.1042208431587657</v>
      </c>
      <c r="W154" s="74">
        <f t="shared" si="46"/>
        <v>1.1042208431587657</v>
      </c>
      <c r="X154" s="74">
        <f t="shared" si="46"/>
        <v>1.1042208431587657</v>
      </c>
      <c r="Y154" s="74">
        <f t="shared" si="46"/>
        <v>1.1042208431587657</v>
      </c>
      <c r="Z154" s="74">
        <f t="shared" si="46"/>
        <v>1.1042208431587657</v>
      </c>
      <c r="AA154" s="74">
        <f t="shared" si="46"/>
        <v>1.1042208431587657</v>
      </c>
      <c r="AB154" s="74">
        <f t="shared" si="46"/>
        <v>1.1042208431587657</v>
      </c>
      <c r="AC154" s="74">
        <f t="shared" si="46"/>
        <v>1.1042208431587657</v>
      </c>
      <c r="AD154" s="74">
        <f t="shared" si="46"/>
        <v>1.1042208431587657</v>
      </c>
      <c r="AE154" s="74">
        <f t="shared" si="46"/>
        <v>1.1042208431587657</v>
      </c>
      <c r="AF154" s="74">
        <f t="shared" si="46"/>
        <v>1.1042208431587657</v>
      </c>
      <c r="AG154" s="74">
        <f t="shared" si="46"/>
        <v>1.1042208431587657</v>
      </c>
    </row>
    <row r="155" spans="1:33">
      <c r="A155" s="140">
        <v>1.3</v>
      </c>
      <c r="B155" s="138" t="s">
        <v>54</v>
      </c>
      <c r="C155" s="74">
        <f>(C51-C45-C47)*($A155/SUM($A153:$A158))</f>
        <v>1.2433368518518519</v>
      </c>
      <c r="D155" s="74">
        <f t="shared" ref="D155:AG155" si="47">(D51-D45-D47)*($A155/SUM($A153:$A158))</f>
        <v>1.4339337037037037</v>
      </c>
      <c r="E155" s="74">
        <f t="shared" si="47"/>
        <v>1.6138874074074077</v>
      </c>
      <c r="F155" s="74">
        <f t="shared" si="47"/>
        <v>1.7780003703703708</v>
      </c>
      <c r="G155" s="74">
        <f t="shared" si="47"/>
        <v>1.9124757407407416</v>
      </c>
      <c r="H155" s="74">
        <f t="shared" si="47"/>
        <v>2.0193333333333339</v>
      </c>
      <c r="I155" s="74">
        <f t="shared" si="47"/>
        <v>2.1047000000000007</v>
      </c>
      <c r="J155" s="74">
        <f t="shared" si="47"/>
        <v>2.1686407407407411</v>
      </c>
      <c r="K155" s="74">
        <f t="shared" si="47"/>
        <v>2.2171307407407412</v>
      </c>
      <c r="L155" s="74">
        <f t="shared" si="47"/>
        <v>2.2522307407407411</v>
      </c>
      <c r="M155" s="74">
        <f t="shared" si="47"/>
        <v>2.2771594444444445</v>
      </c>
      <c r="N155" s="74">
        <f t="shared" si="47"/>
        <v>2.2998095546215325</v>
      </c>
      <c r="O155" s="74">
        <f t="shared" si="47"/>
        <v>2.3201149805757217</v>
      </c>
      <c r="P155" s="74">
        <f t="shared" si="47"/>
        <v>2.3380161090068166</v>
      </c>
      <c r="Q155" s="74">
        <f t="shared" si="47"/>
        <v>2.3534601019979244</v>
      </c>
      <c r="R155" s="74">
        <f t="shared" si="47"/>
        <v>2.3664011624958241</v>
      </c>
      <c r="S155" s="74">
        <f t="shared" si="47"/>
        <v>2.3768007654334458</v>
      </c>
      <c r="T155" s="74">
        <f t="shared" si="47"/>
        <v>2.3846278528755684</v>
      </c>
      <c r="U155" s="74">
        <f t="shared" si="47"/>
        <v>2.3898589918156294</v>
      </c>
      <c r="V155" s="74">
        <f t="shared" si="47"/>
        <v>2.3924784935106596</v>
      </c>
      <c r="W155" s="74">
        <f t="shared" si="47"/>
        <v>2.3924784935106596</v>
      </c>
      <c r="X155" s="74">
        <f t="shared" si="47"/>
        <v>2.3924784935106596</v>
      </c>
      <c r="Y155" s="74">
        <f t="shared" si="47"/>
        <v>2.3924784935106596</v>
      </c>
      <c r="Z155" s="74">
        <f t="shared" si="47"/>
        <v>2.3924784935106596</v>
      </c>
      <c r="AA155" s="74">
        <f t="shared" si="47"/>
        <v>2.3924784935106596</v>
      </c>
      <c r="AB155" s="74">
        <f t="shared" si="47"/>
        <v>2.3924784935106596</v>
      </c>
      <c r="AC155" s="74">
        <f t="shared" si="47"/>
        <v>2.3924784935106596</v>
      </c>
      <c r="AD155" s="74">
        <f t="shared" si="47"/>
        <v>2.3924784935106596</v>
      </c>
      <c r="AE155" s="74">
        <f t="shared" si="47"/>
        <v>2.3924784935106596</v>
      </c>
      <c r="AF155" s="74">
        <f t="shared" si="47"/>
        <v>2.3924784935106596</v>
      </c>
      <c r="AG155" s="74">
        <f t="shared" si="47"/>
        <v>2.3924784935106596</v>
      </c>
    </row>
    <row r="156" spans="1:33">
      <c r="A156" s="140">
        <v>2</v>
      </c>
      <c r="B156" s="138" t="s">
        <v>55</v>
      </c>
      <c r="C156" s="74">
        <f>(C51-C45-C47)*($A156/SUM($A153:$A158))</f>
        <v>1.9128259259259262</v>
      </c>
      <c r="D156" s="74">
        <f t="shared" ref="D156:AG156" si="48">(D51-D45-D47)*($A156/SUM($A153:$A158))</f>
        <v>2.2060518518518517</v>
      </c>
      <c r="E156" s="74">
        <f t="shared" si="48"/>
        <v>2.4829037037037036</v>
      </c>
      <c r="F156" s="74">
        <f t="shared" si="48"/>
        <v>2.7353851851851858</v>
      </c>
      <c r="G156" s="74">
        <f t="shared" si="48"/>
        <v>2.9422703703703714</v>
      </c>
      <c r="H156" s="74">
        <f t="shared" si="48"/>
        <v>3.1066666666666669</v>
      </c>
      <c r="I156" s="74">
        <f t="shared" si="48"/>
        <v>3.2380000000000009</v>
      </c>
      <c r="J156" s="74">
        <f t="shared" si="48"/>
        <v>3.3363703703703709</v>
      </c>
      <c r="K156" s="74">
        <f t="shared" si="48"/>
        <v>3.4109703703703711</v>
      </c>
      <c r="L156" s="74">
        <f t="shared" si="48"/>
        <v>3.4649703703703709</v>
      </c>
      <c r="M156" s="74">
        <f t="shared" si="48"/>
        <v>3.5033222222222222</v>
      </c>
      <c r="N156" s="74">
        <f t="shared" si="48"/>
        <v>3.5381685455715881</v>
      </c>
      <c r="O156" s="74">
        <f t="shared" si="48"/>
        <v>3.5694076624241871</v>
      </c>
      <c r="P156" s="74">
        <f t="shared" si="48"/>
        <v>3.5969478600104865</v>
      </c>
      <c r="Q156" s="74">
        <f t="shared" si="48"/>
        <v>3.6207078492275757</v>
      </c>
      <c r="R156" s="74">
        <f t="shared" si="48"/>
        <v>3.6406171730704986</v>
      </c>
      <c r="S156" s="74">
        <f t="shared" si="48"/>
        <v>3.6566165622053006</v>
      </c>
      <c r="T156" s="74">
        <f t="shared" si="48"/>
        <v>3.6686582351931825</v>
      </c>
      <c r="U156" s="74">
        <f t="shared" si="48"/>
        <v>3.6767061412548143</v>
      </c>
      <c r="V156" s="74">
        <f t="shared" si="48"/>
        <v>3.6807361438625525</v>
      </c>
      <c r="W156" s="74">
        <f t="shared" si="48"/>
        <v>3.6807361438625525</v>
      </c>
      <c r="X156" s="74">
        <f t="shared" si="48"/>
        <v>3.6807361438625525</v>
      </c>
      <c r="Y156" s="74">
        <f t="shared" si="48"/>
        <v>3.6807361438625525</v>
      </c>
      <c r="Z156" s="74">
        <f t="shared" si="48"/>
        <v>3.6807361438625525</v>
      </c>
      <c r="AA156" s="74">
        <f t="shared" si="48"/>
        <v>3.6807361438625525</v>
      </c>
      <c r="AB156" s="74">
        <f t="shared" si="48"/>
        <v>3.6807361438625525</v>
      </c>
      <c r="AC156" s="74">
        <f t="shared" si="48"/>
        <v>3.6807361438625525</v>
      </c>
      <c r="AD156" s="74">
        <f t="shared" si="48"/>
        <v>3.6807361438625525</v>
      </c>
      <c r="AE156" s="74">
        <f t="shared" si="48"/>
        <v>3.6807361438625525</v>
      </c>
      <c r="AF156" s="74">
        <f t="shared" si="48"/>
        <v>3.6807361438625525</v>
      </c>
      <c r="AG156" s="74">
        <f t="shared" si="48"/>
        <v>3.6807361438625525</v>
      </c>
    </row>
    <row r="157" spans="1:33">
      <c r="A157" s="140">
        <v>0.8</v>
      </c>
      <c r="B157" s="138" t="s">
        <v>56</v>
      </c>
      <c r="C157" s="74">
        <f>(C51-C45-C47)*($A157/SUM($A153:$A158))</f>
        <v>0.76513037037037046</v>
      </c>
      <c r="D157" s="74">
        <f t="shared" ref="D157:AG157" si="49">(D51-D45-D47)*($A157/SUM($A153:$A158))</f>
        <v>0.88242074074074073</v>
      </c>
      <c r="E157" s="74">
        <f t="shared" si="49"/>
        <v>0.99316148148148153</v>
      </c>
      <c r="F157" s="74">
        <f t="shared" si="49"/>
        <v>1.0941540740740743</v>
      </c>
      <c r="G157" s="74">
        <f t="shared" si="49"/>
        <v>1.1769081481481487</v>
      </c>
      <c r="H157" s="74">
        <f t="shared" si="49"/>
        <v>1.2426666666666668</v>
      </c>
      <c r="I157" s="74">
        <f t="shared" si="49"/>
        <v>1.2952000000000004</v>
      </c>
      <c r="J157" s="74">
        <f t="shared" si="49"/>
        <v>1.3345481481481485</v>
      </c>
      <c r="K157" s="74">
        <f t="shared" si="49"/>
        <v>1.3643881481481486</v>
      </c>
      <c r="L157" s="74">
        <f t="shared" si="49"/>
        <v>1.3859881481481484</v>
      </c>
      <c r="M157" s="74">
        <f t="shared" si="49"/>
        <v>1.4013288888888888</v>
      </c>
      <c r="N157" s="74">
        <f t="shared" si="49"/>
        <v>1.4152674182286353</v>
      </c>
      <c r="O157" s="74">
        <f t="shared" si="49"/>
        <v>1.4277630649696749</v>
      </c>
      <c r="P157" s="74">
        <f t="shared" si="49"/>
        <v>1.4387791440041946</v>
      </c>
      <c r="Q157" s="74">
        <f t="shared" si="49"/>
        <v>1.4482831396910303</v>
      </c>
      <c r="R157" s="74">
        <f t="shared" si="49"/>
        <v>1.4562468692281996</v>
      </c>
      <c r="S157" s="74">
        <f t="shared" si="49"/>
        <v>1.4626466248821204</v>
      </c>
      <c r="T157" s="74">
        <f t="shared" si="49"/>
        <v>1.4674632940772729</v>
      </c>
      <c r="U157" s="74">
        <f t="shared" si="49"/>
        <v>1.4706824565019259</v>
      </c>
      <c r="V157" s="74">
        <f t="shared" si="49"/>
        <v>1.4722944575450212</v>
      </c>
      <c r="W157" s="74">
        <f t="shared" si="49"/>
        <v>1.4722944575450212</v>
      </c>
      <c r="X157" s="74">
        <f t="shared" si="49"/>
        <v>1.4722944575450212</v>
      </c>
      <c r="Y157" s="74">
        <f t="shared" si="49"/>
        <v>1.4722944575450212</v>
      </c>
      <c r="Z157" s="74">
        <f t="shared" si="49"/>
        <v>1.4722944575450212</v>
      </c>
      <c r="AA157" s="74">
        <f t="shared" si="49"/>
        <v>1.4722944575450212</v>
      </c>
      <c r="AB157" s="74">
        <f t="shared" si="49"/>
        <v>1.4722944575450212</v>
      </c>
      <c r="AC157" s="74">
        <f t="shared" si="49"/>
        <v>1.4722944575450212</v>
      </c>
      <c r="AD157" s="74">
        <f t="shared" si="49"/>
        <v>1.4722944575450212</v>
      </c>
      <c r="AE157" s="74">
        <f t="shared" si="49"/>
        <v>1.4722944575450212</v>
      </c>
      <c r="AF157" s="74">
        <f t="shared" si="49"/>
        <v>1.4722944575450212</v>
      </c>
      <c r="AG157" s="74">
        <f t="shared" si="49"/>
        <v>1.4722944575450212</v>
      </c>
    </row>
    <row r="158" spans="1:33">
      <c r="A158" s="140">
        <v>0.5</v>
      </c>
      <c r="B158" s="138" t="s">
        <v>57</v>
      </c>
      <c r="C158" s="74">
        <f>(C51-C45-C47)*($A158/SUM($A153:$A158))</f>
        <v>0.47820648148148154</v>
      </c>
      <c r="D158" s="74">
        <f t="shared" ref="D158:AG158" si="50">(D51-D45-D47)*($A158/SUM($A153:$A158))</f>
        <v>0.55151296296296293</v>
      </c>
      <c r="E158" s="74">
        <f t="shared" si="50"/>
        <v>0.6207259259259259</v>
      </c>
      <c r="F158" s="74">
        <f t="shared" si="50"/>
        <v>0.68384629629629645</v>
      </c>
      <c r="G158" s="74">
        <f t="shared" si="50"/>
        <v>0.73556759259259286</v>
      </c>
      <c r="H158" s="74">
        <f t="shared" si="50"/>
        <v>0.77666666666666673</v>
      </c>
      <c r="I158" s="74">
        <f t="shared" si="50"/>
        <v>0.80950000000000022</v>
      </c>
      <c r="J158" s="74">
        <f t="shared" si="50"/>
        <v>0.83409259259259272</v>
      </c>
      <c r="K158" s="74">
        <f t="shared" si="50"/>
        <v>0.85274259259259277</v>
      </c>
      <c r="L158" s="74">
        <f t="shared" si="50"/>
        <v>0.86624259259259273</v>
      </c>
      <c r="M158" s="74">
        <f t="shared" si="50"/>
        <v>0.87583055555555556</v>
      </c>
      <c r="N158" s="74">
        <f t="shared" si="50"/>
        <v>0.88454213639289703</v>
      </c>
      <c r="O158" s="74">
        <f t="shared" si="50"/>
        <v>0.89235191560604676</v>
      </c>
      <c r="P158" s="74">
        <f t="shared" si="50"/>
        <v>0.89923696500262162</v>
      </c>
      <c r="Q158" s="74">
        <f t="shared" si="50"/>
        <v>0.90517696230689393</v>
      </c>
      <c r="R158" s="74">
        <f t="shared" si="50"/>
        <v>0.91015429326762465</v>
      </c>
      <c r="S158" s="74">
        <f t="shared" si="50"/>
        <v>0.91415414055132516</v>
      </c>
      <c r="T158" s="74">
        <f t="shared" si="50"/>
        <v>0.91716455879829561</v>
      </c>
      <c r="U158" s="74">
        <f t="shared" si="50"/>
        <v>0.91917653531370358</v>
      </c>
      <c r="V158" s="74">
        <f t="shared" si="50"/>
        <v>0.92018403596563814</v>
      </c>
      <c r="W158" s="74">
        <f t="shared" si="50"/>
        <v>0.92018403596563814</v>
      </c>
      <c r="X158" s="74">
        <f t="shared" si="50"/>
        <v>0.92018403596563814</v>
      </c>
      <c r="Y158" s="74">
        <f t="shared" si="50"/>
        <v>0.92018403596563814</v>
      </c>
      <c r="Z158" s="74">
        <f t="shared" si="50"/>
        <v>0.92018403596563814</v>
      </c>
      <c r="AA158" s="74">
        <f t="shared" si="50"/>
        <v>0.92018403596563814</v>
      </c>
      <c r="AB158" s="74">
        <f t="shared" si="50"/>
        <v>0.92018403596563814</v>
      </c>
      <c r="AC158" s="74">
        <f t="shared" si="50"/>
        <v>0.92018403596563814</v>
      </c>
      <c r="AD158" s="74">
        <f t="shared" si="50"/>
        <v>0.92018403596563814</v>
      </c>
      <c r="AE158" s="74">
        <f t="shared" si="50"/>
        <v>0.92018403596563814</v>
      </c>
      <c r="AF158" s="74">
        <f t="shared" si="50"/>
        <v>0.92018403596563814</v>
      </c>
      <c r="AG158" s="74">
        <f t="shared" si="50"/>
        <v>0.92018403596563814</v>
      </c>
    </row>
    <row r="159" spans="1:33">
      <c r="A159" s="141">
        <f>SUM(A151:A158)</f>
        <v>6.1</v>
      </c>
      <c r="B159" s="1" t="s">
        <v>22</v>
      </c>
      <c r="C159" s="1">
        <f>SUM(C151:C158)</f>
        <v>6.055130000000001</v>
      </c>
      <c r="D159" s="1">
        <f t="shared" ref="D159:AG159" si="51">SUM(D151:D158)</f>
        <v>6.8907799999999995</v>
      </c>
      <c r="E159" s="1">
        <f t="shared" si="51"/>
        <v>7.6719200000000001</v>
      </c>
      <c r="F159" s="1">
        <f t="shared" si="51"/>
        <v>8.3716000000000026</v>
      </c>
      <c r="G159" s="1">
        <f t="shared" si="51"/>
        <v>8.9296800000000029</v>
      </c>
      <c r="H159" s="1">
        <f t="shared" si="51"/>
        <v>9.3667200000000008</v>
      </c>
      <c r="I159" s="1">
        <f t="shared" si="51"/>
        <v>9.7137600000000006</v>
      </c>
      <c r="J159" s="1">
        <f t="shared" si="51"/>
        <v>9.9717900000000004</v>
      </c>
      <c r="K159" s="1">
        <f t="shared" si="51"/>
        <v>10.170330000000002</v>
      </c>
      <c r="L159" s="1">
        <f t="shared" si="51"/>
        <v>10.316410000000001</v>
      </c>
      <c r="M159" s="1">
        <f t="shared" si="51"/>
        <v>10.4213</v>
      </c>
      <c r="N159" s="1">
        <f t="shared" si="51"/>
        <v>10.516612504653244</v>
      </c>
      <c r="O159" s="1">
        <f t="shared" si="51"/>
        <v>10.602066299508607</v>
      </c>
      <c r="P159" s="1">
        <f t="shared" si="51"/>
        <v>10.677407772595629</v>
      </c>
      <c r="Q159" s="1">
        <f t="shared" si="51"/>
        <v>10.742412168227453</v>
      </c>
      <c r="R159" s="1">
        <f t="shared" si="51"/>
        <v>10.796884703974872</v>
      </c>
      <c r="S159" s="1">
        <f t="shared" si="51"/>
        <v>10.840661543043574</v>
      </c>
      <c r="T159" s="1">
        <f t="shared" si="51"/>
        <v>10.873610615261235</v>
      </c>
      <c r="U159" s="1">
        <f t="shared" si="51"/>
        <v>10.895632280917109</v>
      </c>
      <c r="V159" s="1">
        <f t="shared" si="51"/>
        <v>10.906659832784209</v>
      </c>
      <c r="W159" s="1">
        <f t="shared" si="51"/>
        <v>10.906659832784209</v>
      </c>
      <c r="X159" s="1">
        <f t="shared" si="51"/>
        <v>10.906659832784209</v>
      </c>
      <c r="Y159" s="1">
        <f t="shared" si="51"/>
        <v>10.906659832784209</v>
      </c>
      <c r="Z159" s="1">
        <f t="shared" si="51"/>
        <v>10.906659832784209</v>
      </c>
      <c r="AA159" s="1">
        <f t="shared" si="51"/>
        <v>10.906659832784209</v>
      </c>
      <c r="AB159" s="1">
        <f t="shared" si="51"/>
        <v>10.906659832784209</v>
      </c>
      <c r="AC159" s="1">
        <f t="shared" si="51"/>
        <v>10.906659832784209</v>
      </c>
      <c r="AD159" s="1">
        <f t="shared" si="51"/>
        <v>10.906659832784209</v>
      </c>
      <c r="AE159" s="1">
        <f t="shared" si="51"/>
        <v>10.906659832784209</v>
      </c>
      <c r="AF159" s="1">
        <f t="shared" si="51"/>
        <v>10.906659832784209</v>
      </c>
      <c r="AG159" s="1">
        <f t="shared" si="51"/>
        <v>10.906659832784209</v>
      </c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33">
      <c r="A161" s="143" t="s">
        <v>58</v>
      </c>
      <c r="B161" s="167" t="s">
        <v>62</v>
      </c>
      <c r="C161" s="144">
        <v>2000</v>
      </c>
      <c r="D161" s="145">
        <v>2010</v>
      </c>
      <c r="E161" s="145">
        <v>2020</v>
      </c>
      <c r="F161" s="145">
        <v>2030</v>
      </c>
      <c r="G161" s="145">
        <v>2040</v>
      </c>
      <c r="H161" s="145">
        <v>2050</v>
      </c>
      <c r="I161" s="145">
        <v>2060</v>
      </c>
      <c r="J161" s="145">
        <v>2080</v>
      </c>
      <c r="K161" s="145">
        <v>2100</v>
      </c>
      <c r="L161" s="145">
        <v>2200</v>
      </c>
      <c r="M161" s="145">
        <v>2300</v>
      </c>
      <c r="N161" s="74"/>
      <c r="P161" s="2"/>
      <c r="Q161" s="2"/>
      <c r="R161" s="2"/>
      <c r="S161" s="2"/>
      <c r="T161" s="2"/>
      <c r="U161" s="2"/>
      <c r="V161" s="2"/>
      <c r="W161" s="2"/>
      <c r="X161" s="2"/>
    </row>
    <row r="162" spans="1:33">
      <c r="B162" s="143" t="s">
        <v>50</v>
      </c>
      <c r="C162" s="146">
        <f>C151*1000</f>
        <v>576.82999999999993</v>
      </c>
      <c r="D162" s="143">
        <f t="shared" ref="D162:I170" si="52">100*LN(D151/C151)/(D$1-C$1)</f>
        <v>0.36293962903003552</v>
      </c>
      <c r="E162" s="143">
        <f t="shared" si="52"/>
        <v>0.12906405536571683</v>
      </c>
      <c r="F162" s="143">
        <f t="shared" si="52"/>
        <v>2.7029716163333811E-2</v>
      </c>
      <c r="G162" s="143">
        <f t="shared" si="52"/>
        <v>-0.10556545244084881</v>
      </c>
      <c r="H162" s="143">
        <f t="shared" si="52"/>
        <v>-0.181279931520063</v>
      </c>
      <c r="I162" s="143">
        <f t="shared" si="52"/>
        <v>-0.19878513504846373</v>
      </c>
      <c r="J162" s="143">
        <f t="shared" ref="J162:J170" si="53">100*LN(K151/I151)/(K$1-I$1)</f>
        <v>-0.14657431065370627</v>
      </c>
      <c r="K162" s="143">
        <f t="shared" ref="K162:K170" si="54">100*LN(M151/K151)/(M$1-K$1)</f>
        <v>-4.1808355081380325E-2</v>
      </c>
      <c r="L162" s="143">
        <f>100*LN(W151/M151)/(W$1-M$1)</f>
        <v>-1.2496984569664228E-2</v>
      </c>
      <c r="M162" s="143">
        <f t="shared" ref="M162:M170" si="55">100*LN(AG151/W151)/(AG$1-W$1)</f>
        <v>0</v>
      </c>
      <c r="P162" s="74"/>
      <c r="Q162" s="74"/>
      <c r="R162" s="74"/>
      <c r="S162" s="74"/>
      <c r="T162" s="74"/>
      <c r="U162" s="74"/>
      <c r="V162" s="74"/>
      <c r="W162" s="74"/>
      <c r="X162" s="74"/>
    </row>
    <row r="163" spans="1:33">
      <c r="A163" s="1"/>
      <c r="B163" s="143" t="s">
        <v>51</v>
      </c>
      <c r="C163" s="146">
        <f t="shared" ref="C163:C169" si="56">C152*1000</f>
        <v>313.67</v>
      </c>
      <c r="D163" s="143">
        <f t="shared" si="52"/>
        <v>0.69632405095417105</v>
      </c>
      <c r="E163" s="143">
        <f t="shared" si="52"/>
        <v>0.74112220178921218</v>
      </c>
      <c r="F163" s="143">
        <f t="shared" si="52"/>
        <v>0.44129969749800246</v>
      </c>
      <c r="G163" s="143">
        <f t="shared" si="52"/>
        <v>0.15389557468591106</v>
      </c>
      <c r="H163" s="143">
        <f t="shared" si="52"/>
        <v>0.10275614220213029</v>
      </c>
      <c r="I163" s="143">
        <f t="shared" si="52"/>
        <v>0.10400483124900446</v>
      </c>
      <c r="J163" s="143">
        <f t="shared" si="53"/>
        <v>7.9261396601591122E-2</v>
      </c>
      <c r="K163" s="143">
        <f t="shared" si="54"/>
        <v>7.8394916386596972E-2</v>
      </c>
      <c r="L163" s="143">
        <f t="shared" ref="L163:L169" si="57">100*LN(W152/M152)/(W$1-M$1)</f>
        <v>3.2228624221035347E-2</v>
      </c>
      <c r="M163" s="143">
        <f t="shared" si="55"/>
        <v>0</v>
      </c>
      <c r="P163" s="74"/>
      <c r="Q163" s="74"/>
      <c r="R163" s="74"/>
      <c r="S163" s="74"/>
      <c r="T163" s="74"/>
      <c r="U163" s="74"/>
      <c r="V163" s="74"/>
      <c r="W163" s="74"/>
      <c r="X163" s="74"/>
    </row>
    <row r="164" spans="1:33">
      <c r="A164" s="1"/>
      <c r="B164" s="143" t="s">
        <v>52</v>
      </c>
      <c r="C164" s="146">
        <f t="shared" si="56"/>
        <v>191.28259259259261</v>
      </c>
      <c r="D164" s="143">
        <f t="shared" si="52"/>
        <v>1.4262273449059797</v>
      </c>
      <c r="E164" s="143">
        <f t="shared" si="52"/>
        <v>1.1822429806192589</v>
      </c>
      <c r="F164" s="143">
        <f t="shared" si="52"/>
        <v>0.96843537955196335</v>
      </c>
      <c r="G164" s="143">
        <f t="shared" si="52"/>
        <v>0.72909256659113209</v>
      </c>
      <c r="H164" s="143">
        <f t="shared" si="52"/>
        <v>0.54368821878836404</v>
      </c>
      <c r="I164" s="143">
        <f t="shared" si="52"/>
        <v>0.41405515226053408</v>
      </c>
      <c r="J164" s="143">
        <f t="shared" si="53"/>
        <v>0.26020480824874648</v>
      </c>
      <c r="K164" s="143">
        <f t="shared" si="54"/>
        <v>0.13357453863954</v>
      </c>
      <c r="L164" s="143">
        <f t="shared" si="57"/>
        <v>4.940104663567231E-2</v>
      </c>
      <c r="M164" s="143">
        <f t="shared" si="55"/>
        <v>0</v>
      </c>
      <c r="P164" s="74"/>
      <c r="Q164" s="74"/>
      <c r="R164" s="74"/>
      <c r="S164" s="74"/>
      <c r="T164" s="74"/>
      <c r="U164" s="74"/>
      <c r="V164" s="74"/>
      <c r="W164" s="74"/>
      <c r="X164" s="74"/>
    </row>
    <row r="165" spans="1:33">
      <c r="A165" s="1"/>
      <c r="B165" s="143" t="s">
        <v>53</v>
      </c>
      <c r="C165" s="146">
        <f t="shared" si="56"/>
        <v>573.84777777777788</v>
      </c>
      <c r="D165" s="143">
        <f t="shared" si="52"/>
        <v>1.4262273449059777</v>
      </c>
      <c r="E165" s="143">
        <f t="shared" si="52"/>
        <v>1.1822429806192589</v>
      </c>
      <c r="F165" s="143">
        <f t="shared" si="52"/>
        <v>0.96843537955196335</v>
      </c>
      <c r="G165" s="143">
        <f t="shared" si="52"/>
        <v>0.72909256659113209</v>
      </c>
      <c r="H165" s="143">
        <f t="shared" si="52"/>
        <v>0.54368821878836615</v>
      </c>
      <c r="I165" s="143">
        <f t="shared" si="52"/>
        <v>0.41405515226053408</v>
      </c>
      <c r="J165" s="143">
        <f t="shared" si="53"/>
        <v>0.26020480824874648</v>
      </c>
      <c r="K165" s="143">
        <f t="shared" si="54"/>
        <v>0.13357453863954</v>
      </c>
      <c r="L165" s="143">
        <f t="shared" si="57"/>
        <v>4.9401046635672102E-2</v>
      </c>
      <c r="M165" s="143">
        <f t="shared" si="55"/>
        <v>0</v>
      </c>
      <c r="P165" s="74"/>
      <c r="Q165" s="74"/>
      <c r="R165" s="74"/>
      <c r="S165" s="74"/>
      <c r="T165" s="74"/>
      <c r="U165" s="74"/>
      <c r="V165" s="74"/>
      <c r="W165" s="74"/>
      <c r="X165" s="74"/>
    </row>
    <row r="166" spans="1:33">
      <c r="A166" s="1"/>
      <c r="B166" s="143" t="s">
        <v>54</v>
      </c>
      <c r="C166" s="146">
        <f t="shared" si="56"/>
        <v>1243.3368518518519</v>
      </c>
      <c r="D166" s="143">
        <f t="shared" si="52"/>
        <v>1.4262273449059797</v>
      </c>
      <c r="E166" s="143">
        <f t="shared" si="52"/>
        <v>1.1822429806192589</v>
      </c>
      <c r="F166" s="143">
        <f t="shared" si="52"/>
        <v>0.96843537955196335</v>
      </c>
      <c r="G166" s="143">
        <f t="shared" si="52"/>
        <v>0.72909256659113209</v>
      </c>
      <c r="H166" s="143">
        <f t="shared" si="52"/>
        <v>0.54368821878836615</v>
      </c>
      <c r="I166" s="143">
        <f t="shared" si="52"/>
        <v>0.41405515226053408</v>
      </c>
      <c r="J166" s="143">
        <f t="shared" si="53"/>
        <v>0.26020480824874548</v>
      </c>
      <c r="K166" s="143">
        <f t="shared" si="54"/>
        <v>0.13357453863954</v>
      </c>
      <c r="L166" s="143">
        <f t="shared" si="57"/>
        <v>4.940104663567231E-2</v>
      </c>
      <c r="M166" s="143">
        <f t="shared" si="55"/>
        <v>0</v>
      </c>
      <c r="P166" s="74"/>
      <c r="Q166" s="74"/>
      <c r="R166" s="74"/>
      <c r="S166" s="74"/>
      <c r="T166" s="74"/>
      <c r="U166" s="74"/>
      <c r="V166" s="74"/>
      <c r="W166" s="74"/>
      <c r="X166" s="74"/>
    </row>
    <row r="167" spans="1:33">
      <c r="A167" s="1"/>
      <c r="B167" s="143" t="s">
        <v>55</v>
      </c>
      <c r="C167" s="146">
        <f t="shared" si="56"/>
        <v>1912.8259259259262</v>
      </c>
      <c r="D167" s="143">
        <f t="shared" si="52"/>
        <v>1.4262273449059797</v>
      </c>
      <c r="E167" s="143">
        <f t="shared" si="52"/>
        <v>1.1822429806192569</v>
      </c>
      <c r="F167" s="143">
        <f t="shared" si="52"/>
        <v>0.96843537955196535</v>
      </c>
      <c r="G167" s="143">
        <f t="shared" si="52"/>
        <v>0.72909256659113209</v>
      </c>
      <c r="H167" s="143">
        <f t="shared" si="52"/>
        <v>0.54368821878836615</v>
      </c>
      <c r="I167" s="143">
        <f t="shared" si="52"/>
        <v>0.41405515226053408</v>
      </c>
      <c r="J167" s="143">
        <f t="shared" si="53"/>
        <v>0.26020480824874548</v>
      </c>
      <c r="K167" s="143">
        <f t="shared" si="54"/>
        <v>0.13357453863954</v>
      </c>
      <c r="L167" s="143">
        <f t="shared" si="57"/>
        <v>4.9401046635672102E-2</v>
      </c>
      <c r="M167" s="143">
        <f t="shared" si="55"/>
        <v>0</v>
      </c>
      <c r="P167" s="74"/>
      <c r="Q167" s="74"/>
      <c r="R167" s="74"/>
      <c r="S167" s="74"/>
      <c r="T167" s="74"/>
      <c r="U167" s="74"/>
      <c r="V167" s="74"/>
      <c r="W167" s="74"/>
      <c r="X167" s="74"/>
    </row>
    <row r="168" spans="1:33">
      <c r="A168" s="1"/>
      <c r="B168" s="143" t="s">
        <v>56</v>
      </c>
      <c r="C168" s="146">
        <f t="shared" si="56"/>
        <v>765.13037037037043</v>
      </c>
      <c r="D168" s="143">
        <f t="shared" si="52"/>
        <v>1.4262273449059797</v>
      </c>
      <c r="E168" s="143">
        <f t="shared" si="52"/>
        <v>1.1822429806192589</v>
      </c>
      <c r="F168" s="143">
        <f t="shared" si="52"/>
        <v>0.96843537955196335</v>
      </c>
      <c r="G168" s="143">
        <f t="shared" si="52"/>
        <v>0.72909256659113209</v>
      </c>
      <c r="H168" s="143">
        <f t="shared" si="52"/>
        <v>0.54368821878836404</v>
      </c>
      <c r="I168" s="143">
        <f t="shared" si="52"/>
        <v>0.41405515226053408</v>
      </c>
      <c r="J168" s="143">
        <f t="shared" si="53"/>
        <v>0.26020480824874648</v>
      </c>
      <c r="K168" s="143">
        <f t="shared" si="54"/>
        <v>0.13357453863954</v>
      </c>
      <c r="L168" s="143">
        <f t="shared" si="57"/>
        <v>4.940104663567231E-2</v>
      </c>
      <c r="M168" s="143">
        <f t="shared" si="55"/>
        <v>0</v>
      </c>
      <c r="P168" s="74"/>
      <c r="Q168" s="74"/>
      <c r="R168" s="74"/>
      <c r="S168" s="74"/>
      <c r="T168" s="74"/>
      <c r="U168" s="74"/>
      <c r="V168" s="74"/>
      <c r="W168" s="74"/>
      <c r="X168" s="74"/>
    </row>
    <row r="169" spans="1:33">
      <c r="A169" s="1"/>
      <c r="B169" s="143" t="s">
        <v>57</v>
      </c>
      <c r="C169" s="147">
        <f t="shared" si="56"/>
        <v>478.20648148148155</v>
      </c>
      <c r="D169" s="143">
        <f t="shared" si="52"/>
        <v>1.4262273449059797</v>
      </c>
      <c r="E169" s="143">
        <f t="shared" si="52"/>
        <v>1.1822429806192569</v>
      </c>
      <c r="F169" s="143">
        <f t="shared" si="52"/>
        <v>0.96843537955196535</v>
      </c>
      <c r="G169" s="143">
        <f t="shared" si="52"/>
        <v>0.72909256659113209</v>
      </c>
      <c r="H169" s="143">
        <f t="shared" si="52"/>
        <v>0.54368821878836615</v>
      </c>
      <c r="I169" s="143">
        <f t="shared" si="52"/>
        <v>0.41405515226053408</v>
      </c>
      <c r="J169" s="143">
        <f t="shared" si="53"/>
        <v>0.26020480824874548</v>
      </c>
      <c r="K169" s="143">
        <f t="shared" si="54"/>
        <v>0.13357453863954</v>
      </c>
      <c r="L169" s="143">
        <f t="shared" si="57"/>
        <v>4.9401046635672102E-2</v>
      </c>
      <c r="M169" s="143">
        <f t="shared" si="55"/>
        <v>0</v>
      </c>
      <c r="P169" s="74"/>
      <c r="Q169" s="74"/>
      <c r="R169" s="74"/>
      <c r="S169" s="74"/>
      <c r="T169" s="74"/>
      <c r="U169" s="74"/>
      <c r="V169" s="74"/>
      <c r="W169" s="74"/>
      <c r="X169" s="74"/>
    </row>
    <row r="170" spans="1:33">
      <c r="B170" s="125" t="s">
        <v>22</v>
      </c>
      <c r="C170" s="149">
        <f>C159*1000</f>
        <v>6055.130000000001</v>
      </c>
      <c r="D170" s="150">
        <f>100*LN(D159/C159)/(D$1-C$1)</f>
        <v>1.2927843953104436</v>
      </c>
      <c r="E170" s="150">
        <f t="shared" si="52"/>
        <v>1.0738262383284827</v>
      </c>
      <c r="F170" s="150">
        <f t="shared" si="52"/>
        <v>0.87278115135591638</v>
      </c>
      <c r="G170" s="150">
        <f t="shared" si="52"/>
        <v>0.64535534846141984</v>
      </c>
      <c r="H170" s="150">
        <f t="shared" si="52"/>
        <v>0.4778242162573002</v>
      </c>
      <c r="I170" s="150">
        <f t="shared" si="52"/>
        <v>0.36380455403764073</v>
      </c>
      <c r="J170" s="150">
        <f t="shared" si="53"/>
        <v>0.22965610451145305</v>
      </c>
      <c r="K170" s="150">
        <f t="shared" si="54"/>
        <v>0.12188565354246242</v>
      </c>
      <c r="L170" s="150">
        <f>100*LN(W159/M159)/(W$1-M$1)</f>
        <v>4.5521807867670204E-2</v>
      </c>
      <c r="M170" s="150">
        <f t="shared" si="55"/>
        <v>0</v>
      </c>
      <c r="O170" s="139"/>
    </row>
    <row r="171" spans="1:33" s="128" customFormat="1" ht="11.25">
      <c r="B171" s="128" t="s">
        <v>63</v>
      </c>
      <c r="C171" s="128">
        <f>C51</f>
        <v>6.0551300000000001</v>
      </c>
      <c r="D171" s="128">
        <f t="shared" ref="D171:M171" si="58">C171*EXP((D170/100)*(D161-C161))</f>
        <v>6.8907799999999986</v>
      </c>
      <c r="E171" s="128">
        <f t="shared" si="58"/>
        <v>7.6719199999999992</v>
      </c>
      <c r="F171" s="128">
        <f t="shared" si="58"/>
        <v>8.3716000000000008</v>
      </c>
      <c r="G171" s="128">
        <f t="shared" si="58"/>
        <v>8.9296800000000012</v>
      </c>
      <c r="H171" s="128">
        <f t="shared" si="58"/>
        <v>9.366719999999999</v>
      </c>
      <c r="I171" s="128">
        <f t="shared" si="58"/>
        <v>9.7137599999999988</v>
      </c>
      <c r="J171" s="128">
        <f t="shared" si="58"/>
        <v>10.170329999999998</v>
      </c>
      <c r="K171" s="128">
        <f t="shared" si="58"/>
        <v>10.421299999999997</v>
      </c>
      <c r="L171" s="128">
        <f t="shared" si="58"/>
        <v>10.906659832784205</v>
      </c>
      <c r="M171" s="128">
        <f t="shared" si="58"/>
        <v>10.906659832784205</v>
      </c>
    </row>
    <row r="172" spans="1:33" s="128" customFormat="1" ht="11.25"/>
    <row r="174" spans="1:33" ht="38.25">
      <c r="A174" s="142" t="s">
        <v>64</v>
      </c>
      <c r="B174" s="127" t="s">
        <v>65</v>
      </c>
      <c r="C174" s="127">
        <v>2000</v>
      </c>
      <c r="D174" s="127">
        <v>2010</v>
      </c>
      <c r="E174" s="127">
        <v>2020</v>
      </c>
      <c r="F174" s="127">
        <v>2030</v>
      </c>
      <c r="G174" s="127">
        <v>2040</v>
      </c>
      <c r="H174" s="127">
        <v>2050</v>
      </c>
      <c r="I174" s="127">
        <v>2060</v>
      </c>
      <c r="J174" s="127">
        <v>2070</v>
      </c>
      <c r="K174" s="127">
        <v>2080</v>
      </c>
      <c r="L174" s="127">
        <v>2090</v>
      </c>
      <c r="M174" s="127">
        <v>2100</v>
      </c>
      <c r="N174" s="127">
        <v>2110</v>
      </c>
      <c r="O174" s="127">
        <v>2120</v>
      </c>
      <c r="P174" s="127">
        <v>2130</v>
      </c>
      <c r="Q174" s="127">
        <v>2140</v>
      </c>
      <c r="R174" s="127">
        <v>2150</v>
      </c>
      <c r="S174" s="127">
        <v>2160</v>
      </c>
      <c r="T174" s="127">
        <v>2170</v>
      </c>
      <c r="U174" s="127">
        <v>2180</v>
      </c>
      <c r="V174" s="127">
        <v>2190</v>
      </c>
      <c r="W174" s="127">
        <v>2200</v>
      </c>
      <c r="X174" s="127">
        <v>2210</v>
      </c>
      <c r="Y174" s="127">
        <v>2220</v>
      </c>
      <c r="Z174" s="127">
        <v>2230</v>
      </c>
      <c r="AA174" s="127">
        <v>2240</v>
      </c>
      <c r="AB174" s="127">
        <v>2250</v>
      </c>
      <c r="AC174" s="127">
        <v>2260</v>
      </c>
      <c r="AD174" s="127">
        <v>2270</v>
      </c>
      <c r="AE174" s="127">
        <v>2280</v>
      </c>
      <c r="AF174" s="127">
        <v>2290</v>
      </c>
      <c r="AG174" s="127">
        <v>2300</v>
      </c>
    </row>
    <row r="175" spans="1:33">
      <c r="A175" s="207">
        <v>3.4723333333333333</v>
      </c>
      <c r="B175" s="138" t="s">
        <v>50</v>
      </c>
      <c r="C175" s="74">
        <f>C67</f>
        <v>4.91</v>
      </c>
      <c r="D175" s="74">
        <f t="shared" ref="D175:AG175" si="59">D67</f>
        <v>4.82</v>
      </c>
      <c r="E175" s="74">
        <f t="shared" si="59"/>
        <v>5.26</v>
      </c>
      <c r="F175" s="74">
        <f t="shared" si="59"/>
        <v>5.34</v>
      </c>
      <c r="G175" s="74">
        <f t="shared" si="59"/>
        <v>5.01</v>
      </c>
      <c r="H175" s="74">
        <f t="shared" si="59"/>
        <v>4.32</v>
      </c>
      <c r="I175" s="74">
        <f t="shared" si="59"/>
        <v>3.83</v>
      </c>
      <c r="J175" s="74">
        <f t="shared" si="59"/>
        <v>3.29</v>
      </c>
      <c r="K175" s="74">
        <f t="shared" si="59"/>
        <v>2.74</v>
      </c>
      <c r="L175" s="74">
        <f t="shared" si="59"/>
        <v>2.4300000000000002</v>
      </c>
      <c r="M175" s="74">
        <f t="shared" si="59"/>
        <v>2.36</v>
      </c>
      <c r="N175" s="74">
        <f t="shared" si="59"/>
        <v>2.388160890591903</v>
      </c>
      <c r="O175" s="74">
        <f t="shared" si="59"/>
        <v>2.4013439928409563</v>
      </c>
      <c r="P175" s="74">
        <f t="shared" si="59"/>
        <v>2.3992990886145229</v>
      </c>
      <c r="Q175" s="74">
        <f t="shared" si="59"/>
        <v>2.3820650507410002</v>
      </c>
      <c r="R175" s="74">
        <f t="shared" si="59"/>
        <v>2.349968614015769</v>
      </c>
      <c r="S175" s="74">
        <f t="shared" si="59"/>
        <v>2.3036140728729846</v>
      </c>
      <c r="T175" s="74">
        <f t="shared" si="59"/>
        <v>2.243864359547227</v>
      </c>
      <c r="U175" s="74">
        <f t="shared" si="59"/>
        <v>2.1718143304410673</v>
      </c>
      <c r="V175" s="74">
        <f t="shared" si="59"/>
        <v>2.088757415852907</v>
      </c>
      <c r="W175" s="74">
        <f t="shared" si="59"/>
        <v>1.9961470515790707</v>
      </c>
      <c r="X175" s="74">
        <f t="shared" si="59"/>
        <v>1.8974730019425456</v>
      </c>
      <c r="Y175" s="74">
        <f t="shared" si="59"/>
        <v>1.7940610842505387</v>
      </c>
      <c r="Z175" s="74">
        <f t="shared" si="59"/>
        <v>1.687242060720312</v>
      </c>
      <c r="AA175" s="74">
        <f t="shared" si="59"/>
        <v>1.5783238077555768</v>
      </c>
      <c r="AB175" s="74">
        <f t="shared" si="59"/>
        <v>1.4685656599886898</v>
      </c>
      <c r="AC175" s="74">
        <f t="shared" si="59"/>
        <v>1.3591555934936583</v>
      </c>
      <c r="AD175" s="74">
        <f t="shared" si="59"/>
        <v>1.2511907692432518</v>
      </c>
      <c r="AE175" s="74">
        <f t="shared" si="59"/>
        <v>1.1456618023770251</v>
      </c>
      <c r="AF175" s="74">
        <f t="shared" si="59"/>
        <v>1.0434409631466517</v>
      </c>
      <c r="AG175" s="74">
        <f t="shared" si="59"/>
        <v>0.94527435915309654</v>
      </c>
    </row>
    <row r="176" spans="1:33">
      <c r="A176" s="207">
        <v>5.8116666666666665</v>
      </c>
      <c r="B176" s="138" t="s">
        <v>51</v>
      </c>
      <c r="C176" s="74">
        <f>C69</f>
        <v>6.84</v>
      </c>
      <c r="D176" s="74">
        <f t="shared" ref="D176:AG176" si="60">D69</f>
        <v>7.3</v>
      </c>
      <c r="E176" s="74">
        <f t="shared" si="60"/>
        <v>8.75</v>
      </c>
      <c r="F176" s="74">
        <f t="shared" si="60"/>
        <v>8.73</v>
      </c>
      <c r="G176" s="74">
        <f t="shared" si="60"/>
        <v>7.31</v>
      </c>
      <c r="H176" s="74">
        <f t="shared" si="60"/>
        <v>5.95</v>
      </c>
      <c r="I176" s="74">
        <f t="shared" si="60"/>
        <v>6.12</v>
      </c>
      <c r="J176" s="74">
        <f t="shared" si="60"/>
        <v>5.59</v>
      </c>
      <c r="K176" s="74">
        <f t="shared" si="60"/>
        <v>5.55</v>
      </c>
      <c r="L176" s="74">
        <f t="shared" si="60"/>
        <v>6.02</v>
      </c>
      <c r="M176" s="74">
        <f t="shared" si="60"/>
        <v>6.76</v>
      </c>
      <c r="N176" s="74">
        <f t="shared" si="60"/>
        <v>6.8406642459327394</v>
      </c>
      <c r="O176" s="74">
        <f t="shared" si="60"/>
        <v>6.8784260133918922</v>
      </c>
      <c r="P176" s="74">
        <f t="shared" si="60"/>
        <v>6.8725685758619388</v>
      </c>
      <c r="Q176" s="74">
        <f t="shared" si="60"/>
        <v>6.8232032809360854</v>
      </c>
      <c r="R176" s="74">
        <f t="shared" si="60"/>
        <v>6.7312660299773714</v>
      </c>
      <c r="S176" s="74">
        <f t="shared" si="60"/>
        <v>6.598487768059905</v>
      </c>
      <c r="T176" s="74">
        <f t="shared" si="60"/>
        <v>6.427340284126803</v>
      </c>
      <c r="U176" s="74">
        <f t="shared" si="60"/>
        <v>6.2209596922803456</v>
      </c>
      <c r="V176" s="74">
        <f t="shared" si="60"/>
        <v>5.9830509030362933</v>
      </c>
      <c r="W176" s="74">
        <f t="shared" si="60"/>
        <v>5.7177771477434405</v>
      </c>
      <c r="X176" s="74">
        <f t="shared" si="60"/>
        <v>5.4351345309879697</v>
      </c>
      <c r="Y176" s="74">
        <f t="shared" si="60"/>
        <v>5.1389207328532382</v>
      </c>
      <c r="Z176" s="74">
        <f t="shared" si="60"/>
        <v>4.8329475976564868</v>
      </c>
      <c r="AA176" s="74">
        <f t="shared" si="60"/>
        <v>4.5209614154354663</v>
      </c>
      <c r="AB176" s="74">
        <f t="shared" si="60"/>
        <v>4.2065694328489593</v>
      </c>
      <c r="AC176" s="74">
        <f t="shared" si="60"/>
        <v>3.8931744966174282</v>
      </c>
      <c r="AD176" s="74">
        <f t="shared" si="60"/>
        <v>3.5839193220696535</v>
      </c>
      <c r="AE176" s="74">
        <f t="shared" si="60"/>
        <v>3.2816414339274109</v>
      </c>
      <c r="AF176" s="74">
        <f t="shared" si="60"/>
        <v>2.9888393690132906</v>
      </c>
      <c r="AG176" s="74">
        <f t="shared" si="60"/>
        <v>2.7076502829978528</v>
      </c>
    </row>
    <row r="177" spans="1:33">
      <c r="A177" s="207">
        <v>2.2916666666666665</v>
      </c>
      <c r="B177" s="138" t="s">
        <v>52</v>
      </c>
      <c r="C177" s="74">
        <f>(C73-C67-C69)*($A177/SUM($A177:$A182))</f>
        <v>1.7094017094017091</v>
      </c>
      <c r="D177" s="74">
        <f t="shared" ref="D177:AG177" si="61">(D73-D67-D69)*($A177/SUM($A177:$A182))</f>
        <v>1.9355791962174937</v>
      </c>
      <c r="E177" s="74">
        <f t="shared" si="61"/>
        <v>2.681169303509729</v>
      </c>
      <c r="F177" s="74">
        <f t="shared" si="61"/>
        <v>3.1823967994180764</v>
      </c>
      <c r="G177" s="74">
        <f t="shared" si="61"/>
        <v>3.6699854519003452</v>
      </c>
      <c r="H177" s="74">
        <f t="shared" si="61"/>
        <v>3.7756864884524455</v>
      </c>
      <c r="I177" s="74">
        <f t="shared" si="61"/>
        <v>3.86433897072195</v>
      </c>
      <c r="J177" s="74">
        <f t="shared" si="61"/>
        <v>3.8438807055828339</v>
      </c>
      <c r="K177" s="74">
        <f t="shared" si="61"/>
        <v>3.8131933078741591</v>
      </c>
      <c r="L177" s="74">
        <f t="shared" si="61"/>
        <v>3.7995544644480819</v>
      </c>
      <c r="M177" s="74">
        <f t="shared" si="61"/>
        <v>3.8109201673031459</v>
      </c>
      <c r="N177" s="74">
        <f t="shared" si="61"/>
        <v>3.8563942799666622</v>
      </c>
      <c r="O177" s="74">
        <f t="shared" si="61"/>
        <v>3.8776823097245172</v>
      </c>
      <c r="P177" s="74">
        <f t="shared" si="61"/>
        <v>3.8743802051665863</v>
      </c>
      <c r="Q177" s="74">
        <f t="shared" si="61"/>
        <v>3.846550738007148</v>
      </c>
      <c r="R177" s="74">
        <f t="shared" si="61"/>
        <v>3.7947215185093706</v>
      </c>
      <c r="S177" s="74">
        <f t="shared" si="61"/>
        <v>3.7198683593199133</v>
      </c>
      <c r="T177" s="74">
        <f t="shared" si="61"/>
        <v>3.623384720547155</v>
      </c>
      <c r="U177" s="74">
        <f t="shared" si="61"/>
        <v>3.5070385726762048</v>
      </c>
      <c r="V177" s="74">
        <f t="shared" si="61"/>
        <v>3.3729185426601052</v>
      </c>
      <c r="W177" s="74">
        <f t="shared" si="61"/>
        <v>3.2233716337988954</v>
      </c>
      <c r="X177" s="74">
        <f t="shared" si="61"/>
        <v>3.0640331059390205</v>
      </c>
      <c r="Y177" s="74">
        <f t="shared" si="61"/>
        <v>2.8970438844678497</v>
      </c>
      <c r="Z177" s="74">
        <f t="shared" si="61"/>
        <v>2.7245528797971001</v>
      </c>
      <c r="AA177" s="74">
        <f t="shared" si="61"/>
        <v>2.548672046402721</v>
      </c>
      <c r="AB177" s="74">
        <f t="shared" si="61"/>
        <v>2.3714349536693868</v>
      </c>
      <c r="AC177" s="74">
        <f t="shared" si="61"/>
        <v>2.1947599414185843</v>
      </c>
      <c r="AD177" s="74">
        <f t="shared" si="61"/>
        <v>2.0204187015477308</v>
      </c>
      <c r="AE177" s="74">
        <f t="shared" si="61"/>
        <v>1.8500108760963883</v>
      </c>
      <c r="AF177" s="74">
        <f t="shared" si="61"/>
        <v>1.6849450041719465</v>
      </c>
      <c r="AG177" s="74">
        <f t="shared" si="61"/>
        <v>1.5264258978521579</v>
      </c>
    </row>
    <row r="178" spans="1:33">
      <c r="A178" s="207">
        <v>3.0323333333333333</v>
      </c>
      <c r="B178" s="138" t="s">
        <v>53</v>
      </c>
      <c r="C178" s="74">
        <f>(C73-C67-C69)*($A178/SUM($A177:$A182))</f>
        <v>2.2618803418803419</v>
      </c>
      <c r="D178" s="74">
        <f t="shared" ref="D178:AG178" si="62">(D73-D67-D69)*($A178/SUM($A177:$A182))</f>
        <v>2.5611583924349879</v>
      </c>
      <c r="E178" s="74">
        <f t="shared" si="62"/>
        <v>3.5477232224040742</v>
      </c>
      <c r="F178" s="74">
        <f t="shared" si="62"/>
        <v>4.2109474449899986</v>
      </c>
      <c r="G178" s="74">
        <f t="shared" si="62"/>
        <v>4.856124749954537</v>
      </c>
      <c r="H178" s="74">
        <f t="shared" si="62"/>
        <v>4.9959883615202765</v>
      </c>
      <c r="I178" s="74">
        <f t="shared" si="62"/>
        <v>5.113293326059285</v>
      </c>
      <c r="J178" s="74">
        <f t="shared" si="62"/>
        <v>5.0862229496272064</v>
      </c>
      <c r="K178" s="74">
        <f t="shared" si="62"/>
        <v>5.0456173849790877</v>
      </c>
      <c r="L178" s="74">
        <f t="shared" si="62"/>
        <v>5.0275704673577026</v>
      </c>
      <c r="M178" s="74">
        <f t="shared" si="62"/>
        <v>5.042609565375523</v>
      </c>
      <c r="N178" s="74">
        <f t="shared" si="62"/>
        <v>5.1027809112518883</v>
      </c>
      <c r="O178" s="74">
        <f t="shared" si="62"/>
        <v>5.1309492322274819</v>
      </c>
      <c r="P178" s="74">
        <f t="shared" si="62"/>
        <v>5.1265798874764279</v>
      </c>
      <c r="Q178" s="74">
        <f t="shared" si="62"/>
        <v>5.0897559365310592</v>
      </c>
      <c r="R178" s="74">
        <f t="shared" si="62"/>
        <v>5.0211755132915998</v>
      </c>
      <c r="S178" s="74">
        <f t="shared" si="62"/>
        <v>4.9221298130521101</v>
      </c>
      <c r="T178" s="74">
        <f t="shared" si="62"/>
        <v>4.7944626622279962</v>
      </c>
      <c r="U178" s="74">
        <f t="shared" si="62"/>
        <v>4.6405134393651544</v>
      </c>
      <c r="V178" s="74">
        <f t="shared" si="62"/>
        <v>4.4630458156478516</v>
      </c>
      <c r="W178" s="74">
        <f t="shared" si="62"/>
        <v>4.265165345842699</v>
      </c>
      <c r="X178" s="74">
        <f t="shared" si="62"/>
        <v>4.0543286057785126</v>
      </c>
      <c r="Y178" s="74">
        <f t="shared" si="62"/>
        <v>3.8333684679278592</v>
      </c>
      <c r="Z178" s="74">
        <f t="shared" si="62"/>
        <v>3.6051283705475234</v>
      </c>
      <c r="AA178" s="74">
        <f t="shared" si="62"/>
        <v>3.3724028518000808</v>
      </c>
      <c r="AB178" s="74">
        <f t="shared" si="62"/>
        <v>3.137882730695333</v>
      </c>
      <c r="AC178" s="74">
        <f t="shared" si="62"/>
        <v>2.9041063544850712</v>
      </c>
      <c r="AD178" s="74">
        <f t="shared" si="62"/>
        <v>2.6734180258879578</v>
      </c>
      <c r="AE178" s="74">
        <f t="shared" si="62"/>
        <v>2.4479343912507412</v>
      </c>
      <c r="AF178" s="74">
        <f t="shared" si="62"/>
        <v>2.2295192295203199</v>
      </c>
      <c r="AG178" s="74">
        <f t="shared" si="62"/>
        <v>2.0197667480379757</v>
      </c>
    </row>
    <row r="179" spans="1:33">
      <c r="A179" s="207">
        <v>3.41</v>
      </c>
      <c r="B179" s="138" t="s">
        <v>54</v>
      </c>
      <c r="C179" s="74">
        <f>(C73-C67-C69)*($A179/SUM($A177:$A182))</f>
        <v>2.5435897435897434</v>
      </c>
      <c r="D179" s="74">
        <f t="shared" ref="D179:AG179" si="63">(D73-D67-D69)*($A179/SUM($A177:$A182))</f>
        <v>2.8801418439716309</v>
      </c>
      <c r="E179" s="74">
        <f t="shared" si="63"/>
        <v>3.9895799236224772</v>
      </c>
      <c r="F179" s="74">
        <f t="shared" si="63"/>
        <v>4.7354064375340981</v>
      </c>
      <c r="G179" s="74">
        <f t="shared" si="63"/>
        <v>5.4609383524277142</v>
      </c>
      <c r="H179" s="74">
        <f t="shared" si="63"/>
        <v>5.6182214948172389</v>
      </c>
      <c r="I179" s="74">
        <f t="shared" si="63"/>
        <v>5.750136388434262</v>
      </c>
      <c r="J179" s="74">
        <f t="shared" si="63"/>
        <v>5.7196944899072575</v>
      </c>
      <c r="K179" s="74">
        <f t="shared" si="63"/>
        <v>5.6740316421167494</v>
      </c>
      <c r="L179" s="74">
        <f t="shared" si="63"/>
        <v>5.6537370430987464</v>
      </c>
      <c r="M179" s="74">
        <f t="shared" si="63"/>
        <v>5.670649208947081</v>
      </c>
      <c r="N179" s="74">
        <f t="shared" si="63"/>
        <v>5.7383146885903935</v>
      </c>
      <c r="O179" s="74">
        <f t="shared" si="63"/>
        <v>5.7699912768700816</v>
      </c>
      <c r="P179" s="74">
        <f t="shared" si="63"/>
        <v>5.765077745287881</v>
      </c>
      <c r="Q179" s="74">
        <f t="shared" si="63"/>
        <v>5.7236674981546365</v>
      </c>
      <c r="R179" s="74">
        <f t="shared" si="63"/>
        <v>5.6465456195419437</v>
      </c>
      <c r="S179" s="74">
        <f t="shared" si="63"/>
        <v>5.5351641186680318</v>
      </c>
      <c r="T179" s="74">
        <f t="shared" si="63"/>
        <v>5.3915964641741674</v>
      </c>
      <c r="U179" s="74">
        <f t="shared" si="63"/>
        <v>5.2184733961421932</v>
      </c>
      <c r="V179" s="74">
        <f t="shared" si="63"/>
        <v>5.0189027914782365</v>
      </c>
      <c r="W179" s="74">
        <f t="shared" si="63"/>
        <v>4.7963769910927567</v>
      </c>
      <c r="X179" s="74">
        <f t="shared" si="63"/>
        <v>4.5592812616372633</v>
      </c>
      <c r="Y179" s="74">
        <f t="shared" si="63"/>
        <v>4.3108013000881602</v>
      </c>
      <c r="Z179" s="74">
        <f t="shared" si="63"/>
        <v>4.0541346851380853</v>
      </c>
      <c r="AA179" s="74">
        <f t="shared" si="63"/>
        <v>3.7924240050472489</v>
      </c>
      <c r="AB179" s="74">
        <f t="shared" si="63"/>
        <v>3.5286952110600476</v>
      </c>
      <c r="AC179" s="74">
        <f t="shared" si="63"/>
        <v>3.2658027928308537</v>
      </c>
      <c r="AD179" s="74">
        <f t="shared" si="63"/>
        <v>3.0063830279030235</v>
      </c>
      <c r="AE179" s="74">
        <f t="shared" si="63"/>
        <v>2.7528161836314258</v>
      </c>
      <c r="AF179" s="74">
        <f t="shared" si="63"/>
        <v>2.5071981662078566</v>
      </c>
      <c r="AG179" s="74">
        <f t="shared" si="63"/>
        <v>2.271321736004011</v>
      </c>
    </row>
    <row r="180" spans="1:33">
      <c r="A180" s="207">
        <v>5.6063333333333327</v>
      </c>
      <c r="B180" s="138" t="s">
        <v>55</v>
      </c>
      <c r="C180" s="74">
        <f>(C73-C67-C69)*($A180/SUM($A177:$A182))</f>
        <v>4.1818803418803414</v>
      </c>
      <c r="D180" s="74">
        <f t="shared" ref="D180:AG180" si="64">(D73-D67-D69)*($A180/SUM($A177:$A182))</f>
        <v>4.7352009456264765</v>
      </c>
      <c r="E180" s="74">
        <f t="shared" si="64"/>
        <v>6.5592125841062012</v>
      </c>
      <c r="F180" s="74">
        <f t="shared" si="64"/>
        <v>7.7854155300963814</v>
      </c>
      <c r="G180" s="74">
        <f t="shared" si="64"/>
        <v>8.9782524095290039</v>
      </c>
      <c r="H180" s="74">
        <f t="shared" si="64"/>
        <v>9.2368394253500625</v>
      </c>
      <c r="I180" s="74">
        <f t="shared" si="64"/>
        <v>9.4537188579741773</v>
      </c>
      <c r="J180" s="74">
        <f t="shared" si="64"/>
        <v>9.4036697581378448</v>
      </c>
      <c r="K180" s="74">
        <f t="shared" si="64"/>
        <v>9.3285961083833424</v>
      </c>
      <c r="L180" s="74">
        <f t="shared" si="64"/>
        <v>9.2952300418257874</v>
      </c>
      <c r="M180" s="74">
        <f t="shared" si="64"/>
        <v>9.3230350972904166</v>
      </c>
      <c r="N180" s="74">
        <f t="shared" si="64"/>
        <v>9.4342829665104411</v>
      </c>
      <c r="O180" s="74">
        <f t="shared" si="64"/>
        <v>9.4863620025100577</v>
      </c>
      <c r="P180" s="74">
        <f t="shared" si="64"/>
        <v>9.478283733919536</v>
      </c>
      <c r="Q180" s="74">
        <f t="shared" si="64"/>
        <v>9.4102017254606878</v>
      </c>
      <c r="R180" s="74">
        <f t="shared" si="64"/>
        <v>9.283406722881324</v>
      </c>
      <c r="S180" s="74">
        <f t="shared" si="64"/>
        <v>9.1002859542402366</v>
      </c>
      <c r="T180" s="74">
        <f t="shared" si="64"/>
        <v>8.8642483803465595</v>
      </c>
      <c r="U180" s="74">
        <f t="shared" si="64"/>
        <v>8.5796191641950674</v>
      </c>
      <c r="V180" s="74">
        <f t="shared" si="64"/>
        <v>8.2515079227636807</v>
      </c>
      <c r="W180" s="74">
        <f t="shared" si="64"/>
        <v>7.8856563649256177</v>
      </c>
      <c r="X180" s="74">
        <f t="shared" si="64"/>
        <v>7.4958505903692201</v>
      </c>
      <c r="Y180" s="74">
        <f t="shared" si="64"/>
        <v>7.0873281589621469</v>
      </c>
      <c r="Z180" s="74">
        <f t="shared" si="64"/>
        <v>6.6653461651356256</v>
      </c>
      <c r="AA180" s="74">
        <f t="shared" si="64"/>
        <v>6.2350712943196163</v>
      </c>
      <c r="AB180" s="74">
        <f t="shared" si="64"/>
        <v>5.8014784706567868</v>
      </c>
      <c r="AC180" s="74">
        <f t="shared" si="64"/>
        <v>5.3692607206864249</v>
      </c>
      <c r="AD180" s="74">
        <f t="shared" si="64"/>
        <v>4.9427523114663687</v>
      </c>
      <c r="AE180" s="74">
        <f t="shared" si="64"/>
        <v>4.5258666072822038</v>
      </c>
      <c r="AF180" s="74">
        <f t="shared" si="64"/>
        <v>4.1220494582062503</v>
      </c>
      <c r="AG180" s="74">
        <f t="shared" si="64"/>
        <v>3.7342483165055191</v>
      </c>
    </row>
    <row r="181" spans="1:33">
      <c r="A181" s="207">
        <v>3.1423333333333336</v>
      </c>
      <c r="B181" s="138" t="s">
        <v>56</v>
      </c>
      <c r="C181" s="74">
        <f>(C73-C67-C69)*($A181/SUM($A177:$A182))</f>
        <v>2.3439316239316241</v>
      </c>
      <c r="D181" s="74">
        <f t="shared" ref="D181:AG181" si="65">(D73-D67-D69)*($A181/SUM($A177:$A182))</f>
        <v>2.6540661938534278</v>
      </c>
      <c r="E181" s="74">
        <f t="shared" si="65"/>
        <v>3.6764193489725416</v>
      </c>
      <c r="F181" s="74">
        <f t="shared" si="65"/>
        <v>4.3637024913620666</v>
      </c>
      <c r="G181" s="74">
        <f t="shared" si="65"/>
        <v>5.0322840516457541</v>
      </c>
      <c r="H181" s="74">
        <f t="shared" si="65"/>
        <v>5.1772213129659947</v>
      </c>
      <c r="I181" s="74">
        <f t="shared" si="65"/>
        <v>5.2987815966539387</v>
      </c>
      <c r="J181" s="74">
        <f t="shared" si="65"/>
        <v>5.2707292234951826</v>
      </c>
      <c r="K181" s="74">
        <f t="shared" si="65"/>
        <v>5.2286506637570485</v>
      </c>
      <c r="L181" s="74">
        <f t="shared" si="65"/>
        <v>5.2099490816512111</v>
      </c>
      <c r="M181" s="74">
        <f t="shared" si="65"/>
        <v>5.225533733406075</v>
      </c>
      <c r="N181" s="74">
        <f t="shared" si="65"/>
        <v>5.2878878366902882</v>
      </c>
      <c r="O181" s="74">
        <f t="shared" si="65"/>
        <v>5.3170779830942587</v>
      </c>
      <c r="P181" s="74">
        <f t="shared" si="65"/>
        <v>5.3125501373244246</v>
      </c>
      <c r="Q181" s="74">
        <f t="shared" si="65"/>
        <v>5.2743903719554028</v>
      </c>
      <c r="R181" s="74">
        <f t="shared" si="65"/>
        <v>5.2033221461800503</v>
      </c>
      <c r="S181" s="74">
        <f t="shared" si="65"/>
        <v>5.1006834942994663</v>
      </c>
      <c r="T181" s="74">
        <f t="shared" si="65"/>
        <v>4.9683851288142602</v>
      </c>
      <c r="U181" s="74">
        <f t="shared" si="65"/>
        <v>4.808851290853613</v>
      </c>
      <c r="V181" s="74">
        <f t="shared" si="65"/>
        <v>4.6249459056955367</v>
      </c>
      <c r="W181" s="74">
        <f t="shared" si="65"/>
        <v>4.419887184265046</v>
      </c>
      <c r="X181" s="74">
        <f t="shared" si="65"/>
        <v>4.2014021948635856</v>
      </c>
      <c r="Y181" s="74">
        <f t="shared" si="65"/>
        <v>3.9724265743823164</v>
      </c>
      <c r="Z181" s="74">
        <f t="shared" si="65"/>
        <v>3.735906908777785</v>
      </c>
      <c r="AA181" s="74">
        <f t="shared" si="65"/>
        <v>3.4947391100274117</v>
      </c>
      <c r="AB181" s="74">
        <f t="shared" si="65"/>
        <v>3.2517116084714637</v>
      </c>
      <c r="AC181" s="74">
        <f t="shared" si="65"/>
        <v>3.0094548316731635</v>
      </c>
      <c r="AD181" s="74">
        <f t="shared" si="65"/>
        <v>2.770398123562249</v>
      </c>
      <c r="AE181" s="74">
        <f t="shared" si="65"/>
        <v>2.5367349133033681</v>
      </c>
      <c r="AF181" s="74">
        <f t="shared" si="65"/>
        <v>2.3103965897205736</v>
      </c>
      <c r="AG181" s="74">
        <f t="shared" si="65"/>
        <v>2.0930351911348795</v>
      </c>
    </row>
    <row r="182" spans="1:33">
      <c r="A182" s="207">
        <v>2.6803333333333335</v>
      </c>
      <c r="B182" s="138" t="s">
        <v>57</v>
      </c>
      <c r="C182" s="74">
        <f>(C73-C67-C69)*($A182/SUM($A177:$A182))</f>
        <v>1.9993162393162391</v>
      </c>
      <c r="D182" s="74">
        <f t="shared" ref="D182:AG182" si="66">(D73-D67-D69)*($A182/SUM($A177:$A182))</f>
        <v>2.2638534278959805</v>
      </c>
      <c r="E182" s="74">
        <f t="shared" si="66"/>
        <v>3.1358956173849792</v>
      </c>
      <c r="F182" s="74">
        <f t="shared" si="66"/>
        <v>3.722131296599382</v>
      </c>
      <c r="G182" s="74">
        <f t="shared" si="66"/>
        <v>4.2924149845426438</v>
      </c>
      <c r="H182" s="74">
        <f t="shared" si="66"/>
        <v>4.4160429168939803</v>
      </c>
      <c r="I182" s="74">
        <f t="shared" si="66"/>
        <v>4.5197308601563932</v>
      </c>
      <c r="J182" s="74">
        <f t="shared" si="66"/>
        <v>4.4958028732496826</v>
      </c>
      <c r="K182" s="74">
        <f t="shared" si="66"/>
        <v>4.4599108928896163</v>
      </c>
      <c r="L182" s="74">
        <f t="shared" si="66"/>
        <v>4.4439589016184771</v>
      </c>
      <c r="M182" s="74">
        <f t="shared" si="66"/>
        <v>4.4572522276777597</v>
      </c>
      <c r="N182" s="74">
        <f t="shared" si="66"/>
        <v>4.5104387498490084</v>
      </c>
      <c r="O182" s="74">
        <f t="shared" si="66"/>
        <v>4.5353372294537957</v>
      </c>
      <c r="P182" s="74">
        <f t="shared" si="66"/>
        <v>4.5314750879628392</v>
      </c>
      <c r="Q182" s="74">
        <f t="shared" si="66"/>
        <v>4.4989257431731611</v>
      </c>
      <c r="R182" s="74">
        <f t="shared" si="66"/>
        <v>4.43830628804856</v>
      </c>
      <c r="S182" s="74">
        <f t="shared" si="66"/>
        <v>4.3507580330605711</v>
      </c>
      <c r="T182" s="74">
        <f t="shared" si="66"/>
        <v>4.2379107691519531</v>
      </c>
      <c r="U182" s="74">
        <f t="shared" si="66"/>
        <v>4.1018323146020892</v>
      </c>
      <c r="V182" s="74">
        <f t="shared" si="66"/>
        <v>3.9449655274952589</v>
      </c>
      <c r="W182" s="74">
        <f t="shared" si="66"/>
        <v>3.7700554628911882</v>
      </c>
      <c r="X182" s="74">
        <f t="shared" si="66"/>
        <v>3.5836931207062785</v>
      </c>
      <c r="Y182" s="74">
        <f t="shared" si="66"/>
        <v>3.3883825272735972</v>
      </c>
      <c r="Z182" s="74">
        <f t="shared" si="66"/>
        <v>3.1866370482106885</v>
      </c>
      <c r="AA182" s="74">
        <f t="shared" si="66"/>
        <v>2.9809268254726224</v>
      </c>
      <c r="AB182" s="74">
        <f t="shared" si="66"/>
        <v>2.7736303218117149</v>
      </c>
      <c r="AC182" s="74">
        <f t="shared" si="66"/>
        <v>2.5669912274831765</v>
      </c>
      <c r="AD182" s="74">
        <f t="shared" si="66"/>
        <v>2.3630817133302262</v>
      </c>
      <c r="AE182" s="74">
        <f t="shared" si="66"/>
        <v>2.1637727206823358</v>
      </c>
      <c r="AF182" s="74">
        <f t="shared" si="66"/>
        <v>1.9707116768795088</v>
      </c>
      <c r="AG182" s="74">
        <f t="shared" si="66"/>
        <v>1.7853077301278839</v>
      </c>
    </row>
    <row r="183" spans="1:33">
      <c r="A183" s="208">
        <f>SUM(A175:A182)</f>
        <v>29.446999999999999</v>
      </c>
      <c r="B183" s="1" t="s">
        <v>22</v>
      </c>
      <c r="C183" s="1">
        <f>SUM(C175:C182)</f>
        <v>26.79</v>
      </c>
      <c r="D183" s="1">
        <f t="shared" ref="D183:AG183" si="67">SUM(D175:D182)</f>
        <v>29.150000000000002</v>
      </c>
      <c r="E183" s="1">
        <f t="shared" si="67"/>
        <v>37.6</v>
      </c>
      <c r="F183" s="1">
        <f t="shared" si="67"/>
        <v>42.07</v>
      </c>
      <c r="G183" s="1">
        <f t="shared" si="67"/>
        <v>44.61</v>
      </c>
      <c r="H183" s="1">
        <f t="shared" si="67"/>
        <v>43.49</v>
      </c>
      <c r="I183" s="1">
        <f t="shared" si="67"/>
        <v>43.95000000000001</v>
      </c>
      <c r="J183" s="1">
        <f t="shared" si="67"/>
        <v>42.7</v>
      </c>
      <c r="K183" s="1">
        <f t="shared" si="67"/>
        <v>41.84</v>
      </c>
      <c r="L183" s="1">
        <f t="shared" si="67"/>
        <v>41.88000000000001</v>
      </c>
      <c r="M183" s="1">
        <f t="shared" si="67"/>
        <v>42.650000000000006</v>
      </c>
      <c r="N183" s="1">
        <f t="shared" si="67"/>
        <v>43.158924569383323</v>
      </c>
      <c r="O183" s="1">
        <f t="shared" si="67"/>
        <v>43.397170040113039</v>
      </c>
      <c r="P183" s="1">
        <f t="shared" si="67"/>
        <v>43.360214461614156</v>
      </c>
      <c r="Q183" s="1">
        <f t="shared" si="67"/>
        <v>43.048760344959177</v>
      </c>
      <c r="R183" s="1">
        <f t="shared" si="67"/>
        <v>42.468712452445985</v>
      </c>
      <c r="S183" s="1">
        <f t="shared" si="67"/>
        <v>41.630991613573222</v>
      </c>
      <c r="T183" s="1">
        <f t="shared" si="67"/>
        <v>40.551192768936119</v>
      </c>
      <c r="U183" s="1">
        <f t="shared" si="67"/>
        <v>39.249102200555733</v>
      </c>
      <c r="V183" s="1">
        <f t="shared" si="67"/>
        <v>37.748094824629874</v>
      </c>
      <c r="W183" s="1">
        <f t="shared" si="67"/>
        <v>36.074437182138709</v>
      </c>
      <c r="X183" s="1">
        <f t="shared" si="67"/>
        <v>34.291196412224394</v>
      </c>
      <c r="Y183" s="1">
        <f t="shared" si="67"/>
        <v>32.42233273020571</v>
      </c>
      <c r="Z183" s="1">
        <f t="shared" si="67"/>
        <v>30.491895715983606</v>
      </c>
      <c r="AA183" s="1">
        <f t="shared" si="67"/>
        <v>28.523521356260741</v>
      </c>
      <c r="AB183" s="1">
        <f t="shared" si="67"/>
        <v>26.539968389202382</v>
      </c>
      <c r="AC183" s="1">
        <f t="shared" si="67"/>
        <v>24.562705958688362</v>
      </c>
      <c r="AD183" s="1">
        <f t="shared" si="67"/>
        <v>22.611561995010462</v>
      </c>
      <c r="AE183" s="1">
        <f t="shared" si="67"/>
        <v>20.704438928550896</v>
      </c>
      <c r="AF183" s="1">
        <f t="shared" si="67"/>
        <v>18.857100456866398</v>
      </c>
      <c r="AG183" s="1">
        <f t="shared" si="67"/>
        <v>17.083030261813377</v>
      </c>
    </row>
    <row r="184" spans="1:33" s="128" customFormat="1" ht="11.25">
      <c r="B184" s="128" t="s">
        <v>66</v>
      </c>
      <c r="C184" s="128">
        <f>C73</f>
        <v>26.79</v>
      </c>
      <c r="D184" s="128">
        <f t="shared" ref="D184:AG184" si="68">D73</f>
        <v>29.15</v>
      </c>
      <c r="E184" s="128">
        <f t="shared" si="68"/>
        <v>37.6</v>
      </c>
      <c r="F184" s="128">
        <f t="shared" si="68"/>
        <v>42.07</v>
      </c>
      <c r="G184" s="128">
        <f t="shared" si="68"/>
        <v>44.61</v>
      </c>
      <c r="H184" s="128">
        <f t="shared" si="68"/>
        <v>43.49</v>
      </c>
      <c r="I184" s="128">
        <f t="shared" si="68"/>
        <v>43.95</v>
      </c>
      <c r="J184" s="128">
        <f t="shared" si="68"/>
        <v>42.7</v>
      </c>
      <c r="K184" s="128">
        <f t="shared" si="68"/>
        <v>41.84</v>
      </c>
      <c r="L184" s="128">
        <f t="shared" si="68"/>
        <v>41.88</v>
      </c>
      <c r="M184" s="128">
        <f t="shared" si="68"/>
        <v>42.65</v>
      </c>
      <c r="N184" s="128">
        <f t="shared" si="68"/>
        <v>43.158924569383331</v>
      </c>
      <c r="O184" s="128">
        <f t="shared" si="68"/>
        <v>43.397170040113046</v>
      </c>
      <c r="P184" s="128">
        <f t="shared" si="68"/>
        <v>43.360214461614156</v>
      </c>
      <c r="Q184" s="128">
        <f t="shared" si="68"/>
        <v>43.048760344959177</v>
      </c>
      <c r="R184" s="128">
        <f t="shared" si="68"/>
        <v>42.468712452445992</v>
      </c>
      <c r="S184" s="128">
        <f t="shared" si="68"/>
        <v>41.630991613573215</v>
      </c>
      <c r="T184" s="128">
        <f t="shared" si="68"/>
        <v>40.551192768936119</v>
      </c>
      <c r="U184" s="128">
        <f t="shared" si="68"/>
        <v>39.249102200555733</v>
      </c>
      <c r="V184" s="128">
        <f t="shared" si="68"/>
        <v>37.748094824629867</v>
      </c>
      <c r="W184" s="128">
        <f t="shared" si="68"/>
        <v>36.074437182138716</v>
      </c>
      <c r="X184" s="128">
        <f t="shared" si="68"/>
        <v>34.291196412224394</v>
      </c>
      <c r="Y184" s="128">
        <f t="shared" si="68"/>
        <v>32.42233273020571</v>
      </c>
      <c r="Z184" s="128">
        <f t="shared" si="68"/>
        <v>30.491895715983606</v>
      </c>
      <c r="AA184" s="128">
        <f t="shared" si="68"/>
        <v>28.523521356260744</v>
      </c>
      <c r="AB184" s="128">
        <f t="shared" si="68"/>
        <v>26.539968389202382</v>
      </c>
      <c r="AC184" s="128">
        <f t="shared" si="68"/>
        <v>24.562705958688358</v>
      </c>
      <c r="AD184" s="128">
        <f t="shared" si="68"/>
        <v>22.611561995010462</v>
      </c>
      <c r="AE184" s="128">
        <f t="shared" si="68"/>
        <v>20.7044389285509</v>
      </c>
      <c r="AF184" s="128">
        <f t="shared" si="68"/>
        <v>18.857100456866398</v>
      </c>
      <c r="AG184" s="128">
        <f t="shared" si="68"/>
        <v>17.083030261813377</v>
      </c>
    </row>
    <row r="186" spans="1:33" ht="38.25">
      <c r="A186" s="142" t="s">
        <v>64</v>
      </c>
      <c r="B186" s="127" t="s">
        <v>67</v>
      </c>
      <c r="C186" s="127">
        <v>2000</v>
      </c>
      <c r="D186" s="127">
        <v>2010</v>
      </c>
      <c r="E186" s="127">
        <v>2020</v>
      </c>
      <c r="F186" s="127">
        <v>2030</v>
      </c>
      <c r="G186" s="127">
        <v>2040</v>
      </c>
      <c r="H186" s="127">
        <v>2050</v>
      </c>
      <c r="I186" s="127">
        <v>2060</v>
      </c>
      <c r="J186" s="127">
        <v>2070</v>
      </c>
      <c r="K186" s="127">
        <v>2080</v>
      </c>
      <c r="L186" s="127">
        <v>2090</v>
      </c>
      <c r="M186" s="127">
        <v>2100</v>
      </c>
      <c r="N186" s="127">
        <v>2110</v>
      </c>
      <c r="O186" s="127">
        <v>2120</v>
      </c>
      <c r="P186" s="127">
        <v>2130</v>
      </c>
      <c r="Q186" s="127">
        <v>2140</v>
      </c>
      <c r="R186" s="127">
        <v>2150</v>
      </c>
      <c r="S186" s="127">
        <v>2160</v>
      </c>
      <c r="T186" s="127">
        <v>2170</v>
      </c>
      <c r="U186" s="127">
        <v>2180</v>
      </c>
      <c r="V186" s="127">
        <v>2190</v>
      </c>
      <c r="W186" s="127">
        <v>2200</v>
      </c>
      <c r="X186" s="127">
        <v>2210</v>
      </c>
      <c r="Y186" s="127">
        <v>2220</v>
      </c>
      <c r="Z186" s="127">
        <v>2230</v>
      </c>
      <c r="AA186" s="127">
        <v>2240</v>
      </c>
      <c r="AB186" s="127">
        <v>2250</v>
      </c>
      <c r="AC186" s="127">
        <v>2260</v>
      </c>
      <c r="AD186" s="127">
        <v>2270</v>
      </c>
      <c r="AE186" s="127">
        <v>2280</v>
      </c>
      <c r="AF186" s="127">
        <v>2290</v>
      </c>
      <c r="AG186" s="127">
        <v>2300</v>
      </c>
    </row>
    <row r="187" spans="1:33">
      <c r="A187" s="207">
        <v>3.4723333333333333</v>
      </c>
      <c r="B187" s="138" t="s">
        <v>50</v>
      </c>
      <c r="C187" s="74">
        <f>C98</f>
        <v>0</v>
      </c>
      <c r="D187" s="74">
        <f t="shared" ref="D187:AG187" si="69">D98</f>
        <v>0.01</v>
      </c>
      <c r="E187" s="74">
        <f t="shared" si="69"/>
        <v>0.02</v>
      </c>
      <c r="F187" s="74">
        <f t="shared" si="69"/>
        <v>0.03</v>
      </c>
      <c r="G187" s="74">
        <f t="shared" si="69"/>
        <v>0.04</v>
      </c>
      <c r="H187" s="74">
        <f t="shared" si="69"/>
        <v>0.04</v>
      </c>
      <c r="I187" s="74">
        <f t="shared" si="69"/>
        <v>0.05</v>
      </c>
      <c r="J187" s="74">
        <f t="shared" si="69"/>
        <v>0.06</v>
      </c>
      <c r="K187" s="74">
        <f t="shared" si="69"/>
        <v>0.06</v>
      </c>
      <c r="L187" s="74">
        <f t="shared" si="69"/>
        <v>7.0000000000000007E-2</v>
      </c>
      <c r="M187" s="74">
        <f t="shared" si="69"/>
        <v>7.0000000000000007E-2</v>
      </c>
      <c r="N187" s="74">
        <f t="shared" si="69"/>
        <v>6.3E-2</v>
      </c>
      <c r="O187" s="74">
        <f t="shared" si="69"/>
        <v>5.6000000000000008E-2</v>
      </c>
      <c r="P187" s="74">
        <f t="shared" si="69"/>
        <v>4.9000000000000002E-2</v>
      </c>
      <c r="Q187" s="74">
        <f t="shared" si="69"/>
        <v>4.2000000000000003E-2</v>
      </c>
      <c r="R187" s="74">
        <f t="shared" si="69"/>
        <v>3.5000000000000003E-2</v>
      </c>
      <c r="S187" s="74">
        <f t="shared" si="69"/>
        <v>2.7999999999999997E-2</v>
      </c>
      <c r="T187" s="74">
        <f t="shared" si="69"/>
        <v>2.0999999999999998E-2</v>
      </c>
      <c r="U187" s="74">
        <f t="shared" si="69"/>
        <v>1.3999999999999999E-2</v>
      </c>
      <c r="V187" s="74">
        <f t="shared" si="69"/>
        <v>6.9999999999999923E-3</v>
      </c>
      <c r="W187" s="74">
        <f t="shared" si="69"/>
        <v>0</v>
      </c>
      <c r="X187" s="74">
        <f t="shared" si="69"/>
        <v>0</v>
      </c>
      <c r="Y187" s="74">
        <f t="shared" si="69"/>
        <v>0</v>
      </c>
      <c r="Z187" s="74">
        <f t="shared" si="69"/>
        <v>0</v>
      </c>
      <c r="AA187" s="74">
        <f t="shared" si="69"/>
        <v>0</v>
      </c>
      <c r="AB187" s="74">
        <f t="shared" si="69"/>
        <v>0</v>
      </c>
      <c r="AC187" s="74">
        <f t="shared" si="69"/>
        <v>0</v>
      </c>
      <c r="AD187" s="74">
        <f t="shared" si="69"/>
        <v>0</v>
      </c>
      <c r="AE187" s="74">
        <f t="shared" si="69"/>
        <v>0</v>
      </c>
      <c r="AF187" s="74">
        <f t="shared" si="69"/>
        <v>0</v>
      </c>
      <c r="AG187" s="74">
        <f t="shared" si="69"/>
        <v>0</v>
      </c>
    </row>
    <row r="188" spans="1:33">
      <c r="A188" s="207">
        <v>5.8116666666666665</v>
      </c>
      <c r="B188" s="138" t="s">
        <v>51</v>
      </c>
      <c r="C188" s="74">
        <f>C100</f>
        <v>0</v>
      </c>
      <c r="D188" s="74">
        <f t="shared" ref="D188:AG188" si="70">D100</f>
        <v>-0.03</v>
      </c>
      <c r="E188" s="74">
        <f t="shared" si="70"/>
        <v>-0.05</v>
      </c>
      <c r="F188" s="74">
        <f t="shared" si="70"/>
        <v>-0.08</v>
      </c>
      <c r="G188" s="74">
        <f t="shared" si="70"/>
        <v>-0.1</v>
      </c>
      <c r="H188" s="74">
        <f t="shared" si="70"/>
        <v>-0.13</v>
      </c>
      <c r="I188" s="74">
        <f t="shared" si="70"/>
        <v>-0.15</v>
      </c>
      <c r="J188" s="74">
        <f t="shared" si="70"/>
        <v>-0.18</v>
      </c>
      <c r="K188" s="74">
        <f t="shared" si="70"/>
        <v>-0.2</v>
      </c>
      <c r="L188" s="74">
        <f t="shared" si="70"/>
        <v>-0.23</v>
      </c>
      <c r="M188" s="74">
        <f t="shared" si="70"/>
        <v>-0.25</v>
      </c>
      <c r="N188" s="74">
        <f t="shared" si="70"/>
        <v>-0.22500000000000001</v>
      </c>
      <c r="O188" s="74">
        <f t="shared" si="70"/>
        <v>-0.2</v>
      </c>
      <c r="P188" s="74">
        <f t="shared" si="70"/>
        <v>-0.17499999999999999</v>
      </c>
      <c r="Q188" s="74">
        <f t="shared" si="70"/>
        <v>-0.15</v>
      </c>
      <c r="R188" s="74">
        <f t="shared" si="70"/>
        <v>-0.125</v>
      </c>
      <c r="S188" s="74">
        <f t="shared" si="70"/>
        <v>-0.1</v>
      </c>
      <c r="T188" s="74">
        <f t="shared" si="70"/>
        <v>-7.4999999999999983E-2</v>
      </c>
      <c r="U188" s="74">
        <f t="shared" si="70"/>
        <v>-4.9999999999999989E-2</v>
      </c>
      <c r="V188" s="74">
        <f t="shared" si="70"/>
        <v>-2.4999999999999994E-2</v>
      </c>
      <c r="W188" s="74">
        <f t="shared" si="70"/>
        <v>0</v>
      </c>
      <c r="X188" s="74">
        <f t="shared" si="70"/>
        <v>0</v>
      </c>
      <c r="Y188" s="74">
        <f t="shared" si="70"/>
        <v>0</v>
      </c>
      <c r="Z188" s="74">
        <f t="shared" si="70"/>
        <v>0</v>
      </c>
      <c r="AA188" s="74">
        <f t="shared" si="70"/>
        <v>0</v>
      </c>
      <c r="AB188" s="74">
        <f t="shared" si="70"/>
        <v>0</v>
      </c>
      <c r="AC188" s="74">
        <f t="shared" si="70"/>
        <v>0</v>
      </c>
      <c r="AD188" s="74">
        <f t="shared" si="70"/>
        <v>0</v>
      </c>
      <c r="AE188" s="74">
        <f t="shared" si="70"/>
        <v>0</v>
      </c>
      <c r="AF188" s="74">
        <f t="shared" si="70"/>
        <v>0</v>
      </c>
      <c r="AG188" s="74">
        <f t="shared" si="70"/>
        <v>0</v>
      </c>
    </row>
    <row r="189" spans="1:33">
      <c r="A189" s="207">
        <v>2.2916666666666665</v>
      </c>
      <c r="B189" s="138" t="s">
        <v>52</v>
      </c>
      <c r="C189" s="74">
        <f>(C101-C98-C100)*($A189/SUM($A189:$A194))</f>
        <v>0.45008183306055644</v>
      </c>
      <c r="D189" s="74">
        <f t="shared" ref="D189:AG189" si="71">(D101-D98-D100)*($A189/SUM($A189:$A194))</f>
        <v>0.41030187306783045</v>
      </c>
      <c r="E189" s="74">
        <f t="shared" si="71"/>
        <v>0.37165848336061097</v>
      </c>
      <c r="F189" s="74">
        <f t="shared" si="71"/>
        <v>0.32051282051282054</v>
      </c>
      <c r="G189" s="74">
        <f t="shared" si="71"/>
        <v>0.25800145480996545</v>
      </c>
      <c r="H189" s="74">
        <f t="shared" si="71"/>
        <v>0.18980723767957808</v>
      </c>
      <c r="I189" s="74">
        <f t="shared" si="71"/>
        <v>0.11138388797963265</v>
      </c>
      <c r="J189" s="74">
        <f t="shared" si="71"/>
        <v>2.8414257137661391E-2</v>
      </c>
      <c r="K189" s="74">
        <f t="shared" si="71"/>
        <v>-6.0238225131842155E-2</v>
      </c>
      <c r="L189" s="74">
        <f t="shared" si="71"/>
        <v>-0.15457355882887797</v>
      </c>
      <c r="M189" s="74">
        <f t="shared" si="71"/>
        <v>-0.25231860338243312</v>
      </c>
      <c r="N189" s="74">
        <f t="shared" si="71"/>
        <v>-0.22708674304418985</v>
      </c>
      <c r="O189" s="74">
        <f t="shared" si="71"/>
        <v>-0.20185488270594654</v>
      </c>
      <c r="P189" s="74">
        <f t="shared" si="71"/>
        <v>-0.17662302236770319</v>
      </c>
      <c r="Q189" s="74">
        <f t="shared" si="71"/>
        <v>-0.1513911620294599</v>
      </c>
      <c r="R189" s="74">
        <f t="shared" si="71"/>
        <v>-0.12615930169121656</v>
      </c>
      <c r="S189" s="74">
        <f t="shared" si="71"/>
        <v>-0.10092744135297327</v>
      </c>
      <c r="T189" s="74">
        <f t="shared" si="71"/>
        <v>-7.5695581014729951E-2</v>
      </c>
      <c r="U189" s="74">
        <f t="shared" si="71"/>
        <v>-5.0463720676486634E-2</v>
      </c>
      <c r="V189" s="74">
        <f t="shared" si="71"/>
        <v>-2.5231860338243289E-2</v>
      </c>
      <c r="W189" s="74">
        <f t="shared" si="71"/>
        <v>0</v>
      </c>
      <c r="X189" s="74">
        <f t="shared" si="71"/>
        <v>0</v>
      </c>
      <c r="Y189" s="74">
        <f t="shared" si="71"/>
        <v>0</v>
      </c>
      <c r="Z189" s="74">
        <f t="shared" si="71"/>
        <v>0</v>
      </c>
      <c r="AA189" s="74">
        <f t="shared" si="71"/>
        <v>0</v>
      </c>
      <c r="AB189" s="74">
        <f t="shared" si="71"/>
        <v>0</v>
      </c>
      <c r="AC189" s="74">
        <f t="shared" si="71"/>
        <v>0</v>
      </c>
      <c r="AD189" s="74">
        <f t="shared" si="71"/>
        <v>0</v>
      </c>
      <c r="AE189" s="74">
        <f t="shared" si="71"/>
        <v>0</v>
      </c>
      <c r="AF189" s="74">
        <f t="shared" si="71"/>
        <v>0</v>
      </c>
      <c r="AG189" s="74">
        <f t="shared" si="71"/>
        <v>0</v>
      </c>
    </row>
    <row r="190" spans="1:33">
      <c r="A190" s="207">
        <v>3.0323333333333333</v>
      </c>
      <c r="B190" s="138" t="s">
        <v>53</v>
      </c>
      <c r="C190" s="74">
        <f>(C101-C98-C100)*($A190/SUM($A189:$A194))</f>
        <v>0.59554828150572836</v>
      </c>
      <c r="D190" s="74">
        <f t="shared" ref="D190:AG190" si="72">(D101-D98-D100)*($A190/SUM($A189:$A194))</f>
        <v>0.54291143844335332</v>
      </c>
      <c r="E190" s="74">
        <f t="shared" si="72"/>
        <v>0.49177850518276051</v>
      </c>
      <c r="F190" s="74">
        <f t="shared" si="72"/>
        <v>0.42410256410256419</v>
      </c>
      <c r="G190" s="74">
        <f t="shared" si="72"/>
        <v>0.34138752500454628</v>
      </c>
      <c r="H190" s="74">
        <f t="shared" si="72"/>
        <v>0.25115293689761775</v>
      </c>
      <c r="I190" s="74">
        <f t="shared" si="72"/>
        <v>0.14738316057464995</v>
      </c>
      <c r="J190" s="74">
        <f t="shared" si="72"/>
        <v>3.7597745044553557E-2</v>
      </c>
      <c r="K190" s="74">
        <f t="shared" si="72"/>
        <v>-7.9707219494453543E-2</v>
      </c>
      <c r="L190" s="74">
        <f t="shared" si="72"/>
        <v>-0.20453173304237138</v>
      </c>
      <c r="M190" s="74">
        <f t="shared" si="72"/>
        <v>-0.33386797599563556</v>
      </c>
      <c r="N190" s="74">
        <f t="shared" si="72"/>
        <v>-0.30048117839607208</v>
      </c>
      <c r="O190" s="74">
        <f t="shared" si="72"/>
        <v>-0.26709438079650849</v>
      </c>
      <c r="P190" s="74">
        <f t="shared" si="72"/>
        <v>-0.23370758319694487</v>
      </c>
      <c r="Q190" s="74">
        <f t="shared" si="72"/>
        <v>-0.20032078559738137</v>
      </c>
      <c r="R190" s="74">
        <f t="shared" si="72"/>
        <v>-0.16693398799781778</v>
      </c>
      <c r="S190" s="74">
        <f t="shared" si="72"/>
        <v>-0.13354719039825425</v>
      </c>
      <c r="T190" s="74">
        <f t="shared" si="72"/>
        <v>-0.10016039279869068</v>
      </c>
      <c r="U190" s="74">
        <f t="shared" si="72"/>
        <v>-6.6773595199127123E-2</v>
      </c>
      <c r="V190" s="74">
        <f t="shared" si="72"/>
        <v>-3.3386797599563527E-2</v>
      </c>
      <c r="W190" s="74">
        <f t="shared" si="72"/>
        <v>0</v>
      </c>
      <c r="X190" s="74">
        <f t="shared" si="72"/>
        <v>0</v>
      </c>
      <c r="Y190" s="74">
        <f t="shared" si="72"/>
        <v>0</v>
      </c>
      <c r="Z190" s="74">
        <f t="shared" si="72"/>
        <v>0</v>
      </c>
      <c r="AA190" s="74">
        <f t="shared" si="72"/>
        <v>0</v>
      </c>
      <c r="AB190" s="74">
        <f t="shared" si="72"/>
        <v>0</v>
      </c>
      <c r="AC190" s="74">
        <f t="shared" si="72"/>
        <v>0</v>
      </c>
      <c r="AD190" s="74">
        <f t="shared" si="72"/>
        <v>0</v>
      </c>
      <c r="AE190" s="74">
        <f t="shared" si="72"/>
        <v>0</v>
      </c>
      <c r="AF190" s="74">
        <f t="shared" si="72"/>
        <v>0</v>
      </c>
      <c r="AG190" s="74">
        <f t="shared" si="72"/>
        <v>0</v>
      </c>
    </row>
    <row r="191" spans="1:33">
      <c r="A191" s="207">
        <v>3.41</v>
      </c>
      <c r="B191" s="138" t="s">
        <v>54</v>
      </c>
      <c r="C191" s="74">
        <f>(C101-C98-C100)*($A191/SUM($A189:$A194))</f>
        <v>0.66972176759410795</v>
      </c>
      <c r="D191" s="74">
        <f t="shared" ref="D191:AG191" si="73">(D101-D98-D100)*($A191/SUM($A189:$A194))</f>
        <v>0.61052918712493176</v>
      </c>
      <c r="E191" s="74">
        <f t="shared" si="73"/>
        <v>0.55302782324058919</v>
      </c>
      <c r="F191" s="74">
        <f t="shared" si="73"/>
        <v>0.47692307692307695</v>
      </c>
      <c r="G191" s="74">
        <f t="shared" si="73"/>
        <v>0.38390616475722861</v>
      </c>
      <c r="H191" s="74">
        <f t="shared" si="73"/>
        <v>0.28243316966721221</v>
      </c>
      <c r="I191" s="74">
        <f t="shared" si="73"/>
        <v>0.16573922531369339</v>
      </c>
      <c r="J191" s="74">
        <f t="shared" si="73"/>
        <v>4.2280414620840152E-2</v>
      </c>
      <c r="K191" s="74">
        <f t="shared" si="73"/>
        <v>-8.9634478996181127E-2</v>
      </c>
      <c r="L191" s="74">
        <f t="shared" si="73"/>
        <v>-0.23000545553737045</v>
      </c>
      <c r="M191" s="74">
        <f t="shared" si="73"/>
        <v>-0.3754500818330605</v>
      </c>
      <c r="N191" s="74">
        <f t="shared" si="73"/>
        <v>-0.33790507364975453</v>
      </c>
      <c r="O191" s="74">
        <f t="shared" si="73"/>
        <v>-0.30036006546644844</v>
      </c>
      <c r="P191" s="74">
        <f t="shared" si="73"/>
        <v>-0.26281505728314236</v>
      </c>
      <c r="Q191" s="74">
        <f t="shared" si="73"/>
        <v>-0.22527004909983633</v>
      </c>
      <c r="R191" s="74">
        <f t="shared" si="73"/>
        <v>-0.18772504091653025</v>
      </c>
      <c r="S191" s="74">
        <f t="shared" si="73"/>
        <v>-0.15018003273322422</v>
      </c>
      <c r="T191" s="74">
        <f t="shared" si="73"/>
        <v>-0.11263502454991817</v>
      </c>
      <c r="U191" s="74">
        <f t="shared" si="73"/>
        <v>-7.5090016366612111E-2</v>
      </c>
      <c r="V191" s="74">
        <f t="shared" si="73"/>
        <v>-3.7545008183306021E-2</v>
      </c>
      <c r="W191" s="74">
        <f t="shared" si="73"/>
        <v>0</v>
      </c>
      <c r="X191" s="74">
        <f t="shared" si="73"/>
        <v>0</v>
      </c>
      <c r="Y191" s="74">
        <f t="shared" si="73"/>
        <v>0</v>
      </c>
      <c r="Z191" s="74">
        <f t="shared" si="73"/>
        <v>0</v>
      </c>
      <c r="AA191" s="74">
        <f t="shared" si="73"/>
        <v>0</v>
      </c>
      <c r="AB191" s="74">
        <f t="shared" si="73"/>
        <v>0</v>
      </c>
      <c r="AC191" s="74">
        <f t="shared" si="73"/>
        <v>0</v>
      </c>
      <c r="AD191" s="74">
        <f t="shared" si="73"/>
        <v>0</v>
      </c>
      <c r="AE191" s="74">
        <f t="shared" si="73"/>
        <v>0</v>
      </c>
      <c r="AF191" s="74">
        <f t="shared" si="73"/>
        <v>0</v>
      </c>
      <c r="AG191" s="74">
        <f t="shared" si="73"/>
        <v>0</v>
      </c>
    </row>
    <row r="192" spans="1:33">
      <c r="A192" s="207">
        <v>5.6063333333333327</v>
      </c>
      <c r="B192" s="138" t="s">
        <v>55</v>
      </c>
      <c r="C192" s="74">
        <f>(C101-C98-C100)*($A192/SUM($A189:$A194))</f>
        <v>1.1010801963993453</v>
      </c>
      <c r="D192" s="74">
        <f t="shared" ref="D192:AG192" si="74">(D101-D98-D100)*($A192/SUM($A189:$A194))</f>
        <v>1.0037625022731405</v>
      </c>
      <c r="E192" s="74">
        <f t="shared" si="74"/>
        <v>0.90922531369339865</v>
      </c>
      <c r="F192" s="74">
        <f t="shared" si="74"/>
        <v>0.78410256410256407</v>
      </c>
      <c r="G192" s="74">
        <f t="shared" si="74"/>
        <v>0.63117475904709941</v>
      </c>
      <c r="H192" s="74">
        <f t="shared" si="74"/>
        <v>0.46434442625931982</v>
      </c>
      <c r="I192" s="74">
        <f t="shared" si="74"/>
        <v>0.27248954355337329</v>
      </c>
      <c r="J192" s="74">
        <f t="shared" si="74"/>
        <v>6.9512638661574824E-2</v>
      </c>
      <c r="K192" s="74">
        <f t="shared" si="74"/>
        <v>-0.14736679396253863</v>
      </c>
      <c r="L192" s="74">
        <f t="shared" si="74"/>
        <v>-0.37814875431896705</v>
      </c>
      <c r="M192" s="74">
        <f t="shared" si="74"/>
        <v>-0.61727223131478437</v>
      </c>
      <c r="N192" s="74">
        <f t="shared" si="74"/>
        <v>-0.5555450081833061</v>
      </c>
      <c r="O192" s="74">
        <f t="shared" si="74"/>
        <v>-0.49381778505182755</v>
      </c>
      <c r="P192" s="74">
        <f t="shared" si="74"/>
        <v>-0.43209056192034906</v>
      </c>
      <c r="Q192" s="74">
        <f t="shared" si="74"/>
        <v>-0.37036333878887068</v>
      </c>
      <c r="R192" s="74">
        <f t="shared" si="74"/>
        <v>-0.30863611565739218</v>
      </c>
      <c r="S192" s="74">
        <f t="shared" si="74"/>
        <v>-0.24690889252591378</v>
      </c>
      <c r="T192" s="74">
        <f t="shared" si="74"/>
        <v>-0.18518166939443534</v>
      </c>
      <c r="U192" s="74">
        <f t="shared" si="74"/>
        <v>-0.12345444626295689</v>
      </c>
      <c r="V192" s="74">
        <f t="shared" si="74"/>
        <v>-6.1727223131478381E-2</v>
      </c>
      <c r="W192" s="74">
        <f t="shared" si="74"/>
        <v>0</v>
      </c>
      <c r="X192" s="74">
        <f t="shared" si="74"/>
        <v>0</v>
      </c>
      <c r="Y192" s="74">
        <f t="shared" si="74"/>
        <v>0</v>
      </c>
      <c r="Z192" s="74">
        <f t="shared" si="74"/>
        <v>0</v>
      </c>
      <c r="AA192" s="74">
        <f t="shared" si="74"/>
        <v>0</v>
      </c>
      <c r="AB192" s="74">
        <f t="shared" si="74"/>
        <v>0</v>
      </c>
      <c r="AC192" s="74">
        <f t="shared" si="74"/>
        <v>0</v>
      </c>
      <c r="AD192" s="74">
        <f t="shared" si="74"/>
        <v>0</v>
      </c>
      <c r="AE192" s="74">
        <f t="shared" si="74"/>
        <v>0</v>
      </c>
      <c r="AF192" s="74">
        <f t="shared" si="74"/>
        <v>0</v>
      </c>
      <c r="AG192" s="74">
        <f t="shared" si="74"/>
        <v>0</v>
      </c>
    </row>
    <row r="193" spans="1:33">
      <c r="A193" s="207">
        <v>3.1423333333333336</v>
      </c>
      <c r="B193" s="138" t="s">
        <v>56</v>
      </c>
      <c r="C193" s="74">
        <f>(C101-C98-C100)*($A193/SUM($A189:$A194))</f>
        <v>0.61715220949263516</v>
      </c>
      <c r="D193" s="74">
        <f t="shared" ref="D193:AG193" si="75">(D101-D98-D100)*($A193/SUM($A189:$A194))</f>
        <v>0.5626059283506093</v>
      </c>
      <c r="E193" s="74">
        <f t="shared" si="75"/>
        <v>0.50961811238406995</v>
      </c>
      <c r="F193" s="74">
        <f t="shared" si="75"/>
        <v>0.43948717948717958</v>
      </c>
      <c r="G193" s="74">
        <f t="shared" si="75"/>
        <v>0.3537715948354247</v>
      </c>
      <c r="H193" s="74">
        <f t="shared" si="75"/>
        <v>0.26026368430623753</v>
      </c>
      <c r="I193" s="74">
        <f t="shared" si="75"/>
        <v>0.15272958719767232</v>
      </c>
      <c r="J193" s="74">
        <f t="shared" si="75"/>
        <v>3.8961629387161308E-2</v>
      </c>
      <c r="K193" s="74">
        <f t="shared" si="75"/>
        <v>-8.2598654300781976E-2</v>
      </c>
      <c r="L193" s="74">
        <f t="shared" si="75"/>
        <v>-0.21195126386615754</v>
      </c>
      <c r="M193" s="74">
        <f t="shared" si="75"/>
        <v>-0.34597926895799236</v>
      </c>
      <c r="N193" s="74">
        <f t="shared" si="75"/>
        <v>-0.3113813420621932</v>
      </c>
      <c r="O193" s="74">
        <f t="shared" si="75"/>
        <v>-0.27678341516639393</v>
      </c>
      <c r="P193" s="74">
        <f t="shared" si="75"/>
        <v>-0.24218548827059466</v>
      </c>
      <c r="Q193" s="74">
        <f t="shared" si="75"/>
        <v>-0.20758756137479545</v>
      </c>
      <c r="R193" s="74">
        <f t="shared" si="75"/>
        <v>-0.17298963447899618</v>
      </c>
      <c r="S193" s="74">
        <f t="shared" si="75"/>
        <v>-0.13839170758319697</v>
      </c>
      <c r="T193" s="74">
        <f t="shared" si="75"/>
        <v>-0.10379378068739772</v>
      </c>
      <c r="U193" s="74">
        <f t="shared" si="75"/>
        <v>-6.9195853791598483E-2</v>
      </c>
      <c r="V193" s="74">
        <f t="shared" si="75"/>
        <v>-3.4597926895799207E-2</v>
      </c>
      <c r="W193" s="74">
        <f t="shared" si="75"/>
        <v>0</v>
      </c>
      <c r="X193" s="74">
        <f t="shared" si="75"/>
        <v>0</v>
      </c>
      <c r="Y193" s="74">
        <f t="shared" si="75"/>
        <v>0</v>
      </c>
      <c r="Z193" s="74">
        <f t="shared" si="75"/>
        <v>0</v>
      </c>
      <c r="AA193" s="74">
        <f t="shared" si="75"/>
        <v>0</v>
      </c>
      <c r="AB193" s="74">
        <f t="shared" si="75"/>
        <v>0</v>
      </c>
      <c r="AC193" s="74">
        <f t="shared" si="75"/>
        <v>0</v>
      </c>
      <c r="AD193" s="74">
        <f t="shared" si="75"/>
        <v>0</v>
      </c>
      <c r="AE193" s="74">
        <f t="shared" si="75"/>
        <v>0</v>
      </c>
      <c r="AF193" s="74">
        <f t="shared" si="75"/>
        <v>0</v>
      </c>
      <c r="AG193" s="74">
        <f t="shared" si="75"/>
        <v>0</v>
      </c>
    </row>
    <row r="194" spans="1:33">
      <c r="A194" s="207">
        <v>2.6803333333333335</v>
      </c>
      <c r="B194" s="138" t="s">
        <v>57</v>
      </c>
      <c r="C194" s="74">
        <f>(C101-C98-C100)*($A194/SUM($A189:$A194))</f>
        <v>0.52641571194762682</v>
      </c>
      <c r="D194" s="74">
        <f t="shared" ref="D194:AG194" si="76">(D101-D98-D100)*($A194/SUM($A189:$A194))</f>
        <v>0.47988907074013454</v>
      </c>
      <c r="E194" s="74">
        <f t="shared" si="76"/>
        <v>0.43469176213857064</v>
      </c>
      <c r="F194" s="74">
        <f t="shared" si="76"/>
        <v>0.37487179487179489</v>
      </c>
      <c r="G194" s="74">
        <f t="shared" si="76"/>
        <v>0.30175850154573558</v>
      </c>
      <c r="H194" s="74">
        <f t="shared" si="76"/>
        <v>0.22199854519003454</v>
      </c>
      <c r="I194" s="74">
        <f t="shared" si="76"/>
        <v>0.13027459538097835</v>
      </c>
      <c r="J194" s="74">
        <f t="shared" si="76"/>
        <v>3.3233315148208764E-2</v>
      </c>
      <c r="K194" s="74">
        <f t="shared" si="76"/>
        <v>-7.0454628114202583E-2</v>
      </c>
      <c r="L194" s="74">
        <f t="shared" si="76"/>
        <v>-0.18078923440625569</v>
      </c>
      <c r="M194" s="74">
        <f t="shared" si="76"/>
        <v>-0.29511183851609379</v>
      </c>
      <c r="N194" s="74">
        <f t="shared" si="76"/>
        <v>-0.26560065466448446</v>
      </c>
      <c r="O194" s="74">
        <f t="shared" si="76"/>
        <v>-0.23608947081287507</v>
      </c>
      <c r="P194" s="74">
        <f t="shared" si="76"/>
        <v>-0.20657828696126565</v>
      </c>
      <c r="Q194" s="74">
        <f t="shared" si="76"/>
        <v>-0.17706710310965632</v>
      </c>
      <c r="R194" s="74">
        <f t="shared" si="76"/>
        <v>-0.1475559192580469</v>
      </c>
      <c r="S194" s="74">
        <f t="shared" si="76"/>
        <v>-0.11804473540643753</v>
      </c>
      <c r="T194" s="74">
        <f t="shared" si="76"/>
        <v>-8.8533551554828158E-2</v>
      </c>
      <c r="U194" s="74">
        <f t="shared" si="76"/>
        <v>-5.9022367703218767E-2</v>
      </c>
      <c r="V194" s="74">
        <f t="shared" si="76"/>
        <v>-2.9511183851609352E-2</v>
      </c>
      <c r="W194" s="74">
        <f t="shared" si="76"/>
        <v>0</v>
      </c>
      <c r="X194" s="74">
        <f t="shared" si="76"/>
        <v>0</v>
      </c>
      <c r="Y194" s="74">
        <f t="shared" si="76"/>
        <v>0</v>
      </c>
      <c r="Z194" s="74">
        <f t="shared" si="76"/>
        <v>0</v>
      </c>
      <c r="AA194" s="74">
        <f t="shared" si="76"/>
        <v>0</v>
      </c>
      <c r="AB194" s="74">
        <f t="shared" si="76"/>
        <v>0</v>
      </c>
      <c r="AC194" s="74">
        <f t="shared" si="76"/>
        <v>0</v>
      </c>
      <c r="AD194" s="74">
        <f t="shared" si="76"/>
        <v>0</v>
      </c>
      <c r="AE194" s="74">
        <f t="shared" si="76"/>
        <v>0</v>
      </c>
      <c r="AF194" s="74">
        <f t="shared" si="76"/>
        <v>0</v>
      </c>
      <c r="AG194" s="74">
        <f t="shared" si="76"/>
        <v>0</v>
      </c>
    </row>
    <row r="195" spans="1:33">
      <c r="A195" s="208">
        <f>SUM(A187:A194)</f>
        <v>29.446999999999999</v>
      </c>
      <c r="B195" s="1" t="s">
        <v>22</v>
      </c>
      <c r="C195" s="1">
        <f>SUM(C187:C194)</f>
        <v>3.96</v>
      </c>
      <c r="D195" s="1">
        <f t="shared" ref="D195:AG195" si="77">SUM(D187:D194)</f>
        <v>3.59</v>
      </c>
      <c r="E195" s="1">
        <f t="shared" si="77"/>
        <v>3.24</v>
      </c>
      <c r="F195" s="1">
        <f t="shared" si="77"/>
        <v>2.77</v>
      </c>
      <c r="G195" s="1">
        <f t="shared" si="77"/>
        <v>2.21</v>
      </c>
      <c r="H195" s="1">
        <f t="shared" si="77"/>
        <v>1.58</v>
      </c>
      <c r="I195" s="1">
        <f t="shared" si="77"/>
        <v>0.87999999999999989</v>
      </c>
      <c r="J195" s="1">
        <f t="shared" si="77"/>
        <v>0.13</v>
      </c>
      <c r="K195" s="1">
        <f t="shared" si="77"/>
        <v>-0.66999999999999993</v>
      </c>
      <c r="L195" s="1">
        <f t="shared" si="77"/>
        <v>-1.52</v>
      </c>
      <c r="M195" s="1">
        <f t="shared" si="77"/>
        <v>-2.4</v>
      </c>
      <c r="N195" s="1">
        <f t="shared" si="77"/>
        <v>-2.16</v>
      </c>
      <c r="O195" s="1">
        <f t="shared" si="77"/>
        <v>-1.9200000000000002</v>
      </c>
      <c r="P195" s="1">
        <f t="shared" si="77"/>
        <v>-1.6799999999999997</v>
      </c>
      <c r="Q195" s="1">
        <f t="shared" si="77"/>
        <v>-1.44</v>
      </c>
      <c r="R195" s="1">
        <f t="shared" si="77"/>
        <v>-1.2</v>
      </c>
      <c r="S195" s="1">
        <f t="shared" si="77"/>
        <v>-0.96000000000000008</v>
      </c>
      <c r="T195" s="1">
        <f t="shared" si="77"/>
        <v>-0.72</v>
      </c>
      <c r="U195" s="1">
        <f t="shared" si="77"/>
        <v>-0.48</v>
      </c>
      <c r="V195" s="1">
        <f t="shared" si="77"/>
        <v>-0.2399999999999998</v>
      </c>
      <c r="W195" s="1">
        <f t="shared" si="77"/>
        <v>0</v>
      </c>
      <c r="X195" s="1">
        <f t="shared" si="77"/>
        <v>0</v>
      </c>
      <c r="Y195" s="1">
        <f t="shared" si="77"/>
        <v>0</v>
      </c>
      <c r="Z195" s="1">
        <f t="shared" si="77"/>
        <v>0</v>
      </c>
      <c r="AA195" s="1">
        <f t="shared" si="77"/>
        <v>0</v>
      </c>
      <c r="AB195" s="1">
        <f t="shared" si="77"/>
        <v>0</v>
      </c>
      <c r="AC195" s="1">
        <f t="shared" si="77"/>
        <v>0</v>
      </c>
      <c r="AD195" s="1">
        <f t="shared" si="77"/>
        <v>0</v>
      </c>
      <c r="AE195" s="1">
        <f t="shared" si="77"/>
        <v>0</v>
      </c>
      <c r="AF195" s="1">
        <f t="shared" si="77"/>
        <v>0</v>
      </c>
      <c r="AG195" s="1">
        <f t="shared" si="77"/>
        <v>0</v>
      </c>
    </row>
    <row r="196" spans="1:33" s="128" customFormat="1" ht="11.25">
      <c r="B196" s="128" t="s">
        <v>68</v>
      </c>
      <c r="C196" s="128">
        <f>C101</f>
        <v>3.96</v>
      </c>
      <c r="D196" s="128">
        <f t="shared" ref="D196:V196" si="78">D101</f>
        <v>3.59</v>
      </c>
      <c r="E196" s="128">
        <f t="shared" si="78"/>
        <v>3.24</v>
      </c>
      <c r="F196" s="128">
        <f t="shared" si="78"/>
        <v>2.77</v>
      </c>
      <c r="G196" s="128">
        <f t="shared" si="78"/>
        <v>2.21</v>
      </c>
      <c r="H196" s="128">
        <f t="shared" si="78"/>
        <v>1.58</v>
      </c>
      <c r="I196" s="128">
        <f t="shared" si="78"/>
        <v>0.88</v>
      </c>
      <c r="J196" s="128">
        <f t="shared" si="78"/>
        <v>0.13</v>
      </c>
      <c r="K196" s="128">
        <f t="shared" si="78"/>
        <v>-0.67</v>
      </c>
      <c r="L196" s="128">
        <f t="shared" si="78"/>
        <v>-1.52</v>
      </c>
      <c r="M196" s="128">
        <f t="shared" si="78"/>
        <v>-2.4</v>
      </c>
      <c r="N196" s="128">
        <f t="shared" si="78"/>
        <v>-2.16</v>
      </c>
      <c r="O196" s="128">
        <f t="shared" si="78"/>
        <v>-1.92</v>
      </c>
      <c r="P196" s="128">
        <f t="shared" si="78"/>
        <v>-1.68</v>
      </c>
      <c r="Q196" s="128">
        <f t="shared" si="78"/>
        <v>-1.44</v>
      </c>
      <c r="R196" s="128">
        <f t="shared" si="78"/>
        <v>-1.2</v>
      </c>
      <c r="S196" s="128">
        <f t="shared" si="78"/>
        <v>-0.96</v>
      </c>
      <c r="T196" s="128">
        <f t="shared" si="78"/>
        <v>-0.72</v>
      </c>
      <c r="U196" s="128">
        <f t="shared" si="78"/>
        <v>-0.48</v>
      </c>
      <c r="V196" s="128">
        <f t="shared" si="78"/>
        <v>-0.23999999999999977</v>
      </c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33">
      <c r="A198" s="143" t="s">
        <v>58</v>
      </c>
      <c r="B198" s="167" t="s">
        <v>69</v>
      </c>
      <c r="C198" s="144">
        <v>2000</v>
      </c>
      <c r="D198" s="145">
        <v>2010</v>
      </c>
      <c r="E198" s="145">
        <v>2020</v>
      </c>
      <c r="F198" s="145">
        <v>2030</v>
      </c>
      <c r="G198" s="145">
        <v>2040</v>
      </c>
      <c r="H198" s="145">
        <v>2050</v>
      </c>
      <c r="I198" s="145">
        <v>2060</v>
      </c>
      <c r="J198" s="145">
        <v>2080</v>
      </c>
      <c r="K198" s="145">
        <v>2100</v>
      </c>
      <c r="L198" s="145">
        <v>2200</v>
      </c>
      <c r="M198" s="145">
        <v>2300</v>
      </c>
      <c r="N198" s="74"/>
      <c r="P198" s="2"/>
      <c r="Q198" s="2"/>
      <c r="R198" s="2"/>
      <c r="S198" s="2"/>
      <c r="T198" s="2"/>
      <c r="U198" s="2"/>
      <c r="V198" s="2"/>
      <c r="W198" s="2"/>
      <c r="X198" s="2"/>
    </row>
    <row r="199" spans="1:33">
      <c r="B199" s="143" t="s">
        <v>50</v>
      </c>
      <c r="C199" s="160">
        <f t="shared" ref="C199:C206" si="79">(C175+C187)*1000</f>
        <v>4910</v>
      </c>
      <c r="D199" s="143">
        <f t="shared" ref="D199:I207" si="80">100*((D175+D187)/($C175+$C187))</f>
        <v>98.370672097759666</v>
      </c>
      <c r="E199" s="143">
        <f t="shared" si="80"/>
        <v>107.53564154786149</v>
      </c>
      <c r="F199" s="143">
        <f t="shared" si="80"/>
        <v>109.36863543788186</v>
      </c>
      <c r="G199" s="143">
        <f t="shared" si="80"/>
        <v>102.85132382892057</v>
      </c>
      <c r="H199" s="143">
        <f t="shared" si="80"/>
        <v>88.798370672097761</v>
      </c>
      <c r="I199" s="143">
        <f t="shared" si="80"/>
        <v>79.0224032586558</v>
      </c>
      <c r="J199" s="143">
        <f t="shared" ref="J199:J207" si="81">100*((K175+K187)/($C175+$C187))</f>
        <v>57.026476578411412</v>
      </c>
      <c r="K199" s="143">
        <f t="shared" ref="K199:K206" si="82">100*((M175++M187)/($C175+$C187))</f>
        <v>49.490835030549889</v>
      </c>
      <c r="L199" s="143">
        <f t="shared" ref="L199:L207" si="83">100*((W175+W187)/($C175+$C187))</f>
        <v>40.654726101406737</v>
      </c>
      <c r="M199" s="143">
        <f t="shared" ref="M199:M206" si="84">100*((AG175+AG187)/($C175+$C187))</f>
        <v>19.252023608006038</v>
      </c>
      <c r="P199" s="74"/>
      <c r="Q199" s="74"/>
      <c r="R199" s="74"/>
      <c r="S199" s="74"/>
      <c r="T199" s="74"/>
      <c r="U199" s="74"/>
      <c r="V199" s="74"/>
      <c r="W199" s="74"/>
      <c r="X199" s="74"/>
    </row>
    <row r="200" spans="1:33">
      <c r="A200" s="1"/>
      <c r="B200" s="143" t="s">
        <v>51</v>
      </c>
      <c r="C200" s="160">
        <f t="shared" si="79"/>
        <v>6840</v>
      </c>
      <c r="D200" s="143">
        <f t="shared" si="80"/>
        <v>106.28654970760235</v>
      </c>
      <c r="E200" s="143">
        <f t="shared" si="80"/>
        <v>127.19298245614034</v>
      </c>
      <c r="F200" s="143">
        <f t="shared" si="80"/>
        <v>126.46198830409357</v>
      </c>
      <c r="G200" s="143">
        <f t="shared" si="80"/>
        <v>105.4093567251462</v>
      </c>
      <c r="H200" s="143">
        <f t="shared" si="80"/>
        <v>85.087719298245617</v>
      </c>
      <c r="I200" s="143">
        <f t="shared" si="80"/>
        <v>87.280701754385959</v>
      </c>
      <c r="J200" s="143">
        <f t="shared" si="81"/>
        <v>78.21637426900584</v>
      </c>
      <c r="K200" s="143">
        <f t="shared" si="82"/>
        <v>95.175438596491219</v>
      </c>
      <c r="L200" s="143">
        <f t="shared" si="83"/>
        <v>83.59323315414386</v>
      </c>
      <c r="M200" s="143">
        <f t="shared" si="84"/>
        <v>39.585530453184987</v>
      </c>
      <c r="P200" s="74"/>
      <c r="Q200" s="74"/>
      <c r="R200" s="74"/>
      <c r="S200" s="74"/>
      <c r="T200" s="74"/>
      <c r="U200" s="74"/>
      <c r="V200" s="74"/>
      <c r="W200" s="74"/>
      <c r="X200" s="74"/>
    </row>
    <row r="201" spans="1:33">
      <c r="A201" s="1"/>
      <c r="B201" s="143" t="s">
        <v>52</v>
      </c>
      <c r="C201" s="160">
        <f t="shared" si="79"/>
        <v>2159.4835424622656</v>
      </c>
      <c r="D201" s="143">
        <f t="shared" si="80"/>
        <v>108.63157894736841</v>
      </c>
      <c r="E201" s="143">
        <f t="shared" si="80"/>
        <v>141.36842105263162</v>
      </c>
      <c r="F201" s="143">
        <f t="shared" si="80"/>
        <v>162.21052631578951</v>
      </c>
      <c r="G201" s="143">
        <f t="shared" si="80"/>
        <v>181.89473684210526</v>
      </c>
      <c r="H201" s="143">
        <f t="shared" si="80"/>
        <v>183.63157894736841</v>
      </c>
      <c r="I201" s="143">
        <f t="shared" si="80"/>
        <v>184.10526315789477</v>
      </c>
      <c r="J201" s="143">
        <f t="shared" si="81"/>
        <v>173.78947368421055</v>
      </c>
      <c r="K201" s="143">
        <f t="shared" si="82"/>
        <v>164.78947368421052</v>
      </c>
      <c r="L201" s="143">
        <f t="shared" si="83"/>
        <v>149.26585780429582</v>
      </c>
      <c r="M201" s="143">
        <f t="shared" si="84"/>
        <v>70.684766419275931</v>
      </c>
      <c r="P201" s="74"/>
      <c r="Q201" s="74"/>
      <c r="R201" s="74"/>
      <c r="S201" s="74"/>
      <c r="T201" s="74"/>
      <c r="U201" s="74"/>
      <c r="V201" s="74"/>
      <c r="W201" s="74"/>
      <c r="X201" s="74"/>
    </row>
    <row r="202" spans="1:33">
      <c r="A202" s="1"/>
      <c r="B202" s="143" t="s">
        <v>53</v>
      </c>
      <c r="C202" s="160">
        <f t="shared" si="79"/>
        <v>2857.4286233860703</v>
      </c>
      <c r="D202" s="143">
        <f t="shared" si="80"/>
        <v>108.63157894736841</v>
      </c>
      <c r="E202" s="143">
        <f t="shared" si="80"/>
        <v>141.36842105263159</v>
      </c>
      <c r="F202" s="143">
        <f t="shared" si="80"/>
        <v>162.21052631578948</v>
      </c>
      <c r="G202" s="143">
        <f t="shared" si="80"/>
        <v>181.89473684210526</v>
      </c>
      <c r="H202" s="143">
        <f t="shared" si="80"/>
        <v>183.63157894736841</v>
      </c>
      <c r="I202" s="143">
        <f t="shared" si="80"/>
        <v>184.10526315789477</v>
      </c>
      <c r="J202" s="143">
        <f t="shared" si="81"/>
        <v>173.78947368421055</v>
      </c>
      <c r="K202" s="143">
        <f t="shared" si="82"/>
        <v>164.78947368421052</v>
      </c>
      <c r="L202" s="143">
        <f t="shared" si="83"/>
        <v>149.26585780429579</v>
      </c>
      <c r="M202" s="143">
        <f t="shared" si="84"/>
        <v>70.684766419275931</v>
      </c>
      <c r="P202" s="74"/>
      <c r="Q202" s="74"/>
      <c r="R202" s="74"/>
      <c r="S202" s="74"/>
      <c r="T202" s="74"/>
      <c r="U202" s="74"/>
      <c r="V202" s="74"/>
      <c r="W202" s="74"/>
      <c r="X202" s="74"/>
    </row>
    <row r="203" spans="1:33">
      <c r="A203" s="1"/>
      <c r="B203" s="143" t="s">
        <v>54</v>
      </c>
      <c r="C203" s="160">
        <f t="shared" si="79"/>
        <v>3213.3115111838511</v>
      </c>
      <c r="D203" s="143">
        <f t="shared" si="80"/>
        <v>108.63157894736841</v>
      </c>
      <c r="E203" s="143">
        <f t="shared" si="80"/>
        <v>141.36842105263159</v>
      </c>
      <c r="F203" s="143">
        <f t="shared" si="80"/>
        <v>162.21052631578951</v>
      </c>
      <c r="G203" s="143">
        <f t="shared" si="80"/>
        <v>181.89473684210529</v>
      </c>
      <c r="H203" s="143">
        <f t="shared" si="80"/>
        <v>183.63157894736841</v>
      </c>
      <c r="I203" s="143">
        <f t="shared" si="80"/>
        <v>184.1052631578948</v>
      </c>
      <c r="J203" s="143">
        <f t="shared" si="81"/>
        <v>173.78947368421058</v>
      </c>
      <c r="K203" s="143">
        <f t="shared" si="82"/>
        <v>164.78947368421055</v>
      </c>
      <c r="L203" s="143">
        <f t="shared" si="83"/>
        <v>149.26585780429582</v>
      </c>
      <c r="M203" s="143">
        <f t="shared" si="84"/>
        <v>70.684766419275931</v>
      </c>
      <c r="P203" s="74"/>
      <c r="Q203" s="74"/>
      <c r="R203" s="74"/>
      <c r="S203" s="74"/>
      <c r="T203" s="74"/>
      <c r="U203" s="74"/>
      <c r="V203" s="74"/>
      <c r="W203" s="74"/>
      <c r="X203" s="74"/>
    </row>
    <row r="204" spans="1:33">
      <c r="A204" s="1"/>
      <c r="B204" s="143" t="s">
        <v>55</v>
      </c>
      <c r="C204" s="160">
        <f t="shared" si="79"/>
        <v>5282.9605382796863</v>
      </c>
      <c r="D204" s="143">
        <f t="shared" si="80"/>
        <v>108.63157894736841</v>
      </c>
      <c r="E204" s="143">
        <f t="shared" si="80"/>
        <v>141.36842105263159</v>
      </c>
      <c r="F204" s="143">
        <f t="shared" si="80"/>
        <v>162.21052631578948</v>
      </c>
      <c r="G204" s="143">
        <f t="shared" si="80"/>
        <v>181.89473684210523</v>
      </c>
      <c r="H204" s="143">
        <f t="shared" si="80"/>
        <v>183.63157894736841</v>
      </c>
      <c r="I204" s="143">
        <f t="shared" si="80"/>
        <v>184.10526315789474</v>
      </c>
      <c r="J204" s="143">
        <f t="shared" si="81"/>
        <v>173.78947368421055</v>
      </c>
      <c r="K204" s="143">
        <f t="shared" si="82"/>
        <v>164.78947368421055</v>
      </c>
      <c r="L204" s="143">
        <f t="shared" si="83"/>
        <v>149.26585780429582</v>
      </c>
      <c r="M204" s="143">
        <f t="shared" si="84"/>
        <v>70.684766419275931</v>
      </c>
      <c r="P204" s="74"/>
      <c r="Q204" s="74"/>
      <c r="R204" s="74"/>
      <c r="S204" s="74"/>
      <c r="T204" s="74"/>
      <c r="U204" s="74"/>
      <c r="V204" s="74"/>
      <c r="W204" s="74"/>
      <c r="X204" s="74"/>
    </row>
    <row r="205" spans="1:33">
      <c r="A205" s="1"/>
      <c r="B205" s="143" t="s">
        <v>56</v>
      </c>
      <c r="C205" s="160">
        <f t="shared" si="79"/>
        <v>2961.0838334242594</v>
      </c>
      <c r="D205" s="143">
        <f t="shared" si="80"/>
        <v>108.63157894736841</v>
      </c>
      <c r="E205" s="143">
        <f t="shared" si="80"/>
        <v>141.36842105263162</v>
      </c>
      <c r="F205" s="143">
        <f t="shared" si="80"/>
        <v>162.21052631578948</v>
      </c>
      <c r="G205" s="143">
        <f t="shared" si="80"/>
        <v>181.89473684210523</v>
      </c>
      <c r="H205" s="143">
        <f t="shared" si="80"/>
        <v>183.63157894736844</v>
      </c>
      <c r="I205" s="143">
        <f t="shared" si="80"/>
        <v>184.10526315789477</v>
      </c>
      <c r="J205" s="143">
        <f t="shared" si="81"/>
        <v>173.78947368421055</v>
      </c>
      <c r="K205" s="143">
        <f t="shared" si="82"/>
        <v>164.78947368421052</v>
      </c>
      <c r="L205" s="143">
        <f t="shared" si="83"/>
        <v>149.26585780429579</v>
      </c>
      <c r="M205" s="143">
        <f t="shared" si="84"/>
        <v>70.684766419275931</v>
      </c>
      <c r="P205" s="74"/>
      <c r="Q205" s="74"/>
      <c r="R205" s="74"/>
      <c r="S205" s="74"/>
      <c r="T205" s="74"/>
      <c r="U205" s="74"/>
      <c r="V205" s="74"/>
      <c r="W205" s="74"/>
      <c r="X205" s="74"/>
    </row>
    <row r="206" spans="1:33">
      <c r="A206" s="1"/>
      <c r="B206" s="143" t="s">
        <v>57</v>
      </c>
      <c r="C206" s="161">
        <f t="shared" si="79"/>
        <v>2525.731951263866</v>
      </c>
      <c r="D206" s="143">
        <f t="shared" si="80"/>
        <v>108.63157894736841</v>
      </c>
      <c r="E206" s="143">
        <f t="shared" si="80"/>
        <v>141.36842105263162</v>
      </c>
      <c r="F206" s="143">
        <f t="shared" si="80"/>
        <v>162.21052631578951</v>
      </c>
      <c r="G206" s="143">
        <f t="shared" si="80"/>
        <v>181.89473684210529</v>
      </c>
      <c r="H206" s="143">
        <f t="shared" si="80"/>
        <v>183.63157894736844</v>
      </c>
      <c r="I206" s="143">
        <f t="shared" si="80"/>
        <v>184.1052631578948</v>
      </c>
      <c r="J206" s="143">
        <f t="shared" si="81"/>
        <v>173.78947368421055</v>
      </c>
      <c r="K206" s="143">
        <f t="shared" si="82"/>
        <v>164.78947368421052</v>
      </c>
      <c r="L206" s="143">
        <f t="shared" si="83"/>
        <v>149.26585780429582</v>
      </c>
      <c r="M206" s="143">
        <f t="shared" si="84"/>
        <v>70.684766419275931</v>
      </c>
      <c r="P206" s="74"/>
      <c r="Q206" s="74"/>
      <c r="R206" s="74"/>
      <c r="S206" s="74"/>
      <c r="T206" s="74"/>
      <c r="U206" s="74"/>
      <c r="V206" s="74"/>
      <c r="W206" s="74"/>
      <c r="X206" s="74"/>
    </row>
    <row r="207" spans="1:33">
      <c r="B207" s="125" t="s">
        <v>22</v>
      </c>
      <c r="C207" s="162">
        <f>SUM(C199:C206)</f>
        <v>30750</v>
      </c>
      <c r="D207" s="150">
        <f>100*((D183+D195)/($C183+$C195))</f>
        <v>106.47154471544715</v>
      </c>
      <c r="E207" s="150">
        <f t="shared" si="80"/>
        <v>132.81300813008133</v>
      </c>
      <c r="F207" s="150">
        <f t="shared" si="80"/>
        <v>145.82113821138211</v>
      </c>
      <c r="G207" s="150">
        <f t="shared" si="80"/>
        <v>152.26016260162604</v>
      </c>
      <c r="H207" s="150">
        <f t="shared" si="80"/>
        <v>146.56910569105693</v>
      </c>
      <c r="I207" s="150">
        <f t="shared" si="80"/>
        <v>145.78861788617888</v>
      </c>
      <c r="J207" s="150">
        <f t="shared" si="81"/>
        <v>133.88617886178861</v>
      </c>
      <c r="K207" s="150">
        <f>100*((M183+M195)/($C183+$C195))</f>
        <v>130.89430894308944</v>
      </c>
      <c r="L207" s="150">
        <f t="shared" si="83"/>
        <v>117.31524286874378</v>
      </c>
      <c r="M207" s="150">
        <f>100*((AG183+AG195)/($C183+$C195))</f>
        <v>55.554569957116669</v>
      </c>
      <c r="O207" s="139"/>
    </row>
    <row r="208" spans="1:33">
      <c r="B208" s="125"/>
      <c r="C208" s="162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O208" s="139"/>
    </row>
    <row r="210" spans="1:33">
      <c r="A210" s="143" t="s">
        <v>58</v>
      </c>
      <c r="B210" s="173" t="s">
        <v>70</v>
      </c>
      <c r="C210" s="159" t="s">
        <v>71</v>
      </c>
      <c r="D210" s="145">
        <v>2010</v>
      </c>
      <c r="E210" s="145">
        <v>2020</v>
      </c>
      <c r="F210" s="145">
        <v>2030</v>
      </c>
      <c r="G210" s="145">
        <v>2040</v>
      </c>
      <c r="H210" s="145">
        <v>2050</v>
      </c>
      <c r="I210" s="145">
        <v>2060</v>
      </c>
      <c r="J210" s="145">
        <v>2080</v>
      </c>
      <c r="K210" s="145">
        <v>2100</v>
      </c>
      <c r="L210" s="145">
        <v>2200</v>
      </c>
      <c r="M210" s="145">
        <v>2300</v>
      </c>
      <c r="N210" s="74"/>
      <c r="P210" s="2"/>
      <c r="Q210" s="2"/>
      <c r="R210" s="2"/>
      <c r="S210" s="2"/>
      <c r="T210" s="2"/>
      <c r="U210" s="2"/>
      <c r="V210" s="2"/>
      <c r="W210" s="2"/>
      <c r="X210" s="2"/>
    </row>
    <row r="211" spans="1:33">
      <c r="B211" s="170" t="s">
        <v>72</v>
      </c>
      <c r="C211" s="146">
        <f t="shared" ref="C211:I211" si="85">C105+C108</f>
        <v>1.2876229054703037</v>
      </c>
      <c r="D211" s="172">
        <f t="shared" si="85"/>
        <v>1.4232282207286144</v>
      </c>
      <c r="E211" s="172">
        <f t="shared" si="85"/>
        <v>1.6125429686477584</v>
      </c>
      <c r="F211" s="172">
        <f t="shared" si="85"/>
        <v>1.8614531337779896</v>
      </c>
      <c r="G211" s="172">
        <f t="shared" si="85"/>
        <v>2.0254469332209633</v>
      </c>
      <c r="H211" s="172">
        <f t="shared" si="85"/>
        <v>2.1653150661064364</v>
      </c>
      <c r="I211" s="172">
        <f t="shared" si="85"/>
        <v>2.2939657233179389</v>
      </c>
      <c r="J211" s="172">
        <f>K105+K108</f>
        <v>2.4111943165018301</v>
      </c>
      <c r="K211" s="172">
        <f>M105+M108</f>
        <v>2.4241055573349621</v>
      </c>
      <c r="L211" s="172">
        <f>Y105+Y108</f>
        <v>2.4241055573349621</v>
      </c>
      <c r="M211" s="172">
        <f>AG105+AG108</f>
        <v>2.4241055573349621</v>
      </c>
      <c r="O211" s="139"/>
    </row>
    <row r="212" spans="1:33">
      <c r="B212" s="170" t="s">
        <v>45</v>
      </c>
      <c r="C212" s="206">
        <f>C109</f>
        <v>1.5196770945296962</v>
      </c>
      <c r="D212" s="205">
        <f t="shared" ref="D212:M212" si="86">D109</f>
        <v>1.8008717792713858</v>
      </c>
      <c r="E212" s="205">
        <f t="shared" si="86"/>
        <v>2.1240570313522418</v>
      </c>
      <c r="F212" s="205">
        <f t="shared" si="86"/>
        <v>2.4824468662220101</v>
      </c>
      <c r="G212" s="205">
        <f t="shared" si="86"/>
        <v>2.8274530667790363</v>
      </c>
      <c r="H212" s="205">
        <f t="shared" si="86"/>
        <v>3.1322849338935645</v>
      </c>
      <c r="I212" s="205">
        <f t="shared" si="86"/>
        <v>3.4013342766820611</v>
      </c>
      <c r="J212" s="205">
        <f t="shared" si="86"/>
        <v>3.6409406412638221</v>
      </c>
      <c r="K212" s="205">
        <f t="shared" si="86"/>
        <v>3.8506056834981703</v>
      </c>
      <c r="L212" s="205">
        <f t="shared" si="86"/>
        <v>4.0415108513788018</v>
      </c>
      <c r="M212" s="205">
        <f t="shared" si="86"/>
        <v>4.224094442665038</v>
      </c>
    </row>
    <row r="213" spans="1:33">
      <c r="B213" s="202"/>
    </row>
    <row r="215" spans="1:33" s="204" customFormat="1">
      <c r="A215" s="203"/>
    </row>
    <row r="216" spans="1:33">
      <c r="A216" s="124" t="s">
        <v>73</v>
      </c>
    </row>
    <row r="218" spans="1:33">
      <c r="A218" s="163" t="s">
        <v>12</v>
      </c>
      <c r="B218" s="166" t="s">
        <v>74</v>
      </c>
      <c r="C218" s="166">
        <v>2000</v>
      </c>
      <c r="D218" s="166">
        <v>2010</v>
      </c>
      <c r="E218" s="166">
        <v>2020</v>
      </c>
      <c r="F218" s="166">
        <v>2030</v>
      </c>
      <c r="G218" s="166">
        <v>2040</v>
      </c>
      <c r="H218" s="166">
        <v>2050</v>
      </c>
      <c r="I218" s="166">
        <v>2060</v>
      </c>
      <c r="J218" s="166">
        <v>2070</v>
      </c>
      <c r="K218" s="166">
        <v>2080</v>
      </c>
      <c r="L218" s="166">
        <v>2090</v>
      </c>
      <c r="M218" s="166">
        <v>2100</v>
      </c>
      <c r="N218" s="127">
        <v>2110</v>
      </c>
      <c r="O218" s="127">
        <v>2120</v>
      </c>
      <c r="P218" s="127">
        <v>2130</v>
      </c>
      <c r="Q218" s="127">
        <v>2140</v>
      </c>
      <c r="R218" s="127">
        <v>2150</v>
      </c>
      <c r="S218" s="127">
        <v>2160</v>
      </c>
      <c r="T218" s="127">
        <v>2170</v>
      </c>
      <c r="U218" s="127">
        <v>2180</v>
      </c>
      <c r="V218" s="127">
        <v>2190</v>
      </c>
      <c r="W218" s="127">
        <v>2200</v>
      </c>
      <c r="X218" s="127">
        <v>2210</v>
      </c>
      <c r="Y218" s="127">
        <v>2220</v>
      </c>
      <c r="Z218" s="127">
        <v>2230</v>
      </c>
      <c r="AA218" s="127">
        <v>2240</v>
      </c>
      <c r="AB218" s="127">
        <v>2250</v>
      </c>
      <c r="AC218" s="127">
        <v>2260</v>
      </c>
      <c r="AD218" s="127">
        <v>2270</v>
      </c>
      <c r="AE218" s="127">
        <v>2280</v>
      </c>
      <c r="AF218" s="127">
        <v>2290</v>
      </c>
      <c r="AG218" s="127">
        <v>2300</v>
      </c>
    </row>
    <row r="219" spans="1:33">
      <c r="A219" s="123"/>
      <c r="B219" s="177" t="s">
        <v>15</v>
      </c>
      <c r="C219" s="177">
        <v>43.367448826206697</v>
      </c>
      <c r="D219" s="177">
        <v>47.18358110516327</v>
      </c>
      <c r="E219" s="177">
        <v>49.680963002029799</v>
      </c>
      <c r="F219" s="177">
        <v>49.772899330287494</v>
      </c>
      <c r="G219" s="177">
        <v>49.71652626782312</v>
      </c>
      <c r="H219" s="177">
        <v>49.511843814636705</v>
      </c>
      <c r="I219" s="177">
        <v>53.24964546449641</v>
      </c>
      <c r="J219" s="177">
        <v>52.667056815241324</v>
      </c>
      <c r="K219" s="177">
        <v>47.764077866871411</v>
      </c>
      <c r="L219" s="177">
        <v>52.480287660092621</v>
      </c>
      <c r="M219" s="177">
        <v>57.196497453313832</v>
      </c>
      <c r="N219" s="123">
        <f>M219</f>
        <v>57.196497453313832</v>
      </c>
      <c r="O219" s="123">
        <f t="shared" ref="O219:AD223" si="87">N219</f>
        <v>57.196497453313832</v>
      </c>
      <c r="P219" s="123">
        <f t="shared" si="87"/>
        <v>57.196497453313832</v>
      </c>
      <c r="Q219" s="123">
        <f t="shared" si="87"/>
        <v>57.196497453313832</v>
      </c>
      <c r="R219" s="123">
        <f t="shared" si="87"/>
        <v>57.196497453313832</v>
      </c>
      <c r="S219" s="123">
        <f t="shared" si="87"/>
        <v>57.196497453313832</v>
      </c>
      <c r="T219" s="123">
        <f t="shared" si="87"/>
        <v>57.196497453313832</v>
      </c>
      <c r="U219" s="123">
        <f t="shared" si="87"/>
        <v>57.196497453313832</v>
      </c>
      <c r="V219" s="123">
        <f t="shared" si="87"/>
        <v>57.196497453313832</v>
      </c>
      <c r="W219" s="123">
        <f t="shared" si="87"/>
        <v>57.196497453313832</v>
      </c>
      <c r="X219" s="123">
        <f t="shared" si="87"/>
        <v>57.196497453313832</v>
      </c>
      <c r="Y219" s="123">
        <f t="shared" si="87"/>
        <v>57.196497453313832</v>
      </c>
      <c r="Z219" s="123">
        <f t="shared" si="87"/>
        <v>57.196497453313832</v>
      </c>
      <c r="AA219" s="123">
        <f t="shared" si="87"/>
        <v>57.196497453313832</v>
      </c>
      <c r="AB219" s="123">
        <f t="shared" si="87"/>
        <v>57.196497453313832</v>
      </c>
      <c r="AC219" s="123">
        <f t="shared" si="87"/>
        <v>57.196497453313832</v>
      </c>
      <c r="AD219" s="123">
        <f t="shared" si="87"/>
        <v>57.196497453313832</v>
      </c>
      <c r="AE219" s="123">
        <f t="shared" ref="AD219:AG223" si="88">AD219</f>
        <v>57.196497453313832</v>
      </c>
      <c r="AF219" s="123">
        <f t="shared" si="88"/>
        <v>57.196497453313832</v>
      </c>
      <c r="AG219" s="123">
        <f t="shared" si="88"/>
        <v>57.196497453313832</v>
      </c>
    </row>
    <row r="220" spans="1:33">
      <c r="A220"/>
      <c r="B220" s="177" t="s">
        <v>16</v>
      </c>
      <c r="C220" s="177">
        <v>25.029353474213401</v>
      </c>
      <c r="D220" s="177">
        <v>24.415411028936248</v>
      </c>
      <c r="E220" s="177">
        <v>27.045426477468745</v>
      </c>
      <c r="F220" s="177">
        <v>24.972082621086408</v>
      </c>
      <c r="G220" s="177">
        <v>24.109731336341195</v>
      </c>
      <c r="H220" s="177">
        <v>24.458372623233089</v>
      </c>
      <c r="I220" s="177">
        <v>24.121343613448531</v>
      </c>
      <c r="J220" s="177">
        <v>23.45623546462317</v>
      </c>
      <c r="K220" s="177">
        <v>22.463048176757006</v>
      </c>
      <c r="L220" s="177">
        <v>23.649933831767889</v>
      </c>
      <c r="M220" s="177">
        <v>24.836819486778772</v>
      </c>
      <c r="N220" s="123">
        <f>M220</f>
        <v>24.836819486778772</v>
      </c>
      <c r="O220" s="123">
        <f t="shared" si="87"/>
        <v>24.836819486778772</v>
      </c>
      <c r="P220" s="123">
        <f t="shared" si="87"/>
        <v>24.836819486778772</v>
      </c>
      <c r="Q220" s="123">
        <f t="shared" si="87"/>
        <v>24.836819486778772</v>
      </c>
      <c r="R220" s="123">
        <f t="shared" si="87"/>
        <v>24.836819486778772</v>
      </c>
      <c r="S220" s="123">
        <f t="shared" si="87"/>
        <v>24.836819486778772</v>
      </c>
      <c r="T220" s="123">
        <f t="shared" si="87"/>
        <v>24.836819486778772</v>
      </c>
      <c r="U220" s="123">
        <f t="shared" si="87"/>
        <v>24.836819486778772</v>
      </c>
      <c r="V220" s="123">
        <f t="shared" si="87"/>
        <v>24.836819486778772</v>
      </c>
      <c r="W220" s="123">
        <f t="shared" si="87"/>
        <v>24.836819486778772</v>
      </c>
      <c r="X220" s="123">
        <f t="shared" si="87"/>
        <v>24.836819486778772</v>
      </c>
      <c r="Y220" s="123">
        <f t="shared" si="87"/>
        <v>24.836819486778772</v>
      </c>
      <c r="Z220" s="123">
        <f t="shared" si="87"/>
        <v>24.836819486778772</v>
      </c>
      <c r="AA220" s="123">
        <f t="shared" si="87"/>
        <v>24.836819486778772</v>
      </c>
      <c r="AB220" s="123">
        <f t="shared" si="87"/>
        <v>24.836819486778772</v>
      </c>
      <c r="AC220" s="123">
        <f t="shared" si="87"/>
        <v>24.836819486778772</v>
      </c>
      <c r="AD220" s="123">
        <f t="shared" si="88"/>
        <v>24.836819486778772</v>
      </c>
      <c r="AE220" s="123">
        <f t="shared" si="88"/>
        <v>24.836819486778772</v>
      </c>
      <c r="AF220" s="123">
        <f t="shared" si="88"/>
        <v>24.836819486778772</v>
      </c>
      <c r="AG220" s="123">
        <f t="shared" si="88"/>
        <v>24.836819486778772</v>
      </c>
    </row>
    <row r="221" spans="1:33">
      <c r="A221"/>
      <c r="B221" s="177" t="s">
        <v>17</v>
      </c>
      <c r="C221" s="177">
        <v>44.804425191419298</v>
      </c>
      <c r="D221" s="177">
        <v>51.695356378197928</v>
      </c>
      <c r="E221" s="177">
        <v>60.160107325993792</v>
      </c>
      <c r="F221" s="177">
        <v>64.495083023996457</v>
      </c>
      <c r="G221" s="177">
        <v>67.388681646728259</v>
      </c>
      <c r="H221" s="177">
        <v>68.84090319418921</v>
      </c>
      <c r="I221" s="177">
        <v>69.936802723268869</v>
      </c>
      <c r="J221" s="177">
        <v>70.022720832703513</v>
      </c>
      <c r="K221" s="177">
        <v>69.098657522493099</v>
      </c>
      <c r="L221" s="177">
        <v>67.434280801033168</v>
      </c>
      <c r="M221" s="177">
        <v>65.769904079573223</v>
      </c>
      <c r="N221" s="123">
        <f>M221</f>
        <v>65.769904079573223</v>
      </c>
      <c r="O221" s="123">
        <f t="shared" si="87"/>
        <v>65.769904079573223</v>
      </c>
      <c r="P221" s="123">
        <f t="shared" si="87"/>
        <v>65.769904079573223</v>
      </c>
      <c r="Q221" s="123">
        <f t="shared" si="87"/>
        <v>65.769904079573223</v>
      </c>
      <c r="R221" s="123">
        <f t="shared" si="87"/>
        <v>65.769904079573223</v>
      </c>
      <c r="S221" s="123">
        <f t="shared" si="87"/>
        <v>65.769904079573223</v>
      </c>
      <c r="T221" s="123">
        <f t="shared" si="87"/>
        <v>65.769904079573223</v>
      </c>
      <c r="U221" s="123">
        <f t="shared" si="87"/>
        <v>65.769904079573223</v>
      </c>
      <c r="V221" s="123">
        <f t="shared" si="87"/>
        <v>65.769904079573223</v>
      </c>
      <c r="W221" s="123">
        <f t="shared" si="87"/>
        <v>65.769904079573223</v>
      </c>
      <c r="X221" s="123">
        <f t="shared" si="87"/>
        <v>65.769904079573223</v>
      </c>
      <c r="Y221" s="123">
        <f t="shared" si="87"/>
        <v>65.769904079573223</v>
      </c>
      <c r="Z221" s="123">
        <f t="shared" si="87"/>
        <v>65.769904079573223</v>
      </c>
      <c r="AA221" s="123">
        <f t="shared" si="87"/>
        <v>65.769904079573223</v>
      </c>
      <c r="AB221" s="123">
        <f t="shared" si="87"/>
        <v>65.769904079573223</v>
      </c>
      <c r="AC221" s="123">
        <f t="shared" si="87"/>
        <v>65.769904079573223</v>
      </c>
      <c r="AD221" s="123">
        <f t="shared" si="87"/>
        <v>65.769904079573223</v>
      </c>
      <c r="AE221" s="123">
        <f t="shared" si="88"/>
        <v>65.769904079573223</v>
      </c>
      <c r="AF221" s="123">
        <f t="shared" si="88"/>
        <v>65.769904079573223</v>
      </c>
      <c r="AG221" s="123">
        <f t="shared" si="88"/>
        <v>65.769904079573223</v>
      </c>
    </row>
    <row r="222" spans="1:33">
      <c r="A222"/>
      <c r="B222" s="177" t="s">
        <v>18</v>
      </c>
      <c r="C222" s="177">
        <v>24.289197958940001</v>
      </c>
      <c r="D222" s="177">
        <v>24.948203503337169</v>
      </c>
      <c r="E222" s="177">
        <v>24.7864789942115</v>
      </c>
      <c r="F222" s="177">
        <v>27.570849886544501</v>
      </c>
      <c r="G222" s="177">
        <v>29.988112500522398</v>
      </c>
      <c r="H222" s="177">
        <v>32.038266836145198</v>
      </c>
      <c r="I222" s="177">
        <v>35.479150848538666</v>
      </c>
      <c r="J222" s="177">
        <v>39.003535790427236</v>
      </c>
      <c r="K222" s="177">
        <v>42.611421661810894</v>
      </c>
      <c r="L222" s="177">
        <v>37.418495870374102</v>
      </c>
      <c r="M222" s="177">
        <v>32.225570078937302</v>
      </c>
      <c r="N222" s="123">
        <f>M222</f>
        <v>32.225570078937302</v>
      </c>
      <c r="O222" s="123">
        <f t="shared" si="87"/>
        <v>32.225570078937302</v>
      </c>
      <c r="P222" s="123">
        <f t="shared" si="87"/>
        <v>32.225570078937302</v>
      </c>
      <c r="Q222" s="123">
        <f t="shared" si="87"/>
        <v>32.225570078937302</v>
      </c>
      <c r="R222" s="123">
        <f t="shared" si="87"/>
        <v>32.225570078937302</v>
      </c>
      <c r="S222" s="123">
        <f t="shared" si="87"/>
        <v>32.225570078937302</v>
      </c>
      <c r="T222" s="123">
        <f t="shared" si="87"/>
        <v>32.225570078937302</v>
      </c>
      <c r="U222" s="123">
        <f t="shared" si="87"/>
        <v>32.225570078937302</v>
      </c>
      <c r="V222" s="123">
        <f t="shared" si="87"/>
        <v>32.225570078937302</v>
      </c>
      <c r="W222" s="123">
        <f t="shared" si="87"/>
        <v>32.225570078937302</v>
      </c>
      <c r="X222" s="123">
        <f t="shared" si="87"/>
        <v>32.225570078937302</v>
      </c>
      <c r="Y222" s="123">
        <f t="shared" si="87"/>
        <v>32.225570078937302</v>
      </c>
      <c r="Z222" s="123">
        <f t="shared" si="87"/>
        <v>32.225570078937302</v>
      </c>
      <c r="AA222" s="123">
        <f t="shared" si="87"/>
        <v>32.225570078937302</v>
      </c>
      <c r="AB222" s="123">
        <f t="shared" si="87"/>
        <v>32.225570078937302</v>
      </c>
      <c r="AC222" s="123">
        <f t="shared" si="87"/>
        <v>32.225570078937302</v>
      </c>
      <c r="AD222" s="123">
        <f t="shared" si="87"/>
        <v>32.225570078937302</v>
      </c>
      <c r="AE222" s="123">
        <f t="shared" si="88"/>
        <v>32.225570078937302</v>
      </c>
      <c r="AF222" s="123">
        <f t="shared" si="88"/>
        <v>32.225570078937302</v>
      </c>
      <c r="AG222" s="123">
        <f t="shared" si="88"/>
        <v>32.225570078937302</v>
      </c>
    </row>
    <row r="223" spans="1:33">
      <c r="A223" s="1"/>
      <c r="B223" s="178" t="s">
        <v>22</v>
      </c>
      <c r="C223" s="178">
        <v>285.04646701834298</v>
      </c>
      <c r="D223" s="178">
        <v>313.74658628593477</v>
      </c>
      <c r="E223" s="178">
        <v>359.95190417770107</v>
      </c>
      <c r="F223" s="178">
        <v>389.9289102308561</v>
      </c>
      <c r="G223" s="178">
        <v>415.03033782696241</v>
      </c>
      <c r="H223" s="178">
        <v>435.2561869660201</v>
      </c>
      <c r="I223" s="178">
        <v>443.41997476490576</v>
      </c>
      <c r="J223" s="178">
        <v>446.24965199179724</v>
      </c>
      <c r="K223" s="178">
        <v>443.74521864669487</v>
      </c>
      <c r="L223" s="178">
        <v>445.61840473634288</v>
      </c>
      <c r="M223" s="178">
        <v>447.49159082599067</v>
      </c>
      <c r="N223" s="125">
        <f>M223</f>
        <v>447.49159082599067</v>
      </c>
      <c r="O223" s="125">
        <f t="shared" si="87"/>
        <v>447.49159082599067</v>
      </c>
      <c r="P223" s="125">
        <f t="shared" si="87"/>
        <v>447.49159082599067</v>
      </c>
      <c r="Q223" s="125">
        <f t="shared" si="87"/>
        <v>447.49159082599067</v>
      </c>
      <c r="R223" s="125">
        <f t="shared" si="87"/>
        <v>447.49159082599067</v>
      </c>
      <c r="S223" s="125">
        <f t="shared" si="87"/>
        <v>447.49159082599067</v>
      </c>
      <c r="T223" s="125">
        <f t="shared" si="87"/>
        <v>447.49159082599067</v>
      </c>
      <c r="U223" s="125">
        <f t="shared" si="87"/>
        <v>447.49159082599067</v>
      </c>
      <c r="V223" s="125">
        <f t="shared" si="87"/>
        <v>447.49159082599067</v>
      </c>
      <c r="W223" s="125">
        <f t="shared" si="87"/>
        <v>447.49159082599067</v>
      </c>
      <c r="X223" s="125">
        <f t="shared" si="87"/>
        <v>447.49159082599067</v>
      </c>
      <c r="Y223" s="125">
        <f t="shared" si="87"/>
        <v>447.49159082599067</v>
      </c>
      <c r="Z223" s="125">
        <f t="shared" si="87"/>
        <v>447.49159082599067</v>
      </c>
      <c r="AA223" s="125">
        <f t="shared" si="87"/>
        <v>447.49159082599067</v>
      </c>
      <c r="AB223" s="125">
        <f t="shared" si="87"/>
        <v>447.49159082599067</v>
      </c>
      <c r="AC223" s="125">
        <f t="shared" si="87"/>
        <v>447.49159082599067</v>
      </c>
      <c r="AD223" s="125">
        <f t="shared" si="87"/>
        <v>447.49159082599067</v>
      </c>
      <c r="AE223" s="125">
        <f t="shared" si="88"/>
        <v>447.49159082599067</v>
      </c>
      <c r="AF223" s="125">
        <f t="shared" si="88"/>
        <v>447.49159082599067</v>
      </c>
      <c r="AG223" s="125">
        <f t="shared" si="88"/>
        <v>447.49159082599067</v>
      </c>
    </row>
    <row r="225" spans="1:33" ht="25.5">
      <c r="A225" s="142" t="s">
        <v>75</v>
      </c>
      <c r="B225" s="127" t="s">
        <v>74</v>
      </c>
      <c r="C225" s="127">
        <v>2000</v>
      </c>
      <c r="D225" s="127">
        <v>2010</v>
      </c>
      <c r="E225" s="127">
        <v>2020</v>
      </c>
      <c r="F225" s="127">
        <v>2030</v>
      </c>
      <c r="G225" s="127">
        <v>2040</v>
      </c>
      <c r="H225" s="127">
        <v>2050</v>
      </c>
      <c r="I225" s="127">
        <v>2060</v>
      </c>
      <c r="J225" s="127">
        <v>2070</v>
      </c>
      <c r="K225" s="127">
        <v>2080</v>
      </c>
      <c r="L225" s="127">
        <v>2090</v>
      </c>
      <c r="M225" s="127">
        <v>2100</v>
      </c>
      <c r="N225" s="127">
        <v>2110</v>
      </c>
      <c r="O225" s="127">
        <v>2120</v>
      </c>
      <c r="P225" s="127">
        <v>2130</v>
      </c>
      <c r="Q225" s="127">
        <v>2140</v>
      </c>
      <c r="R225" s="127">
        <v>2150</v>
      </c>
      <c r="S225" s="127">
        <v>2160</v>
      </c>
      <c r="T225" s="127">
        <v>2170</v>
      </c>
      <c r="U225" s="127">
        <v>2180</v>
      </c>
      <c r="V225" s="127">
        <v>2190</v>
      </c>
      <c r="W225" s="127">
        <v>2200</v>
      </c>
      <c r="X225" s="127">
        <v>2210</v>
      </c>
      <c r="Y225" s="127">
        <v>2220</v>
      </c>
      <c r="Z225" s="127">
        <v>2230</v>
      </c>
      <c r="AA225" s="127">
        <v>2240</v>
      </c>
      <c r="AB225" s="127">
        <v>2250</v>
      </c>
      <c r="AC225" s="127">
        <v>2260</v>
      </c>
      <c r="AD225" s="127">
        <v>2270</v>
      </c>
      <c r="AE225" s="127">
        <v>2280</v>
      </c>
      <c r="AF225" s="127">
        <v>2290</v>
      </c>
      <c r="AG225" s="127">
        <v>2300</v>
      </c>
    </row>
    <row r="226" spans="1:33">
      <c r="A226" s="174">
        <v>24.666666666666668</v>
      </c>
      <c r="B226" s="138" t="s">
        <v>50</v>
      </c>
      <c r="C226" s="74">
        <f>C220</f>
        <v>25.029353474213401</v>
      </c>
      <c r="D226" s="74">
        <f t="shared" ref="D226:AG226" si="89">D220</f>
        <v>24.415411028936248</v>
      </c>
      <c r="E226" s="74">
        <f t="shared" si="89"/>
        <v>27.045426477468745</v>
      </c>
      <c r="F226" s="74">
        <f t="shared" si="89"/>
        <v>24.972082621086408</v>
      </c>
      <c r="G226" s="74">
        <f t="shared" si="89"/>
        <v>24.109731336341195</v>
      </c>
      <c r="H226" s="74">
        <f t="shared" si="89"/>
        <v>24.458372623233089</v>
      </c>
      <c r="I226" s="74">
        <f t="shared" si="89"/>
        <v>24.121343613448531</v>
      </c>
      <c r="J226" s="74">
        <f t="shared" si="89"/>
        <v>23.45623546462317</v>
      </c>
      <c r="K226" s="74">
        <f t="shared" si="89"/>
        <v>22.463048176757006</v>
      </c>
      <c r="L226" s="74">
        <f t="shared" si="89"/>
        <v>23.649933831767889</v>
      </c>
      <c r="M226" s="74">
        <f t="shared" si="89"/>
        <v>24.836819486778772</v>
      </c>
      <c r="N226" s="74">
        <f t="shared" si="89"/>
        <v>24.836819486778772</v>
      </c>
      <c r="O226" s="74">
        <f t="shared" si="89"/>
        <v>24.836819486778772</v>
      </c>
      <c r="P226" s="74">
        <f t="shared" si="89"/>
        <v>24.836819486778772</v>
      </c>
      <c r="Q226" s="74">
        <f t="shared" si="89"/>
        <v>24.836819486778772</v>
      </c>
      <c r="R226" s="74">
        <f t="shared" si="89"/>
        <v>24.836819486778772</v>
      </c>
      <c r="S226" s="74">
        <f t="shared" si="89"/>
        <v>24.836819486778772</v>
      </c>
      <c r="T226" s="74">
        <f t="shared" si="89"/>
        <v>24.836819486778772</v>
      </c>
      <c r="U226" s="74">
        <f t="shared" si="89"/>
        <v>24.836819486778772</v>
      </c>
      <c r="V226" s="74">
        <f t="shared" si="89"/>
        <v>24.836819486778772</v>
      </c>
      <c r="W226" s="74">
        <f t="shared" si="89"/>
        <v>24.836819486778772</v>
      </c>
      <c r="X226" s="74">
        <f t="shared" si="89"/>
        <v>24.836819486778772</v>
      </c>
      <c r="Y226" s="74">
        <f t="shared" si="89"/>
        <v>24.836819486778772</v>
      </c>
      <c r="Z226" s="74">
        <f t="shared" si="89"/>
        <v>24.836819486778772</v>
      </c>
      <c r="AA226" s="74">
        <f t="shared" si="89"/>
        <v>24.836819486778772</v>
      </c>
      <c r="AB226" s="74">
        <f t="shared" si="89"/>
        <v>24.836819486778772</v>
      </c>
      <c r="AC226" s="74">
        <f t="shared" si="89"/>
        <v>24.836819486778772</v>
      </c>
      <c r="AD226" s="74">
        <f t="shared" si="89"/>
        <v>24.836819486778772</v>
      </c>
      <c r="AE226" s="74">
        <f t="shared" si="89"/>
        <v>24.836819486778772</v>
      </c>
      <c r="AF226" s="74">
        <f t="shared" si="89"/>
        <v>24.836819486778772</v>
      </c>
      <c r="AG226" s="74">
        <f t="shared" si="89"/>
        <v>24.836819486778772</v>
      </c>
    </row>
    <row r="227" spans="1:33">
      <c r="A227" s="175">
        <v>39</v>
      </c>
      <c r="B227" s="138" t="s">
        <v>76</v>
      </c>
      <c r="C227" s="74">
        <f>(($A227)/($A$227+SUM($A$229:$A$233)))*(C$223-C$226-C$228)</f>
        <v>33.593381392773672</v>
      </c>
      <c r="D227" s="74">
        <f t="shared" ref="D227:AG227" si="90">(($A227)/($A$227+SUM($A$229:$A$233)))*(D$223-D$226-D$228)</f>
        <v>37.676988666477925</v>
      </c>
      <c r="E227" s="74">
        <f t="shared" si="90"/>
        <v>43.909914553720384</v>
      </c>
      <c r="F227" s="74">
        <f t="shared" si="90"/>
        <v>48.080583914272047</v>
      </c>
      <c r="G227" s="74">
        <f t="shared" si="90"/>
        <v>51.436177584459884</v>
      </c>
      <c r="H227" s="74">
        <f t="shared" si="90"/>
        <v>53.976695564283908</v>
      </c>
      <c r="I227" s="74">
        <f t="shared" si="90"/>
        <v>54.697782211256367</v>
      </c>
      <c r="J227" s="74">
        <f t="shared" si="90"/>
        <v>54.693564002678912</v>
      </c>
      <c r="K227" s="74">
        <f t="shared" si="90"/>
        <v>53.964040938551598</v>
      </c>
      <c r="L227" s="74">
        <f t="shared" si="90"/>
        <v>54.801884383680282</v>
      </c>
      <c r="M227" s="74">
        <f t="shared" si="90"/>
        <v>55.63972782880893</v>
      </c>
      <c r="N227" s="74">
        <f t="shared" si="90"/>
        <v>55.63972782880893</v>
      </c>
      <c r="O227" s="74">
        <f t="shared" si="90"/>
        <v>55.63972782880893</v>
      </c>
      <c r="P227" s="74">
        <f t="shared" si="90"/>
        <v>55.63972782880893</v>
      </c>
      <c r="Q227" s="74">
        <f t="shared" si="90"/>
        <v>55.63972782880893</v>
      </c>
      <c r="R227" s="74">
        <f t="shared" si="90"/>
        <v>55.63972782880893</v>
      </c>
      <c r="S227" s="74">
        <f t="shared" si="90"/>
        <v>55.63972782880893</v>
      </c>
      <c r="T227" s="74">
        <f t="shared" si="90"/>
        <v>55.63972782880893</v>
      </c>
      <c r="U227" s="74">
        <f t="shared" si="90"/>
        <v>55.63972782880893</v>
      </c>
      <c r="V227" s="74">
        <f t="shared" si="90"/>
        <v>55.63972782880893</v>
      </c>
      <c r="W227" s="74">
        <f t="shared" si="90"/>
        <v>55.63972782880893</v>
      </c>
      <c r="X227" s="74">
        <f t="shared" si="90"/>
        <v>55.63972782880893</v>
      </c>
      <c r="Y227" s="74">
        <f t="shared" si="90"/>
        <v>55.63972782880893</v>
      </c>
      <c r="Z227" s="74">
        <f t="shared" si="90"/>
        <v>55.63972782880893</v>
      </c>
      <c r="AA227" s="74">
        <f t="shared" si="90"/>
        <v>55.63972782880893</v>
      </c>
      <c r="AB227" s="74">
        <f t="shared" si="90"/>
        <v>55.63972782880893</v>
      </c>
      <c r="AC227" s="74">
        <f t="shared" si="90"/>
        <v>55.63972782880893</v>
      </c>
      <c r="AD227" s="74">
        <f t="shared" si="90"/>
        <v>55.63972782880893</v>
      </c>
      <c r="AE227" s="74">
        <f t="shared" si="90"/>
        <v>55.63972782880893</v>
      </c>
      <c r="AF227" s="74">
        <f t="shared" si="90"/>
        <v>55.63972782880893</v>
      </c>
      <c r="AG227" s="74">
        <f t="shared" si="90"/>
        <v>55.63972782880893</v>
      </c>
    </row>
    <row r="228" spans="1:33">
      <c r="A228" s="175">
        <v>24.666666666666668</v>
      </c>
      <c r="B228" s="138" t="s">
        <v>51</v>
      </c>
      <c r="C228" s="74">
        <f>C222</f>
        <v>24.289197958940001</v>
      </c>
      <c r="D228" s="74">
        <f t="shared" ref="D228:AG228" si="91">D222</f>
        <v>24.948203503337169</v>
      </c>
      <c r="E228" s="74">
        <f t="shared" si="91"/>
        <v>24.7864789942115</v>
      </c>
      <c r="F228" s="74">
        <f t="shared" si="91"/>
        <v>27.570849886544501</v>
      </c>
      <c r="G228" s="74">
        <f t="shared" si="91"/>
        <v>29.988112500522398</v>
      </c>
      <c r="H228" s="74">
        <f t="shared" si="91"/>
        <v>32.038266836145198</v>
      </c>
      <c r="I228" s="74">
        <f t="shared" si="91"/>
        <v>35.479150848538666</v>
      </c>
      <c r="J228" s="74">
        <f t="shared" si="91"/>
        <v>39.003535790427236</v>
      </c>
      <c r="K228" s="74">
        <f t="shared" si="91"/>
        <v>42.611421661810894</v>
      </c>
      <c r="L228" s="74">
        <f t="shared" si="91"/>
        <v>37.418495870374102</v>
      </c>
      <c r="M228" s="74">
        <f t="shared" si="91"/>
        <v>32.225570078937302</v>
      </c>
      <c r="N228" s="74">
        <f t="shared" si="91"/>
        <v>32.225570078937302</v>
      </c>
      <c r="O228" s="74">
        <f t="shared" si="91"/>
        <v>32.225570078937302</v>
      </c>
      <c r="P228" s="74">
        <f t="shared" si="91"/>
        <v>32.225570078937302</v>
      </c>
      <c r="Q228" s="74">
        <f t="shared" si="91"/>
        <v>32.225570078937302</v>
      </c>
      <c r="R228" s="74">
        <f t="shared" si="91"/>
        <v>32.225570078937302</v>
      </c>
      <c r="S228" s="74">
        <f t="shared" si="91"/>
        <v>32.225570078937302</v>
      </c>
      <c r="T228" s="74">
        <f t="shared" si="91"/>
        <v>32.225570078937302</v>
      </c>
      <c r="U228" s="74">
        <f t="shared" si="91"/>
        <v>32.225570078937302</v>
      </c>
      <c r="V228" s="74">
        <f t="shared" si="91"/>
        <v>32.225570078937302</v>
      </c>
      <c r="W228" s="74">
        <f t="shared" si="91"/>
        <v>32.225570078937302</v>
      </c>
      <c r="X228" s="74">
        <f t="shared" si="91"/>
        <v>32.225570078937302</v>
      </c>
      <c r="Y228" s="74">
        <f t="shared" si="91"/>
        <v>32.225570078937302</v>
      </c>
      <c r="Z228" s="74">
        <f t="shared" si="91"/>
        <v>32.225570078937302</v>
      </c>
      <c r="AA228" s="74">
        <f t="shared" si="91"/>
        <v>32.225570078937302</v>
      </c>
      <c r="AB228" s="74">
        <f t="shared" si="91"/>
        <v>32.225570078937302</v>
      </c>
      <c r="AC228" s="74">
        <f t="shared" si="91"/>
        <v>32.225570078937302</v>
      </c>
      <c r="AD228" s="74">
        <f t="shared" si="91"/>
        <v>32.225570078937302</v>
      </c>
      <c r="AE228" s="74">
        <f t="shared" si="91"/>
        <v>32.225570078937302</v>
      </c>
      <c r="AF228" s="74">
        <f t="shared" si="91"/>
        <v>32.225570078937302</v>
      </c>
      <c r="AG228" s="74">
        <f t="shared" si="91"/>
        <v>32.225570078937302</v>
      </c>
    </row>
    <row r="229" spans="1:33">
      <c r="A229" s="175">
        <v>62.5</v>
      </c>
      <c r="B229" s="138" t="s">
        <v>54</v>
      </c>
      <c r="C229" s="74">
        <f>(($A229)/($A$227+SUM($A$229:$A$233)))*(C$223-C$226-C$228)</f>
        <v>53.835547103803961</v>
      </c>
      <c r="D229" s="74">
        <f t="shared" ref="D229:AG233" si="92">(($A229)/($A$227+SUM($A$229:$A$233)))*(D$223-D$226-D$228)</f>
        <v>60.379789529612061</v>
      </c>
      <c r="E229" s="74">
        <f t="shared" si="92"/>
        <v>70.368452810449341</v>
      </c>
      <c r="F229" s="74">
        <f t="shared" si="92"/>
        <v>77.052217811333406</v>
      </c>
      <c r="G229" s="74">
        <f t="shared" si="92"/>
        <v>82.429771769967772</v>
      </c>
      <c r="H229" s="74">
        <f t="shared" si="92"/>
        <v>86.501114686352423</v>
      </c>
      <c r="I229" s="74">
        <f t="shared" si="92"/>
        <v>87.656702261628809</v>
      </c>
      <c r="J229" s="74">
        <f t="shared" si="92"/>
        <v>87.649942311985441</v>
      </c>
      <c r="K229" s="74">
        <f t="shared" si="92"/>
        <v>86.480834837422435</v>
      </c>
      <c r="L229" s="74">
        <f t="shared" si="92"/>
        <v>87.823532666154293</v>
      </c>
      <c r="M229" s="74">
        <f t="shared" si="92"/>
        <v>89.166230494886108</v>
      </c>
      <c r="N229" s="74">
        <f t="shared" si="92"/>
        <v>89.166230494886108</v>
      </c>
      <c r="O229" s="74">
        <f t="shared" si="92"/>
        <v>89.166230494886108</v>
      </c>
      <c r="P229" s="74">
        <f t="shared" si="92"/>
        <v>89.166230494886108</v>
      </c>
      <c r="Q229" s="74">
        <f t="shared" si="92"/>
        <v>89.166230494886108</v>
      </c>
      <c r="R229" s="74">
        <f t="shared" si="92"/>
        <v>89.166230494886108</v>
      </c>
      <c r="S229" s="74">
        <f t="shared" si="92"/>
        <v>89.166230494886108</v>
      </c>
      <c r="T229" s="74">
        <f t="shared" si="92"/>
        <v>89.166230494886108</v>
      </c>
      <c r="U229" s="74">
        <f t="shared" si="92"/>
        <v>89.166230494886108</v>
      </c>
      <c r="V229" s="74">
        <f t="shared" si="92"/>
        <v>89.166230494886108</v>
      </c>
      <c r="W229" s="74">
        <f t="shared" si="92"/>
        <v>89.166230494886108</v>
      </c>
      <c r="X229" s="74">
        <f t="shared" si="92"/>
        <v>89.166230494886108</v>
      </c>
      <c r="Y229" s="74">
        <f t="shared" si="92"/>
        <v>89.166230494886108</v>
      </c>
      <c r="Z229" s="74">
        <f t="shared" si="92"/>
        <v>89.166230494886108</v>
      </c>
      <c r="AA229" s="74">
        <f t="shared" si="92"/>
        <v>89.166230494886108</v>
      </c>
      <c r="AB229" s="74">
        <f t="shared" si="92"/>
        <v>89.166230494886108</v>
      </c>
      <c r="AC229" s="74">
        <f t="shared" si="92"/>
        <v>89.166230494886108</v>
      </c>
      <c r="AD229" s="74">
        <f t="shared" si="92"/>
        <v>89.166230494886108</v>
      </c>
      <c r="AE229" s="74">
        <f t="shared" si="92"/>
        <v>89.166230494886108</v>
      </c>
      <c r="AF229" s="74">
        <f t="shared" si="92"/>
        <v>89.166230494886108</v>
      </c>
      <c r="AG229" s="74">
        <f t="shared" si="92"/>
        <v>89.166230494886108</v>
      </c>
    </row>
    <row r="230" spans="1:33">
      <c r="A230" s="175">
        <v>62.5</v>
      </c>
      <c r="B230" s="138" t="s">
        <v>55</v>
      </c>
      <c r="C230" s="74">
        <f t="shared" ref="C230:R233" si="93">(($A230)/($A$227+SUM($A$229:$A$233)))*(C$223-C$226-C$228)</f>
        <v>53.835547103803961</v>
      </c>
      <c r="D230" s="74">
        <f t="shared" si="93"/>
        <v>60.379789529612061</v>
      </c>
      <c r="E230" s="74">
        <f t="shared" si="93"/>
        <v>70.368452810449341</v>
      </c>
      <c r="F230" s="74">
        <f t="shared" si="93"/>
        <v>77.052217811333406</v>
      </c>
      <c r="G230" s="74">
        <f t="shared" si="93"/>
        <v>82.429771769967772</v>
      </c>
      <c r="H230" s="74">
        <f t="shared" si="93"/>
        <v>86.501114686352423</v>
      </c>
      <c r="I230" s="74">
        <f t="shared" si="93"/>
        <v>87.656702261628809</v>
      </c>
      <c r="J230" s="74">
        <f t="shared" si="93"/>
        <v>87.649942311985441</v>
      </c>
      <c r="K230" s="74">
        <f t="shared" si="93"/>
        <v>86.480834837422435</v>
      </c>
      <c r="L230" s="74">
        <f t="shared" si="93"/>
        <v>87.823532666154293</v>
      </c>
      <c r="M230" s="74">
        <f t="shared" si="93"/>
        <v>89.166230494886108</v>
      </c>
      <c r="N230" s="74">
        <f t="shared" si="93"/>
        <v>89.166230494886108</v>
      </c>
      <c r="O230" s="74">
        <f t="shared" si="93"/>
        <v>89.166230494886108</v>
      </c>
      <c r="P230" s="74">
        <f t="shared" si="93"/>
        <v>89.166230494886108</v>
      </c>
      <c r="Q230" s="74">
        <f t="shared" si="93"/>
        <v>89.166230494886108</v>
      </c>
      <c r="R230" s="74">
        <f t="shared" si="93"/>
        <v>89.166230494886108</v>
      </c>
      <c r="S230" s="74">
        <f t="shared" si="92"/>
        <v>89.166230494886108</v>
      </c>
      <c r="T230" s="74">
        <f t="shared" si="92"/>
        <v>89.166230494886108</v>
      </c>
      <c r="U230" s="74">
        <f t="shared" si="92"/>
        <v>89.166230494886108</v>
      </c>
      <c r="V230" s="74">
        <f t="shared" si="92"/>
        <v>89.166230494886108</v>
      </c>
      <c r="W230" s="74">
        <f t="shared" si="92"/>
        <v>89.166230494886108</v>
      </c>
      <c r="X230" s="74">
        <f t="shared" si="92"/>
        <v>89.166230494886108</v>
      </c>
      <c r="Y230" s="74">
        <f t="shared" si="92"/>
        <v>89.166230494886108</v>
      </c>
      <c r="Z230" s="74">
        <f t="shared" si="92"/>
        <v>89.166230494886108</v>
      </c>
      <c r="AA230" s="74">
        <f t="shared" si="92"/>
        <v>89.166230494886108</v>
      </c>
      <c r="AB230" s="74">
        <f t="shared" si="92"/>
        <v>89.166230494886108</v>
      </c>
      <c r="AC230" s="74">
        <f t="shared" si="92"/>
        <v>89.166230494886108</v>
      </c>
      <c r="AD230" s="74">
        <f t="shared" si="92"/>
        <v>89.166230494886108</v>
      </c>
      <c r="AE230" s="74">
        <f t="shared" si="92"/>
        <v>89.166230494886108</v>
      </c>
      <c r="AF230" s="74">
        <f t="shared" si="92"/>
        <v>89.166230494886108</v>
      </c>
      <c r="AG230" s="74">
        <f t="shared" si="92"/>
        <v>89.166230494886108</v>
      </c>
    </row>
    <row r="231" spans="1:33">
      <c r="A231" s="175">
        <v>42.5</v>
      </c>
      <c r="B231" s="138" t="s">
        <v>56</v>
      </c>
      <c r="C231" s="74">
        <f t="shared" si="93"/>
        <v>36.608172030586694</v>
      </c>
      <c r="D231" s="74">
        <f t="shared" si="93"/>
        <v>41.058256880136206</v>
      </c>
      <c r="E231" s="74">
        <f t="shared" si="93"/>
        <v>47.850547911105551</v>
      </c>
      <c r="F231" s="74">
        <f t="shared" si="93"/>
        <v>52.395508111706718</v>
      </c>
      <c r="G231" s="74">
        <f t="shared" si="93"/>
        <v>56.052244803578084</v>
      </c>
      <c r="H231" s="74">
        <f t="shared" si="93"/>
        <v>58.820757986719649</v>
      </c>
      <c r="I231" s="74">
        <f t="shared" si="93"/>
        <v>59.606557537907584</v>
      </c>
      <c r="J231" s="74">
        <f t="shared" si="93"/>
        <v>59.6019607721501</v>
      </c>
      <c r="K231" s="74">
        <f t="shared" si="93"/>
        <v>58.806967689447255</v>
      </c>
      <c r="L231" s="74">
        <f t="shared" si="93"/>
        <v>59.720002212984923</v>
      </c>
      <c r="M231" s="74">
        <f t="shared" si="93"/>
        <v>60.633036736522556</v>
      </c>
      <c r="N231" s="74">
        <f t="shared" si="92"/>
        <v>60.633036736522556</v>
      </c>
      <c r="O231" s="74">
        <f t="shared" si="92"/>
        <v>60.633036736522556</v>
      </c>
      <c r="P231" s="74">
        <f t="shared" si="92"/>
        <v>60.633036736522556</v>
      </c>
      <c r="Q231" s="74">
        <f t="shared" si="92"/>
        <v>60.633036736522556</v>
      </c>
      <c r="R231" s="74">
        <f t="shared" si="92"/>
        <v>60.633036736522556</v>
      </c>
      <c r="S231" s="74">
        <f t="shared" si="92"/>
        <v>60.633036736522556</v>
      </c>
      <c r="T231" s="74">
        <f t="shared" si="92"/>
        <v>60.633036736522556</v>
      </c>
      <c r="U231" s="74">
        <f t="shared" si="92"/>
        <v>60.633036736522556</v>
      </c>
      <c r="V231" s="74">
        <f t="shared" si="92"/>
        <v>60.633036736522556</v>
      </c>
      <c r="W231" s="74">
        <f t="shared" si="92"/>
        <v>60.633036736522556</v>
      </c>
      <c r="X231" s="74">
        <f t="shared" si="92"/>
        <v>60.633036736522556</v>
      </c>
      <c r="Y231" s="74">
        <f t="shared" si="92"/>
        <v>60.633036736522556</v>
      </c>
      <c r="Z231" s="74">
        <f t="shared" si="92"/>
        <v>60.633036736522556</v>
      </c>
      <c r="AA231" s="74">
        <f t="shared" si="92"/>
        <v>60.633036736522556</v>
      </c>
      <c r="AB231" s="74">
        <f t="shared" si="92"/>
        <v>60.633036736522556</v>
      </c>
      <c r="AC231" s="74">
        <f t="shared" si="92"/>
        <v>60.633036736522556</v>
      </c>
      <c r="AD231" s="74">
        <f t="shared" si="92"/>
        <v>60.633036736522556</v>
      </c>
      <c r="AE231" s="74">
        <f t="shared" si="92"/>
        <v>60.633036736522556</v>
      </c>
      <c r="AF231" s="74">
        <f t="shared" si="92"/>
        <v>60.633036736522556</v>
      </c>
      <c r="AG231" s="74">
        <f t="shared" si="92"/>
        <v>60.633036736522556</v>
      </c>
    </row>
    <row r="232" spans="1:33">
      <c r="A232" s="175">
        <v>42.5</v>
      </c>
      <c r="B232" s="138" t="s">
        <v>57</v>
      </c>
      <c r="C232" s="74">
        <f t="shared" si="93"/>
        <v>36.608172030586694</v>
      </c>
      <c r="D232" s="74">
        <f t="shared" si="93"/>
        <v>41.058256880136206</v>
      </c>
      <c r="E232" s="74">
        <f t="shared" si="93"/>
        <v>47.850547911105551</v>
      </c>
      <c r="F232" s="74">
        <f t="shared" si="93"/>
        <v>52.395508111706718</v>
      </c>
      <c r="G232" s="74">
        <f t="shared" si="93"/>
        <v>56.052244803578084</v>
      </c>
      <c r="H232" s="74">
        <f t="shared" si="93"/>
        <v>58.820757986719649</v>
      </c>
      <c r="I232" s="74">
        <f t="shared" si="93"/>
        <v>59.606557537907584</v>
      </c>
      <c r="J232" s="74">
        <f t="shared" si="93"/>
        <v>59.6019607721501</v>
      </c>
      <c r="K232" s="74">
        <f t="shared" si="93"/>
        <v>58.806967689447255</v>
      </c>
      <c r="L232" s="74">
        <f t="shared" si="93"/>
        <v>59.720002212984923</v>
      </c>
      <c r="M232" s="74">
        <f t="shared" si="93"/>
        <v>60.633036736522556</v>
      </c>
      <c r="N232" s="74">
        <f t="shared" si="92"/>
        <v>60.633036736522556</v>
      </c>
      <c r="O232" s="74">
        <f t="shared" si="92"/>
        <v>60.633036736522556</v>
      </c>
      <c r="P232" s="74">
        <f t="shared" si="92"/>
        <v>60.633036736522556</v>
      </c>
      <c r="Q232" s="74">
        <f t="shared" si="92"/>
        <v>60.633036736522556</v>
      </c>
      <c r="R232" s="74">
        <f t="shared" si="92"/>
        <v>60.633036736522556</v>
      </c>
      <c r="S232" s="74">
        <f t="shared" si="92"/>
        <v>60.633036736522556</v>
      </c>
      <c r="T232" s="74">
        <f t="shared" si="92"/>
        <v>60.633036736522556</v>
      </c>
      <c r="U232" s="74">
        <f t="shared" si="92"/>
        <v>60.633036736522556</v>
      </c>
      <c r="V232" s="74">
        <f t="shared" si="92"/>
        <v>60.633036736522556</v>
      </c>
      <c r="W232" s="74">
        <f t="shared" si="92"/>
        <v>60.633036736522556</v>
      </c>
      <c r="X232" s="74">
        <f t="shared" si="92"/>
        <v>60.633036736522556</v>
      </c>
      <c r="Y232" s="74">
        <f t="shared" si="92"/>
        <v>60.633036736522556</v>
      </c>
      <c r="Z232" s="74">
        <f t="shared" si="92"/>
        <v>60.633036736522556</v>
      </c>
      <c r="AA232" s="74">
        <f t="shared" si="92"/>
        <v>60.633036736522556</v>
      </c>
      <c r="AB232" s="74">
        <f t="shared" si="92"/>
        <v>60.633036736522556</v>
      </c>
      <c r="AC232" s="74">
        <f t="shared" si="92"/>
        <v>60.633036736522556</v>
      </c>
      <c r="AD232" s="74">
        <f t="shared" si="92"/>
        <v>60.633036736522556</v>
      </c>
      <c r="AE232" s="74">
        <f t="shared" si="92"/>
        <v>60.633036736522556</v>
      </c>
      <c r="AF232" s="74">
        <f t="shared" si="92"/>
        <v>60.633036736522556</v>
      </c>
      <c r="AG232" s="74">
        <f t="shared" si="92"/>
        <v>60.633036736522556</v>
      </c>
    </row>
    <row r="233" spans="1:33">
      <c r="A233" s="175">
        <v>24.666666666666668</v>
      </c>
      <c r="B233" s="138" t="s">
        <v>52</v>
      </c>
      <c r="C233" s="74">
        <f t="shared" si="93"/>
        <v>21.247095923634632</v>
      </c>
      <c r="D233" s="74">
        <f t="shared" si="93"/>
        <v>23.829890267686896</v>
      </c>
      <c r="E233" s="74">
        <f t="shared" si="93"/>
        <v>27.772082709190673</v>
      </c>
      <c r="F233" s="74">
        <f t="shared" si="93"/>
        <v>30.409941962872921</v>
      </c>
      <c r="G233" s="74">
        <f t="shared" si="93"/>
        <v>32.532283258547281</v>
      </c>
      <c r="H233" s="74">
        <f t="shared" si="93"/>
        <v>34.139106596213757</v>
      </c>
      <c r="I233" s="74">
        <f t="shared" si="93"/>
        <v>34.595178492589504</v>
      </c>
      <c r="J233" s="74">
        <f t="shared" si="93"/>
        <v>34.592510565796921</v>
      </c>
      <c r="K233" s="74">
        <f t="shared" si="93"/>
        <v>34.131102815836059</v>
      </c>
      <c r="L233" s="74">
        <f t="shared" si="93"/>
        <v>34.661020892242234</v>
      </c>
      <c r="M233" s="74">
        <f t="shared" si="93"/>
        <v>35.190938968648389</v>
      </c>
      <c r="N233" s="74">
        <f t="shared" si="92"/>
        <v>35.190938968648389</v>
      </c>
      <c r="O233" s="74">
        <f t="shared" si="92"/>
        <v>35.190938968648389</v>
      </c>
      <c r="P233" s="74">
        <f t="shared" si="92"/>
        <v>35.190938968648389</v>
      </c>
      <c r="Q233" s="74">
        <f t="shared" si="92"/>
        <v>35.190938968648389</v>
      </c>
      <c r="R233" s="74">
        <f t="shared" si="92"/>
        <v>35.190938968648389</v>
      </c>
      <c r="S233" s="74">
        <f t="shared" si="92"/>
        <v>35.190938968648389</v>
      </c>
      <c r="T233" s="74">
        <f t="shared" si="92"/>
        <v>35.190938968648389</v>
      </c>
      <c r="U233" s="74">
        <f t="shared" si="92"/>
        <v>35.190938968648389</v>
      </c>
      <c r="V233" s="74">
        <f t="shared" si="92"/>
        <v>35.190938968648389</v>
      </c>
      <c r="W233" s="74">
        <f t="shared" si="92"/>
        <v>35.190938968648389</v>
      </c>
      <c r="X233" s="74">
        <f t="shared" si="92"/>
        <v>35.190938968648389</v>
      </c>
      <c r="Y233" s="74">
        <f t="shared" si="92"/>
        <v>35.190938968648389</v>
      </c>
      <c r="Z233" s="74">
        <f t="shared" si="92"/>
        <v>35.190938968648389</v>
      </c>
      <c r="AA233" s="74">
        <f t="shared" si="92"/>
        <v>35.190938968648389</v>
      </c>
      <c r="AB233" s="74">
        <f t="shared" si="92"/>
        <v>35.190938968648389</v>
      </c>
      <c r="AC233" s="74">
        <f t="shared" si="92"/>
        <v>35.190938968648389</v>
      </c>
      <c r="AD233" s="74">
        <f t="shared" si="92"/>
        <v>35.190938968648389</v>
      </c>
      <c r="AE233" s="74">
        <f t="shared" si="92"/>
        <v>35.190938968648389</v>
      </c>
      <c r="AF233" s="74">
        <f t="shared" si="92"/>
        <v>35.190938968648389</v>
      </c>
      <c r="AG233" s="74">
        <f t="shared" si="92"/>
        <v>35.190938968648389</v>
      </c>
    </row>
    <row r="234" spans="1:33">
      <c r="A234" s="176">
        <f>SUM(A226:A233)</f>
        <v>323.00000000000006</v>
      </c>
      <c r="B234" s="1" t="s">
        <v>22</v>
      </c>
      <c r="C234" s="1">
        <f>SUM(C226:C233)</f>
        <v>285.04646701834298</v>
      </c>
      <c r="D234" s="1">
        <f t="shared" ref="D234:AG234" si="94">SUM(D226:D233)</f>
        <v>313.74658628593477</v>
      </c>
      <c r="E234" s="1">
        <f t="shared" si="94"/>
        <v>359.95190417770107</v>
      </c>
      <c r="F234" s="1">
        <f t="shared" si="94"/>
        <v>389.9289102308561</v>
      </c>
      <c r="G234" s="1">
        <f t="shared" si="94"/>
        <v>415.03033782696252</v>
      </c>
      <c r="H234" s="1">
        <f t="shared" si="94"/>
        <v>435.2561869660201</v>
      </c>
      <c r="I234" s="1">
        <f t="shared" si="94"/>
        <v>443.41997476490587</v>
      </c>
      <c r="J234" s="1">
        <f t="shared" si="94"/>
        <v>446.24965199179735</v>
      </c>
      <c r="K234" s="1">
        <f t="shared" si="94"/>
        <v>443.74521864669498</v>
      </c>
      <c r="L234" s="1">
        <f t="shared" si="94"/>
        <v>445.61840473634294</v>
      </c>
      <c r="M234" s="1">
        <f t="shared" si="94"/>
        <v>447.49159082599073</v>
      </c>
      <c r="N234" s="1">
        <f t="shared" si="94"/>
        <v>447.49159082599073</v>
      </c>
      <c r="O234" s="1">
        <f t="shared" si="94"/>
        <v>447.49159082599073</v>
      </c>
      <c r="P234" s="1">
        <f t="shared" si="94"/>
        <v>447.49159082599073</v>
      </c>
      <c r="Q234" s="1">
        <f t="shared" si="94"/>
        <v>447.49159082599073</v>
      </c>
      <c r="R234" s="1">
        <f t="shared" si="94"/>
        <v>447.49159082599073</v>
      </c>
      <c r="S234" s="1">
        <f t="shared" si="94"/>
        <v>447.49159082599073</v>
      </c>
      <c r="T234" s="1">
        <f t="shared" si="94"/>
        <v>447.49159082599073</v>
      </c>
      <c r="U234" s="1">
        <f t="shared" si="94"/>
        <v>447.49159082599073</v>
      </c>
      <c r="V234" s="1">
        <f t="shared" si="94"/>
        <v>447.49159082599073</v>
      </c>
      <c r="W234" s="1">
        <f t="shared" si="94"/>
        <v>447.49159082599073</v>
      </c>
      <c r="X234" s="1">
        <f t="shared" si="94"/>
        <v>447.49159082599073</v>
      </c>
      <c r="Y234" s="1">
        <f t="shared" si="94"/>
        <v>447.49159082599073</v>
      </c>
      <c r="Z234" s="1">
        <f t="shared" si="94"/>
        <v>447.49159082599073</v>
      </c>
      <c r="AA234" s="1">
        <f t="shared" si="94"/>
        <v>447.49159082599073</v>
      </c>
      <c r="AB234" s="1">
        <f t="shared" si="94"/>
        <v>447.49159082599073</v>
      </c>
      <c r="AC234" s="1">
        <f t="shared" si="94"/>
        <v>447.49159082599073</v>
      </c>
      <c r="AD234" s="1">
        <f t="shared" si="94"/>
        <v>447.49159082599073</v>
      </c>
      <c r="AE234" s="1">
        <f t="shared" si="94"/>
        <v>447.49159082599073</v>
      </c>
      <c r="AF234" s="1">
        <f t="shared" si="94"/>
        <v>447.49159082599073</v>
      </c>
      <c r="AG234" s="1">
        <f t="shared" si="94"/>
        <v>447.49159082599073</v>
      </c>
    </row>
    <row r="236" spans="1:33">
      <c r="A236" s="143" t="s">
        <v>58</v>
      </c>
      <c r="B236" s="173" t="s">
        <v>77</v>
      </c>
      <c r="C236" s="144">
        <v>2000</v>
      </c>
      <c r="D236" s="145">
        <v>2010</v>
      </c>
      <c r="E236" s="145">
        <v>2020</v>
      </c>
      <c r="F236" s="145">
        <v>2030</v>
      </c>
      <c r="G236" s="145">
        <v>2040</v>
      </c>
      <c r="H236" s="145">
        <v>2050</v>
      </c>
      <c r="I236" s="145">
        <v>2060</v>
      </c>
      <c r="J236" s="145">
        <v>2080</v>
      </c>
      <c r="K236" s="145">
        <v>2100</v>
      </c>
      <c r="L236" s="145">
        <v>2200</v>
      </c>
      <c r="M236" s="145">
        <v>2300</v>
      </c>
    </row>
    <row r="237" spans="1:33">
      <c r="B237" s="143" t="s">
        <v>50</v>
      </c>
      <c r="C237" s="160">
        <f>C226</f>
        <v>25.029353474213401</v>
      </c>
      <c r="D237" s="143">
        <f t="shared" ref="D237:I245" si="95">100*(D226/$C226)</f>
        <v>97.547110252329645</v>
      </c>
      <c r="E237" s="143">
        <f t="shared" si="95"/>
        <v>108.05483451792877</v>
      </c>
      <c r="F237" s="143">
        <f t="shared" si="95"/>
        <v>99.771185247809143</v>
      </c>
      <c r="G237" s="143">
        <f t="shared" si="95"/>
        <v>96.325825440039225</v>
      </c>
      <c r="H237" s="143">
        <f t="shared" si="95"/>
        <v>97.718755094618942</v>
      </c>
      <c r="I237" s="143">
        <f t="shared" si="95"/>
        <v>96.372220074720062</v>
      </c>
      <c r="J237" s="143">
        <f>100*(K226/$C226)</f>
        <v>89.746817471332847</v>
      </c>
      <c r="K237" s="143">
        <f>100*(M226/$C226)</f>
        <v>99.230767236425066</v>
      </c>
      <c r="L237" s="143">
        <f>100*(W226/$C226)</f>
        <v>99.230767236425066</v>
      </c>
      <c r="M237" s="143">
        <f>100*(AG226/$C226)</f>
        <v>99.230767236425066</v>
      </c>
    </row>
    <row r="238" spans="1:33">
      <c r="A238" s="1"/>
      <c r="B238" s="143" t="s">
        <v>76</v>
      </c>
      <c r="C238" s="160">
        <f t="shared" ref="C238:C245" si="96">C227</f>
        <v>33.593381392773672</v>
      </c>
      <c r="D238" s="143">
        <f t="shared" si="95"/>
        <v>112.15598759159946</v>
      </c>
      <c r="E238" s="143">
        <f t="shared" si="95"/>
        <v>130.71001707248772</v>
      </c>
      <c r="F238" s="143">
        <f t="shared" si="95"/>
        <v>143.12516906861524</v>
      </c>
      <c r="G238" s="143">
        <f t="shared" si="95"/>
        <v>153.11402261971878</v>
      </c>
      <c r="H238" s="143">
        <f t="shared" si="95"/>
        <v>160.67657772579847</v>
      </c>
      <c r="I238" s="143">
        <f t="shared" si="95"/>
        <v>162.82309176242228</v>
      </c>
      <c r="J238" s="143">
        <f t="shared" ref="J238:J245" si="97">100*(K227/$C227)</f>
        <v>160.63890772888939</v>
      </c>
      <c r="K238" s="143">
        <f t="shared" ref="K238:K244" si="98">100*(M227/$C227)</f>
        <v>165.62705366949956</v>
      </c>
      <c r="L238" s="143">
        <f t="shared" ref="L238:L244" si="99">100*(W227/$C227)</f>
        <v>165.62705366949956</v>
      </c>
      <c r="M238" s="143">
        <f t="shared" ref="M238:M244" si="100">100*(AG227/$C227)</f>
        <v>165.62705366949956</v>
      </c>
    </row>
    <row r="239" spans="1:33">
      <c r="A239" s="1"/>
      <c r="B239" s="143" t="s">
        <v>51</v>
      </c>
      <c r="C239" s="160">
        <f t="shared" si="96"/>
        <v>24.289197958940001</v>
      </c>
      <c r="D239" s="143">
        <f t="shared" si="95"/>
        <v>102.71316305096279</v>
      </c>
      <c r="E239" s="143">
        <f t="shared" si="95"/>
        <v>102.04733411169909</v>
      </c>
      <c r="F239" s="143">
        <f t="shared" si="95"/>
        <v>113.51074635379896</v>
      </c>
      <c r="G239" s="143">
        <f t="shared" si="95"/>
        <v>123.46275307738117</v>
      </c>
      <c r="H239" s="143">
        <f t="shared" si="95"/>
        <v>131.90335428244569</v>
      </c>
      <c r="I239" s="143">
        <f t="shared" si="95"/>
        <v>146.06966812372673</v>
      </c>
      <c r="J239" s="143">
        <f t="shared" si="97"/>
        <v>175.43362993641841</v>
      </c>
      <c r="K239" s="143">
        <f t="shared" si="98"/>
        <v>132.67449231305804</v>
      </c>
      <c r="L239" s="143">
        <f t="shared" si="99"/>
        <v>132.67449231305804</v>
      </c>
      <c r="M239" s="143">
        <f t="shared" si="100"/>
        <v>132.67449231305804</v>
      </c>
    </row>
    <row r="240" spans="1:33">
      <c r="A240" s="1"/>
      <c r="B240" s="143" t="s">
        <v>54</v>
      </c>
      <c r="C240" s="160">
        <f t="shared" si="96"/>
        <v>53.835547103803961</v>
      </c>
      <c r="D240" s="143">
        <f t="shared" si="95"/>
        <v>112.15598759159948</v>
      </c>
      <c r="E240" s="143">
        <f t="shared" si="95"/>
        <v>130.71001707248774</v>
      </c>
      <c r="F240" s="143">
        <f t="shared" si="95"/>
        <v>143.12516906861524</v>
      </c>
      <c r="G240" s="143">
        <f t="shared" si="95"/>
        <v>153.11402261971881</v>
      </c>
      <c r="H240" s="143">
        <f t="shared" si="95"/>
        <v>160.6765777257985</v>
      </c>
      <c r="I240" s="143">
        <f t="shared" si="95"/>
        <v>162.82309176242231</v>
      </c>
      <c r="J240" s="143">
        <f t="shared" si="97"/>
        <v>160.63890772888939</v>
      </c>
      <c r="K240" s="143">
        <f t="shared" si="98"/>
        <v>165.62705366949956</v>
      </c>
      <c r="L240" s="143">
        <f t="shared" si="99"/>
        <v>165.62705366949956</v>
      </c>
      <c r="M240" s="143">
        <f t="shared" si="100"/>
        <v>165.62705366949956</v>
      </c>
    </row>
    <row r="241" spans="1:13">
      <c r="A241" s="1"/>
      <c r="B241" s="143" t="s">
        <v>55</v>
      </c>
      <c r="C241" s="160">
        <f t="shared" si="96"/>
        <v>53.835547103803961</v>
      </c>
      <c r="D241" s="143">
        <f t="shared" si="95"/>
        <v>112.15598759159948</v>
      </c>
      <c r="E241" s="143">
        <f t="shared" si="95"/>
        <v>130.71001707248774</v>
      </c>
      <c r="F241" s="143">
        <f t="shared" si="95"/>
        <v>143.12516906861524</v>
      </c>
      <c r="G241" s="143">
        <f t="shared" si="95"/>
        <v>153.11402261971881</v>
      </c>
      <c r="H241" s="143">
        <f t="shared" si="95"/>
        <v>160.6765777257985</v>
      </c>
      <c r="I241" s="143">
        <f t="shared" si="95"/>
        <v>162.82309176242231</v>
      </c>
      <c r="J241" s="143">
        <f t="shared" si="97"/>
        <v>160.63890772888939</v>
      </c>
      <c r="K241" s="143">
        <f t="shared" si="98"/>
        <v>165.62705366949956</v>
      </c>
      <c r="L241" s="143">
        <f t="shared" si="99"/>
        <v>165.62705366949956</v>
      </c>
      <c r="M241" s="143">
        <f t="shared" si="100"/>
        <v>165.62705366949956</v>
      </c>
    </row>
    <row r="242" spans="1:13">
      <c r="A242" s="1"/>
      <c r="B242" s="143" t="s">
        <v>56</v>
      </c>
      <c r="C242" s="160">
        <f t="shared" si="96"/>
        <v>36.608172030586694</v>
      </c>
      <c r="D242" s="143">
        <f t="shared" si="95"/>
        <v>112.15598759159948</v>
      </c>
      <c r="E242" s="143">
        <f t="shared" si="95"/>
        <v>130.71001707248774</v>
      </c>
      <c r="F242" s="143">
        <f t="shared" si="95"/>
        <v>143.12516906861524</v>
      </c>
      <c r="G242" s="143">
        <f t="shared" si="95"/>
        <v>153.11402261971881</v>
      </c>
      <c r="H242" s="143">
        <f t="shared" si="95"/>
        <v>160.6765777257985</v>
      </c>
      <c r="I242" s="143">
        <f t="shared" si="95"/>
        <v>162.82309176242228</v>
      </c>
      <c r="J242" s="143">
        <f t="shared" si="97"/>
        <v>160.63890772888939</v>
      </c>
      <c r="K242" s="143">
        <f t="shared" si="98"/>
        <v>165.62705366949956</v>
      </c>
      <c r="L242" s="143">
        <f t="shared" si="99"/>
        <v>165.62705366949956</v>
      </c>
      <c r="M242" s="143">
        <f t="shared" si="100"/>
        <v>165.62705366949956</v>
      </c>
    </row>
    <row r="243" spans="1:13">
      <c r="A243" s="1"/>
      <c r="B243" s="143" t="s">
        <v>57</v>
      </c>
      <c r="C243" s="160">
        <f t="shared" si="96"/>
        <v>36.608172030586694</v>
      </c>
      <c r="D243" s="143">
        <f t="shared" si="95"/>
        <v>112.15598759159948</v>
      </c>
      <c r="E243" s="143">
        <f t="shared" si="95"/>
        <v>130.71001707248774</v>
      </c>
      <c r="F243" s="143">
        <f t="shared" si="95"/>
        <v>143.12516906861524</v>
      </c>
      <c r="G243" s="143">
        <f t="shared" si="95"/>
        <v>153.11402261971881</v>
      </c>
      <c r="H243" s="143">
        <f t="shared" si="95"/>
        <v>160.6765777257985</v>
      </c>
      <c r="I243" s="143">
        <f t="shared" si="95"/>
        <v>162.82309176242228</v>
      </c>
      <c r="J243" s="143">
        <f t="shared" si="97"/>
        <v>160.63890772888939</v>
      </c>
      <c r="K243" s="143">
        <f t="shared" si="98"/>
        <v>165.62705366949956</v>
      </c>
      <c r="L243" s="143">
        <f t="shared" si="99"/>
        <v>165.62705366949956</v>
      </c>
      <c r="M243" s="143">
        <f t="shared" si="100"/>
        <v>165.62705366949956</v>
      </c>
    </row>
    <row r="244" spans="1:13">
      <c r="A244" s="1"/>
      <c r="B244" s="143" t="s">
        <v>52</v>
      </c>
      <c r="C244" s="161">
        <f t="shared" si="96"/>
        <v>21.247095923634632</v>
      </c>
      <c r="D244" s="143">
        <f t="shared" si="95"/>
        <v>112.15598759159948</v>
      </c>
      <c r="E244" s="143">
        <f t="shared" si="95"/>
        <v>130.71001707248772</v>
      </c>
      <c r="F244" s="143">
        <f t="shared" si="95"/>
        <v>143.12516906861524</v>
      </c>
      <c r="G244" s="143">
        <f t="shared" si="95"/>
        <v>153.11402261971881</v>
      </c>
      <c r="H244" s="143">
        <f t="shared" si="95"/>
        <v>160.67657772579847</v>
      </c>
      <c r="I244" s="143">
        <f t="shared" si="95"/>
        <v>162.82309176242228</v>
      </c>
      <c r="J244" s="143">
        <f t="shared" si="97"/>
        <v>160.63890772888939</v>
      </c>
      <c r="K244" s="143">
        <f t="shared" si="98"/>
        <v>165.62705366949959</v>
      </c>
      <c r="L244" s="143">
        <f t="shared" si="99"/>
        <v>165.62705366949959</v>
      </c>
      <c r="M244" s="143">
        <f t="shared" si="100"/>
        <v>165.62705366949959</v>
      </c>
    </row>
    <row r="245" spans="1:13">
      <c r="B245" s="125" t="s">
        <v>22</v>
      </c>
      <c r="C245" s="179">
        <f t="shared" si="96"/>
        <v>285.04646701834298</v>
      </c>
      <c r="D245" s="150">
        <f>100*(D234/$C234)</f>
        <v>110.0685756844497</v>
      </c>
      <c r="E245" s="150">
        <f t="shared" si="95"/>
        <v>126.27832505446834</v>
      </c>
      <c r="F245" s="150">
        <f t="shared" si="95"/>
        <v>136.79485815404399</v>
      </c>
      <c r="G245" s="150">
        <f t="shared" si="95"/>
        <v>145.60094084599021</v>
      </c>
      <c r="H245" s="150">
        <f t="shared" si="95"/>
        <v>152.69657313030683</v>
      </c>
      <c r="I245" s="150">
        <f t="shared" si="95"/>
        <v>155.56059312125115</v>
      </c>
      <c r="J245" s="150">
        <f t="shared" si="97"/>
        <v>155.67469517808112</v>
      </c>
      <c r="K245" s="150">
        <f>100*(M234/$C234)</f>
        <v>156.98899744552673</v>
      </c>
      <c r="L245" s="150">
        <f>100*(W234/$C234)</f>
        <v>156.98899744552673</v>
      </c>
      <c r="M245" s="150">
        <f>100*(AG234/$C234)</f>
        <v>156.98899744552673</v>
      </c>
    </row>
    <row r="246" spans="1:13">
      <c r="A246" s="128"/>
      <c r="B246" s="128" t="s">
        <v>78</v>
      </c>
      <c r="C246" s="128">
        <f>C223</f>
        <v>285.04646701834298</v>
      </c>
      <c r="D246" s="128">
        <f>$C246*(D245/100)</f>
        <v>313.74658628593477</v>
      </c>
      <c r="E246" s="128">
        <f t="shared" ref="E246:M246" si="101">$C246*(E245/100)</f>
        <v>359.95190417770107</v>
      </c>
      <c r="F246" s="128">
        <f t="shared" si="101"/>
        <v>389.9289102308561</v>
      </c>
      <c r="G246" s="128">
        <f t="shared" si="101"/>
        <v>415.03033782696252</v>
      </c>
      <c r="H246" s="128">
        <f t="shared" si="101"/>
        <v>435.25618696601998</v>
      </c>
      <c r="I246" s="128">
        <f t="shared" si="101"/>
        <v>443.41997476490587</v>
      </c>
      <c r="J246" s="128">
        <f t="shared" si="101"/>
        <v>443.74521864669498</v>
      </c>
      <c r="K246" s="128">
        <f t="shared" si="101"/>
        <v>447.49159082599073</v>
      </c>
      <c r="L246" s="128">
        <f t="shared" si="101"/>
        <v>447.49159082599073</v>
      </c>
      <c r="M246" s="128">
        <f t="shared" si="101"/>
        <v>447.49159082599073</v>
      </c>
    </row>
    <row r="247" spans="1:13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</row>
    <row r="248" spans="1:13" s="204" customFormat="1">
      <c r="A248" s="203"/>
    </row>
    <row r="249" spans="1:13">
      <c r="A249" s="124" t="s">
        <v>79</v>
      </c>
    </row>
    <row r="251" spans="1:13" ht="25.5">
      <c r="A251" s="213" t="s">
        <v>80</v>
      </c>
      <c r="B251" s="217" t="s">
        <v>81</v>
      </c>
      <c r="C251" s="178">
        <f t="array" ref="C251:L251">Y</f>
        <v>2009</v>
      </c>
      <c r="D251" s="178">
        <v>2010</v>
      </c>
      <c r="E251" s="178">
        <v>2020</v>
      </c>
      <c r="F251" s="178">
        <v>2030</v>
      </c>
      <c r="G251" s="178">
        <v>2040</v>
      </c>
      <c r="H251" s="178">
        <v>2050</v>
      </c>
      <c r="I251" s="178">
        <v>2075</v>
      </c>
      <c r="J251" s="178">
        <v>2100</v>
      </c>
      <c r="K251" s="178">
        <v>2150</v>
      </c>
      <c r="L251" s="178">
        <v>2200</v>
      </c>
    </row>
    <row r="252" spans="1:13">
      <c r="A252" s="214">
        <v>4.0550401599476835</v>
      </c>
      <c r="B252" s="177" t="s">
        <v>50</v>
      </c>
      <c r="C252" s="228">
        <v>93.091382674260032</v>
      </c>
      <c r="D252" s="228">
        <v>87.279942363314561</v>
      </c>
      <c r="E252" s="228">
        <v>60.702392468004078</v>
      </c>
      <c r="F252" s="228">
        <v>60.351728674350596</v>
      </c>
      <c r="G252" s="228">
        <v>55.799528781195512</v>
      </c>
      <c r="H252" s="228">
        <v>60.79130099536814</v>
      </c>
      <c r="I252" s="228">
        <v>46.990288309899924</v>
      </c>
      <c r="J252" s="228">
        <v>40.682484033902718</v>
      </c>
      <c r="K252" s="228">
        <v>40.682484033902718</v>
      </c>
      <c r="L252" s="228">
        <v>40.682484033902718</v>
      </c>
    </row>
    <row r="253" spans="1:13">
      <c r="A253" s="215">
        <v>5.517513660256685</v>
      </c>
      <c r="B253" s="177" t="s">
        <v>51</v>
      </c>
      <c r="C253" s="228">
        <v>93.091382674260032</v>
      </c>
      <c r="D253" s="228">
        <v>87.279942363314561</v>
      </c>
      <c r="E253" s="228">
        <v>60.702392468004078</v>
      </c>
      <c r="F253" s="228">
        <v>60.351728674350596</v>
      </c>
      <c r="G253" s="228">
        <v>55.799528781195512</v>
      </c>
      <c r="H253" s="228">
        <v>60.79130099536814</v>
      </c>
      <c r="I253" s="228">
        <v>46.990288309899924</v>
      </c>
      <c r="J253" s="228">
        <v>40.682484033902718</v>
      </c>
      <c r="K253" s="228">
        <v>40.682484033902718</v>
      </c>
      <c r="L253" s="228">
        <v>40.682484033902718</v>
      </c>
    </row>
    <row r="254" spans="1:13">
      <c r="A254" s="215">
        <v>1.7283777730924554</v>
      </c>
      <c r="B254" s="177" t="s">
        <v>52</v>
      </c>
      <c r="C254" s="228">
        <v>93.091382674260032</v>
      </c>
      <c r="D254" s="228">
        <v>87.279942363314561</v>
      </c>
      <c r="E254" s="228">
        <v>60.702392468004078</v>
      </c>
      <c r="F254" s="228">
        <v>60.351728674350596</v>
      </c>
      <c r="G254" s="228">
        <v>55.799528781195512</v>
      </c>
      <c r="H254" s="228">
        <v>60.79130099536814</v>
      </c>
      <c r="I254" s="228">
        <v>46.990288309899924</v>
      </c>
      <c r="J254" s="228">
        <v>40.682484033902718</v>
      </c>
      <c r="K254" s="228">
        <v>40.682484033902718</v>
      </c>
      <c r="L254" s="228">
        <v>40.682484033902718</v>
      </c>
    </row>
    <row r="255" spans="1:13">
      <c r="A255" s="215">
        <v>11.923838276285592</v>
      </c>
      <c r="B255" s="177" t="s">
        <v>53</v>
      </c>
      <c r="C255" s="228">
        <v>101.0992435494652</v>
      </c>
      <c r="D255" s="228">
        <v>101.80568849790269</v>
      </c>
      <c r="E255" s="228">
        <v>90.038935976917543</v>
      </c>
      <c r="F255" s="228">
        <v>65.554463904898057</v>
      </c>
      <c r="G255" s="228">
        <v>35.598576152727425</v>
      </c>
      <c r="H255" s="228">
        <v>28.999123474636576</v>
      </c>
      <c r="I255" s="228">
        <v>13.425796659971407</v>
      </c>
      <c r="J255" s="228">
        <v>13.006468670275105</v>
      </c>
      <c r="K255" s="228">
        <v>13.006468670275105</v>
      </c>
      <c r="L255" s="228">
        <v>13.006468670275105</v>
      </c>
    </row>
    <row r="256" spans="1:13">
      <c r="A256" s="215">
        <v>32.175148044196277</v>
      </c>
      <c r="B256" s="177" t="s">
        <v>54</v>
      </c>
      <c r="C256" s="228">
        <v>104.10219137766713</v>
      </c>
      <c r="D256" s="228">
        <v>108.54310347627468</v>
      </c>
      <c r="E256" s="228">
        <v>139.86904513000891</v>
      </c>
      <c r="F256" s="228">
        <v>98.85196938040184</v>
      </c>
      <c r="G256" s="228">
        <v>51.100050707357553</v>
      </c>
      <c r="H256" s="228">
        <v>39.037281600472312</v>
      </c>
      <c r="I256" s="228">
        <v>17.26173856282038</v>
      </c>
      <c r="J256" s="228">
        <v>16.487320629663859</v>
      </c>
      <c r="K256" s="228">
        <v>16.487320629663859</v>
      </c>
      <c r="L256" s="228">
        <v>16.487320629663859</v>
      </c>
    </row>
    <row r="257" spans="1:13">
      <c r="A257" s="215">
        <v>6.588244599525904</v>
      </c>
      <c r="B257" s="177" t="s">
        <v>55</v>
      </c>
      <c r="C257" s="228">
        <v>104.10219137766713</v>
      </c>
      <c r="D257" s="228">
        <v>108.54310347627468</v>
      </c>
      <c r="E257" s="228">
        <v>139.86904513000891</v>
      </c>
      <c r="F257" s="228">
        <v>98.85196938040184</v>
      </c>
      <c r="G257" s="228">
        <v>51.100050707357553</v>
      </c>
      <c r="H257" s="228">
        <v>39.037281600472312</v>
      </c>
      <c r="I257" s="228">
        <v>17.26173856282038</v>
      </c>
      <c r="J257" s="228">
        <v>16.487320629663856</v>
      </c>
      <c r="K257" s="228">
        <v>16.487320629663856</v>
      </c>
      <c r="L257" s="228">
        <v>16.487320629663856</v>
      </c>
    </row>
    <row r="258" spans="1:13">
      <c r="A258" s="215">
        <v>11.174238968296695</v>
      </c>
      <c r="B258" s="177" t="s">
        <v>56</v>
      </c>
      <c r="C258" s="228">
        <v>104.10219137766713</v>
      </c>
      <c r="D258" s="228">
        <v>107.63409282017065</v>
      </c>
      <c r="E258" s="228">
        <v>136.38487883090406</v>
      </c>
      <c r="F258" s="228">
        <v>200.82557989913215</v>
      </c>
      <c r="G258" s="228">
        <v>191.24424375637008</v>
      </c>
      <c r="H258" s="228">
        <v>191.84035529374967</v>
      </c>
      <c r="I258" s="228">
        <v>89.185649241238636</v>
      </c>
      <c r="J258" s="228">
        <v>64.85250514291684</v>
      </c>
      <c r="K258" s="228">
        <v>64.85250514291684</v>
      </c>
      <c r="L258" s="228">
        <v>64.85250514291684</v>
      </c>
    </row>
    <row r="259" spans="1:13" ht="13.5" thickBot="1">
      <c r="A259" s="216">
        <v>7.4011193166640439</v>
      </c>
      <c r="B259" s="177" t="s">
        <v>57</v>
      </c>
      <c r="C259" s="228">
        <v>104.10219137766713</v>
      </c>
      <c r="D259" s="228">
        <v>107.63409282017068</v>
      </c>
      <c r="E259" s="228">
        <v>136.38487883090409</v>
      </c>
      <c r="F259" s="228">
        <v>169.60916851584736</v>
      </c>
      <c r="G259" s="228">
        <v>191.24424375637008</v>
      </c>
      <c r="H259" s="228">
        <v>191.84035529374967</v>
      </c>
      <c r="I259" s="228">
        <v>89.185649241238636</v>
      </c>
      <c r="J259" s="228">
        <v>64.85250514291684</v>
      </c>
      <c r="K259" s="228">
        <v>64.85250514291684</v>
      </c>
      <c r="L259" s="228">
        <v>64.85250514291684</v>
      </c>
    </row>
    <row r="260" spans="1:13" ht="13.5" thickTop="1"/>
    <row r="262" spans="1:13">
      <c r="B262" s="220" t="s">
        <v>82</v>
      </c>
      <c r="C262" s="218">
        <f t="array" ref="C262:L262">Y</f>
        <v>2009</v>
      </c>
      <c r="D262" s="218">
        <v>2010</v>
      </c>
      <c r="E262" s="218">
        <v>2020</v>
      </c>
      <c r="F262" s="218">
        <v>2030</v>
      </c>
      <c r="G262" s="218">
        <v>2040</v>
      </c>
      <c r="H262" s="218">
        <v>2050</v>
      </c>
      <c r="I262" s="218">
        <v>2075</v>
      </c>
      <c r="J262" s="218">
        <v>2100</v>
      </c>
      <c r="K262" s="218">
        <v>2150</v>
      </c>
      <c r="L262" s="218">
        <v>2200</v>
      </c>
    </row>
    <row r="263" spans="1:13">
      <c r="C263" s="219">
        <f>(C252/100)*$A252</f>
        <v>3.7748929528918245</v>
      </c>
      <c r="D263" s="219">
        <f t="shared" ref="D263:L263" si="102">(D252/100)*$A252</f>
        <v>3.5392367144115964</v>
      </c>
      <c r="E263" s="219">
        <f t="shared" si="102"/>
        <v>2.4615063926266232</v>
      </c>
      <c r="F263" s="219">
        <f t="shared" si="102"/>
        <v>2.4472868349675783</v>
      </c>
      <c r="G263" s="219">
        <f t="shared" si="102"/>
        <v>2.2626933011390444</v>
      </c>
      <c r="H263" s="219">
        <f t="shared" si="102"/>
        <v>2.4651116691168538</v>
      </c>
      <c r="I263" s="219">
        <f t="shared" si="102"/>
        <v>1.9054750622416436</v>
      </c>
      <c r="J263" s="219">
        <f t="shared" si="102"/>
        <v>1.6496910656390595</v>
      </c>
      <c r="K263" s="219">
        <f t="shared" si="102"/>
        <v>1.6496910656390595</v>
      </c>
      <c r="L263" s="219">
        <f t="shared" si="102"/>
        <v>1.6496910656390595</v>
      </c>
    </row>
    <row r="264" spans="1:13">
      <c r="C264" s="219">
        <f t="shared" ref="C264:L270" si="103">(C253/100)*$A253</f>
        <v>5.1363297555741223</v>
      </c>
      <c r="D264" s="219">
        <f t="shared" si="103"/>
        <v>4.8156827425600417</v>
      </c>
      <c r="E264" s="219">
        <f t="shared" si="103"/>
        <v>3.3492627965247497</v>
      </c>
      <c r="F264" s="219">
        <f t="shared" si="103"/>
        <v>3.3299148738083444</v>
      </c>
      <c r="G264" s="219">
        <f t="shared" si="103"/>
        <v>3.0787466228613232</v>
      </c>
      <c r="H264" s="219">
        <f t="shared" si="103"/>
        <v>3.354168336667195</v>
      </c>
      <c r="I264" s="219">
        <f t="shared" si="103"/>
        <v>2.5926955764927286</v>
      </c>
      <c r="J264" s="219">
        <f t="shared" si="103"/>
        <v>2.2446616139023274</v>
      </c>
      <c r="K264" s="219">
        <f t="shared" si="103"/>
        <v>2.2446616139023274</v>
      </c>
      <c r="L264" s="219">
        <f t="shared" si="103"/>
        <v>2.2446616139023274</v>
      </c>
    </row>
    <row r="265" spans="1:13">
      <c r="C265" s="219">
        <f t="shared" si="103"/>
        <v>1.6089707668063515</v>
      </c>
      <c r="D265" s="219">
        <f t="shared" si="103"/>
        <v>1.5085271241754348</v>
      </c>
      <c r="E265" s="219">
        <f t="shared" si="103"/>
        <v>1.0491666591523312</v>
      </c>
      <c r="F265" s="219">
        <f t="shared" si="103"/>
        <v>1.0431058640845416</v>
      </c>
      <c r="G265" s="219">
        <f t="shared" si="103"/>
        <v>0.9644266529445108</v>
      </c>
      <c r="H265" s="219">
        <f t="shared" si="103"/>
        <v>1.0507033343776755</v>
      </c>
      <c r="I265" s="219">
        <f t="shared" si="103"/>
        <v>0.8121696986603727</v>
      </c>
      <c r="J265" s="219">
        <f t="shared" si="103"/>
        <v>0.7031470115838615</v>
      </c>
      <c r="K265" s="219">
        <f t="shared" si="103"/>
        <v>0.7031470115838615</v>
      </c>
      <c r="L265" s="219">
        <f t="shared" si="103"/>
        <v>0.7031470115838615</v>
      </c>
    </row>
    <row r="266" spans="1:13">
      <c r="C266" s="219">
        <f t="shared" si="103"/>
        <v>12.054910299386323</v>
      </c>
      <c r="D266" s="219">
        <f t="shared" si="103"/>
        <v>12.139145652549001</v>
      </c>
      <c r="E266" s="219">
        <f t="shared" si="103"/>
        <v>10.736097111575972</v>
      </c>
      <c r="F266" s="219">
        <f t="shared" si="103"/>
        <v>7.8166082589060562</v>
      </c>
      <c r="G266" s="219">
        <f t="shared" si="103"/>
        <v>4.2447166491115871</v>
      </c>
      <c r="H266" s="219">
        <f t="shared" si="103"/>
        <v>3.4578085846560365</v>
      </c>
      <c r="I266" s="219">
        <f t="shared" si="103"/>
        <v>1.6008702810379432</v>
      </c>
      <c r="J266" s="219">
        <f t="shared" si="103"/>
        <v>1.5508702896993565</v>
      </c>
      <c r="K266" s="219">
        <f t="shared" si="103"/>
        <v>1.5508702896993565</v>
      </c>
      <c r="L266" s="219">
        <f t="shared" si="103"/>
        <v>1.5508702896993565</v>
      </c>
    </row>
    <row r="267" spans="1:13">
      <c r="C267" s="219">
        <f t="shared" si="103"/>
        <v>33.495034193016927</v>
      </c>
      <c r="D267" s="219">
        <f t="shared" si="103"/>
        <v>34.923904235256529</v>
      </c>
      <c r="E267" s="219">
        <f t="shared" si="103"/>
        <v>45.003072338584069</v>
      </c>
      <c r="F267" s="219">
        <f t="shared" si="103"/>
        <v>31.805767492747865</v>
      </c>
      <c r="G267" s="219">
        <f t="shared" si="103"/>
        <v>16.44151696575166</v>
      </c>
      <c r="H267" s="219">
        <f t="shared" si="103"/>
        <v>12.560303147381759</v>
      </c>
      <c r="I267" s="219">
        <f t="shared" si="103"/>
        <v>5.5539899375895763</v>
      </c>
      <c r="J267" s="219">
        <f t="shared" si="103"/>
        <v>5.304819821115661</v>
      </c>
      <c r="K267" s="219">
        <f t="shared" si="103"/>
        <v>5.304819821115661</v>
      </c>
      <c r="L267" s="219">
        <f t="shared" si="103"/>
        <v>5.304819821115661</v>
      </c>
    </row>
    <row r="268" spans="1:13">
      <c r="C268" s="219">
        <f t="shared" si="103"/>
        <v>6.8585070014272755</v>
      </c>
      <c r="D268" s="219">
        <f t="shared" si="103"/>
        <v>7.1510851529334802</v>
      </c>
      <c r="E268" s="219">
        <f t="shared" si="103"/>
        <v>9.2149148121862616</v>
      </c>
      <c r="F268" s="219">
        <f t="shared" si="103"/>
        <v>6.5126095342293242</v>
      </c>
      <c r="G268" s="219">
        <f t="shared" si="103"/>
        <v>3.3665963310824827</v>
      </c>
      <c r="H268" s="219">
        <f t="shared" si="103"/>
        <v>2.5718715968448365</v>
      </c>
      <c r="I268" s="219">
        <f t="shared" si="103"/>
        <v>1.1372455586492942</v>
      </c>
      <c r="J268" s="219">
        <f t="shared" si="103"/>
        <v>1.0862250109903493</v>
      </c>
      <c r="K268" s="219">
        <f t="shared" si="103"/>
        <v>1.0862250109903493</v>
      </c>
      <c r="L268" s="219">
        <f t="shared" si="103"/>
        <v>1.0862250109903493</v>
      </c>
    </row>
    <row r="269" spans="1:13">
      <c r="C269" s="219">
        <f t="shared" si="103"/>
        <v>11.632627635774082</v>
      </c>
      <c r="D269" s="219">
        <f t="shared" si="103"/>
        <v>12.027290743084144</v>
      </c>
      <c r="E269" s="219">
        <f t="shared" si="103"/>
        <v>15.239972277187112</v>
      </c>
      <c r="F269" s="219">
        <f t="shared" si="103"/>
        <v>22.440730207396641</v>
      </c>
      <c r="G269" s="219">
        <f t="shared" si="103"/>
        <v>21.370088810448625</v>
      </c>
      <c r="H269" s="219">
        <f t="shared" si="103"/>
        <v>21.43669973815301</v>
      </c>
      <c r="I269" s="219">
        <f t="shared" si="103"/>
        <v>9.9658175716428943</v>
      </c>
      <c r="J269" s="219">
        <f t="shared" si="103"/>
        <v>7.2467739015964314</v>
      </c>
      <c r="K269" s="219">
        <f t="shared" si="103"/>
        <v>7.2467739015964314</v>
      </c>
      <c r="L269" s="219">
        <f t="shared" si="103"/>
        <v>7.2467739015964314</v>
      </c>
    </row>
    <row r="270" spans="1:13">
      <c r="C270" s="219">
        <f t="shared" si="103"/>
        <v>7.7047273951230917</v>
      </c>
      <c r="D270" s="219">
        <f t="shared" si="103"/>
        <v>7.9661276350297578</v>
      </c>
      <c r="E270" s="219">
        <f t="shared" si="103"/>
        <v>10.094007612162892</v>
      </c>
      <c r="F270" s="219">
        <f t="shared" si="103"/>
        <v>12.552976933859648</v>
      </c>
      <c r="G270" s="219">
        <f t="shared" si="103"/>
        <v>14.154214666660776</v>
      </c>
      <c r="H270" s="219">
        <f t="shared" si="103"/>
        <v>14.198333592802641</v>
      </c>
      <c r="I270" s="219">
        <f t="shared" si="103"/>
        <v>6.6007363136855526</v>
      </c>
      <c r="J270" s="219">
        <f t="shared" si="103"/>
        <v>4.7998112854729609</v>
      </c>
      <c r="K270" s="219">
        <f t="shared" si="103"/>
        <v>4.7998112854729609</v>
      </c>
      <c r="L270" s="219">
        <f t="shared" si="103"/>
        <v>4.7998112854729609</v>
      </c>
    </row>
    <row r="272" spans="1:13" ht="25.5">
      <c r="A272" s="222" t="s">
        <v>58</v>
      </c>
      <c r="B272" s="223" t="s">
        <v>83</v>
      </c>
      <c r="C272" s="144">
        <v>2000</v>
      </c>
      <c r="D272" s="145">
        <v>2010</v>
      </c>
      <c r="E272" s="145">
        <v>2020</v>
      </c>
      <c r="F272" s="145">
        <v>2030</v>
      </c>
      <c r="G272" s="145">
        <v>2040</v>
      </c>
      <c r="H272" s="145">
        <v>2050</v>
      </c>
      <c r="I272" s="145">
        <v>2060</v>
      </c>
      <c r="J272" s="145">
        <v>2080</v>
      </c>
      <c r="K272" s="145">
        <v>2100</v>
      </c>
      <c r="L272" s="145">
        <v>2200</v>
      </c>
      <c r="M272" s="145">
        <v>2300</v>
      </c>
    </row>
    <row r="273" spans="1:13">
      <c r="A273" s="224">
        <v>6.1</v>
      </c>
      <c r="B273" s="143" t="s">
        <v>50</v>
      </c>
      <c r="C273" s="226">
        <f>A273</f>
        <v>6.1</v>
      </c>
      <c r="D273" s="227">
        <f>100*(D263/$C273)</f>
        <v>58.020274006747485</v>
      </c>
      <c r="E273" s="227">
        <f t="shared" ref="E273:H273" si="104">100*(E263/$C273)</f>
        <v>40.3525638135512</v>
      </c>
      <c r="F273" s="227">
        <f t="shared" si="104"/>
        <v>40.11945631094391</v>
      </c>
      <c r="G273" s="227">
        <f t="shared" si="104"/>
        <v>37.093332805558113</v>
      </c>
      <c r="H273" s="227">
        <f t="shared" si="104"/>
        <v>40.411666706833671</v>
      </c>
      <c r="I273" s="227">
        <f t="shared" ref="I273:J280" si="105">$H273+((($K273-$H273)/($K$272-$H$272))*(I$272-$H$272))</f>
        <v>37.738156531496642</v>
      </c>
      <c r="J273" s="227">
        <f t="shared" si="105"/>
        <v>32.391136180822585</v>
      </c>
      <c r="K273" s="227">
        <f>100*(J263/$C273)</f>
        <v>27.04411583014852</v>
      </c>
      <c r="L273" s="227">
        <f t="shared" ref="L273:L280" si="106">100*(L263/$C273)</f>
        <v>27.04411583014852</v>
      </c>
      <c r="M273" s="227">
        <f>100*(L263/$C273)</f>
        <v>27.04411583014852</v>
      </c>
    </row>
    <row r="274" spans="1:13">
      <c r="A274" s="224">
        <v>8.3000000000000007</v>
      </c>
      <c r="B274" s="143" t="s">
        <v>51</v>
      </c>
      <c r="C274" s="226">
        <f t="shared" ref="C274:C280" si="107">A274</f>
        <v>8.3000000000000007</v>
      </c>
      <c r="D274" s="227">
        <f t="shared" ref="D274:H280" si="108">100*(D264/$C274)</f>
        <v>58.020274006747485</v>
      </c>
      <c r="E274" s="227">
        <f t="shared" si="108"/>
        <v>40.352563813551193</v>
      </c>
      <c r="F274" s="227">
        <f t="shared" si="108"/>
        <v>40.11945631094391</v>
      </c>
      <c r="G274" s="227">
        <f t="shared" si="108"/>
        <v>37.093332805558106</v>
      </c>
      <c r="H274" s="227">
        <f t="shared" si="108"/>
        <v>40.411666706833671</v>
      </c>
      <c r="I274" s="227">
        <f>$H274+((($K274-$H274)/($K$272-$H$272))*(I$272-$H$272))</f>
        <v>37.738156531496642</v>
      </c>
      <c r="J274" s="227">
        <f>$H274+((($K274-$H274)/($K$272-$H$272))*(J$272-$H$272))</f>
        <v>32.391136180822585</v>
      </c>
      <c r="K274" s="227">
        <f t="shared" ref="K274:M280" si="109">100*(J264/$C274)</f>
        <v>27.04411583014852</v>
      </c>
      <c r="L274" s="227">
        <f t="shared" si="106"/>
        <v>27.04411583014852</v>
      </c>
      <c r="M274" s="227">
        <f t="shared" si="109"/>
        <v>27.04411583014852</v>
      </c>
    </row>
    <row r="275" spans="1:13">
      <c r="A275" s="224">
        <v>2.6</v>
      </c>
      <c r="B275" s="143" t="s">
        <v>52</v>
      </c>
      <c r="C275" s="226">
        <f t="shared" si="107"/>
        <v>2.6</v>
      </c>
      <c r="D275" s="227">
        <f t="shared" si="108"/>
        <v>58.020274006747485</v>
      </c>
      <c r="E275" s="227">
        <f t="shared" si="108"/>
        <v>40.3525638135512</v>
      </c>
      <c r="F275" s="227">
        <f t="shared" si="108"/>
        <v>40.11945631094391</v>
      </c>
      <c r="G275" s="227">
        <f t="shared" si="108"/>
        <v>37.093332805558106</v>
      </c>
      <c r="H275" s="227">
        <f t="shared" si="108"/>
        <v>40.411666706833671</v>
      </c>
      <c r="I275" s="227">
        <f t="shared" si="105"/>
        <v>37.738156531496642</v>
      </c>
      <c r="J275" s="227">
        <f t="shared" si="105"/>
        <v>32.391136180822585</v>
      </c>
      <c r="K275" s="227">
        <f t="shared" si="109"/>
        <v>27.04411583014852</v>
      </c>
      <c r="L275" s="227">
        <f t="shared" si="106"/>
        <v>27.04411583014852</v>
      </c>
      <c r="M275" s="227">
        <f t="shared" si="109"/>
        <v>27.04411583014852</v>
      </c>
    </row>
    <row r="276" spans="1:13">
      <c r="A276" s="224">
        <v>11</v>
      </c>
      <c r="B276" s="143" t="s">
        <v>53</v>
      </c>
      <c r="C276" s="226">
        <f t="shared" si="107"/>
        <v>11</v>
      </c>
      <c r="D276" s="227">
        <f t="shared" si="108"/>
        <v>110.35586956862728</v>
      </c>
      <c r="E276" s="227">
        <f t="shared" si="108"/>
        <v>97.600882832508844</v>
      </c>
      <c r="F276" s="227">
        <f t="shared" si="108"/>
        <v>71.06007508096414</v>
      </c>
      <c r="G276" s="227">
        <f t="shared" si="108"/>
        <v>38.588333173741702</v>
      </c>
      <c r="H276" s="227">
        <f t="shared" si="108"/>
        <v>31.434623496873058</v>
      </c>
      <c r="I276" s="227">
        <f t="shared" si="105"/>
        <v>27.967462960588186</v>
      </c>
      <c r="J276" s="227">
        <f t="shared" si="105"/>
        <v>21.033141888018442</v>
      </c>
      <c r="K276" s="227">
        <f t="shared" si="109"/>
        <v>14.098820815448695</v>
      </c>
      <c r="L276" s="227">
        <f t="shared" si="106"/>
        <v>14.098820815448695</v>
      </c>
      <c r="M276" s="227">
        <f t="shared" si="109"/>
        <v>14.098820815448695</v>
      </c>
    </row>
    <row r="277" spans="1:13">
      <c r="A277" s="224">
        <v>21</v>
      </c>
      <c r="B277" s="143" t="s">
        <v>54</v>
      </c>
      <c r="C277" s="226">
        <f t="shared" si="107"/>
        <v>21</v>
      </c>
      <c r="D277" s="227">
        <f t="shared" si="108"/>
        <v>166.30430588217396</v>
      </c>
      <c r="E277" s="227">
        <f t="shared" si="108"/>
        <v>214.30034446944796</v>
      </c>
      <c r="F277" s="227">
        <f t="shared" si="108"/>
        <v>151.45603567975175</v>
      </c>
      <c r="G277" s="227">
        <f t="shared" si="108"/>
        <v>78.292937932150764</v>
      </c>
      <c r="H277" s="227">
        <f t="shared" si="108"/>
        <v>59.810967368484569</v>
      </c>
      <c r="I277" s="227">
        <f t="shared" si="105"/>
        <v>52.900983248231142</v>
      </c>
      <c r="J277" s="227">
        <f t="shared" si="105"/>
        <v>39.081015007724289</v>
      </c>
      <c r="K277" s="227">
        <f t="shared" si="109"/>
        <v>25.261046767217433</v>
      </c>
      <c r="L277" s="227">
        <f t="shared" si="106"/>
        <v>25.261046767217433</v>
      </c>
      <c r="M277" s="227">
        <f t="shared" si="109"/>
        <v>25.261046767217433</v>
      </c>
    </row>
    <row r="278" spans="1:13">
      <c r="A278" s="224">
        <v>4.3</v>
      </c>
      <c r="B278" s="143" t="s">
        <v>55</v>
      </c>
      <c r="C278" s="226">
        <f t="shared" si="107"/>
        <v>4.3</v>
      </c>
      <c r="D278" s="227">
        <f t="shared" si="108"/>
        <v>166.30430588217396</v>
      </c>
      <c r="E278" s="227">
        <f t="shared" si="108"/>
        <v>214.30034446944796</v>
      </c>
      <c r="F278" s="227">
        <f t="shared" si="108"/>
        <v>151.45603567975172</v>
      </c>
      <c r="G278" s="227">
        <f t="shared" si="108"/>
        <v>78.292937932150764</v>
      </c>
      <c r="H278" s="227">
        <f t="shared" si="108"/>
        <v>59.810967368484569</v>
      </c>
      <c r="I278" s="227">
        <f t="shared" si="105"/>
        <v>52.900983248231142</v>
      </c>
      <c r="J278" s="227">
        <f t="shared" si="105"/>
        <v>39.081015007724275</v>
      </c>
      <c r="K278" s="227">
        <f t="shared" si="109"/>
        <v>25.261046767217426</v>
      </c>
      <c r="L278" s="227">
        <f t="shared" si="106"/>
        <v>25.261046767217426</v>
      </c>
      <c r="M278" s="227">
        <f t="shared" si="109"/>
        <v>25.261046767217426</v>
      </c>
    </row>
    <row r="279" spans="1:13">
      <c r="A279" s="224">
        <v>7.7</v>
      </c>
      <c r="B279" s="143" t="s">
        <v>56</v>
      </c>
      <c r="C279" s="226">
        <f t="shared" si="107"/>
        <v>7.7</v>
      </c>
      <c r="D279" s="227">
        <f t="shared" si="108"/>
        <v>156.19858107901484</v>
      </c>
      <c r="E279" s="227">
        <f t="shared" si="108"/>
        <v>197.92171788554691</v>
      </c>
      <c r="F279" s="227">
        <f t="shared" si="108"/>
        <v>291.43805464151484</v>
      </c>
      <c r="G279" s="227">
        <f t="shared" si="108"/>
        <v>277.53362091491721</v>
      </c>
      <c r="H279" s="227">
        <f t="shared" si="108"/>
        <v>278.39869789809103</v>
      </c>
      <c r="I279" s="227">
        <f t="shared" si="105"/>
        <v>241.54174767326876</v>
      </c>
      <c r="J279" s="227">
        <f t="shared" si="105"/>
        <v>167.82784722362419</v>
      </c>
      <c r="K279" s="227">
        <f t="shared" si="109"/>
        <v>94.113946773979634</v>
      </c>
      <c r="L279" s="227">
        <f t="shared" si="106"/>
        <v>94.113946773979634</v>
      </c>
      <c r="M279" s="227">
        <f t="shared" si="109"/>
        <v>94.113946773979634</v>
      </c>
    </row>
    <row r="280" spans="1:13">
      <c r="A280" s="224">
        <v>5.0999999999999996</v>
      </c>
      <c r="B280" s="143" t="s">
        <v>57</v>
      </c>
      <c r="C280" s="233">
        <f t="shared" si="107"/>
        <v>5.0999999999999996</v>
      </c>
      <c r="D280" s="227">
        <f t="shared" si="108"/>
        <v>156.19858107901487</v>
      </c>
      <c r="E280" s="227">
        <f t="shared" si="108"/>
        <v>197.92171788554694</v>
      </c>
      <c r="F280" s="227">
        <f t="shared" si="108"/>
        <v>246.13680262469902</v>
      </c>
      <c r="G280" s="227">
        <f t="shared" si="108"/>
        <v>277.53362091491721</v>
      </c>
      <c r="H280" s="227">
        <f t="shared" si="108"/>
        <v>278.39869789809103</v>
      </c>
      <c r="I280" s="227">
        <f t="shared" si="105"/>
        <v>241.54174767326876</v>
      </c>
      <c r="J280" s="227">
        <f t="shared" si="105"/>
        <v>167.82784722362419</v>
      </c>
      <c r="K280" s="227">
        <f t="shared" si="109"/>
        <v>94.113946773979634</v>
      </c>
      <c r="L280" s="227">
        <f t="shared" si="106"/>
        <v>94.113946773979634</v>
      </c>
      <c r="M280" s="227">
        <f t="shared" si="109"/>
        <v>94.113946773979634</v>
      </c>
    </row>
    <row r="281" spans="1:13">
      <c r="A281" s="225"/>
      <c r="B281" s="218"/>
      <c r="C281" s="162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</row>
    <row r="285" spans="1:13" ht="25.5">
      <c r="B285" s="221" t="s">
        <v>84</v>
      </c>
      <c r="C285" s="229">
        <v>2000</v>
      </c>
      <c r="D285" s="129">
        <v>2010</v>
      </c>
      <c r="E285" s="129">
        <v>2020</v>
      </c>
      <c r="F285" s="129">
        <v>2030</v>
      </c>
      <c r="G285" s="129">
        <v>2040</v>
      </c>
      <c r="H285" s="129">
        <v>2050</v>
      </c>
      <c r="I285" s="129">
        <v>2060</v>
      </c>
      <c r="J285" s="129">
        <v>2080</v>
      </c>
      <c r="K285" s="129">
        <v>2100</v>
      </c>
      <c r="L285" s="129">
        <v>2200</v>
      </c>
      <c r="M285" s="129">
        <v>2300</v>
      </c>
    </row>
    <row r="286" spans="1:13">
      <c r="B286" s="138" t="s">
        <v>50</v>
      </c>
      <c r="C286" s="230">
        <f>A286</f>
        <v>0</v>
      </c>
      <c r="D286" s="174">
        <v>100.13654918614037</v>
      </c>
      <c r="E286" s="174">
        <v>100.27328482908308</v>
      </c>
      <c r="F286" s="174">
        <v>61.896428308461203</v>
      </c>
      <c r="G286" s="174">
        <v>19.749641107851971</v>
      </c>
      <c r="H286" s="174">
        <v>31.53704718827629</v>
      </c>
      <c r="I286" s="174">
        <v>48.609614452685769</v>
      </c>
      <c r="J286" s="174">
        <v>68.010392900181444</v>
      </c>
      <c r="K286" s="174">
        <v>89.714822914519914</v>
      </c>
      <c r="L286" s="174">
        <v>109.90446542006539</v>
      </c>
      <c r="M286" s="174">
        <v>51.621053443679394</v>
      </c>
    </row>
    <row r="287" spans="1:13">
      <c r="B287" s="138" t="s">
        <v>51</v>
      </c>
      <c r="C287" s="230">
        <f t="shared" ref="C287:C293" si="110">A287</f>
        <v>0</v>
      </c>
      <c r="D287" s="175">
        <v>124.04425742367744</v>
      </c>
      <c r="E287" s="175">
        <v>119.67649399837875</v>
      </c>
      <c r="F287" s="175">
        <v>137.74171022616665</v>
      </c>
      <c r="G287" s="175">
        <v>171.59881708908654</v>
      </c>
      <c r="H287" s="175">
        <v>310.84925650436105</v>
      </c>
      <c r="I287" s="175">
        <v>323.94129327100291</v>
      </c>
      <c r="J287" s="175">
        <v>235.36229380325412</v>
      </c>
      <c r="K287" s="175">
        <v>188.2354207112983</v>
      </c>
      <c r="L287" s="175">
        <v>109.90446542006539</v>
      </c>
      <c r="M287" s="175">
        <v>51.621053443679394</v>
      </c>
    </row>
    <row r="288" spans="1:13">
      <c r="B288" s="138" t="s">
        <v>52</v>
      </c>
      <c r="C288" s="230">
        <f t="shared" si="110"/>
        <v>0</v>
      </c>
      <c r="D288" s="175">
        <v>100.13654918614037</v>
      </c>
      <c r="E288" s="175">
        <v>100.27328482908308</v>
      </c>
      <c r="F288" s="175">
        <v>61.896428308461203</v>
      </c>
      <c r="G288" s="175">
        <v>19.749641107851971</v>
      </c>
      <c r="H288" s="175">
        <v>31.53704718827629</v>
      </c>
      <c r="I288" s="175">
        <v>48.609614452685769</v>
      </c>
      <c r="J288" s="175">
        <v>68.010392900181444</v>
      </c>
      <c r="K288" s="175">
        <v>89.714822914519914</v>
      </c>
      <c r="L288" s="175">
        <v>109.90446542006539</v>
      </c>
      <c r="M288" s="175">
        <v>51.621053443679394</v>
      </c>
    </row>
    <row r="289" spans="2:13">
      <c r="B289" s="138" t="s">
        <v>53</v>
      </c>
      <c r="C289" s="230">
        <f t="shared" si="110"/>
        <v>0</v>
      </c>
      <c r="D289" s="175">
        <v>106.75840178449074</v>
      </c>
      <c r="E289" s="175">
        <v>113.97356351578757</v>
      </c>
      <c r="F289" s="175">
        <v>161.2484514108929</v>
      </c>
      <c r="G289" s="175">
        <v>264.7613373410689</v>
      </c>
      <c r="H289" s="175">
        <v>581.82305657023835</v>
      </c>
      <c r="I289" s="175">
        <v>761.87264740838361</v>
      </c>
      <c r="J289" s="175">
        <v>494.35494102268729</v>
      </c>
      <c r="K289" s="175">
        <v>518.73933738342794</v>
      </c>
      <c r="L289" s="175">
        <v>109.90446542006539</v>
      </c>
      <c r="M289" s="175">
        <v>51.621053443679394</v>
      </c>
    </row>
    <row r="290" spans="2:13">
      <c r="B290" s="138" t="s">
        <v>54</v>
      </c>
      <c r="C290" s="230">
        <f t="shared" si="110"/>
        <v>0</v>
      </c>
      <c r="D290" s="175">
        <v>106.75840178449074</v>
      </c>
      <c r="E290" s="175">
        <v>113.97356351578757</v>
      </c>
      <c r="F290" s="175">
        <v>161.2484514108929</v>
      </c>
      <c r="G290" s="175">
        <v>264.7613373410689</v>
      </c>
      <c r="H290" s="175">
        <v>581.82305657023835</v>
      </c>
      <c r="I290" s="175">
        <v>761.87264740838361</v>
      </c>
      <c r="J290" s="175">
        <v>494.35494102268729</v>
      </c>
      <c r="K290" s="175">
        <v>518.73933738342794</v>
      </c>
      <c r="L290" s="175">
        <v>109.90446542006539</v>
      </c>
      <c r="M290" s="175">
        <v>51.621053443679394</v>
      </c>
    </row>
    <row r="291" spans="2:13">
      <c r="B291" s="138" t="s">
        <v>55</v>
      </c>
      <c r="C291" s="230">
        <f t="shared" si="110"/>
        <v>0</v>
      </c>
      <c r="D291" s="175">
        <v>122.76779583044085</v>
      </c>
      <c r="E291" s="175">
        <v>123.65192466268867</v>
      </c>
      <c r="F291" s="175">
        <v>212.5432483440523</v>
      </c>
      <c r="G291" s="175">
        <v>312.59842496812223</v>
      </c>
      <c r="H291" s="175">
        <v>706.19406964647737</v>
      </c>
      <c r="I291" s="175">
        <v>929.93950127942901</v>
      </c>
      <c r="J291" s="175">
        <v>505.31225295617554</v>
      </c>
      <c r="K291" s="175">
        <v>566.76105161600253</v>
      </c>
      <c r="L291" s="175">
        <v>109.90446542006539</v>
      </c>
      <c r="M291" s="175">
        <v>51.621053443679394</v>
      </c>
    </row>
    <row r="292" spans="2:13">
      <c r="B292" s="138" t="s">
        <v>56</v>
      </c>
      <c r="C292" s="230">
        <f t="shared" si="110"/>
        <v>0</v>
      </c>
      <c r="D292" s="175">
        <v>122.76779583044085</v>
      </c>
      <c r="E292" s="175">
        <v>123.65192466268867</v>
      </c>
      <c r="F292" s="175">
        <v>212.5432483440523</v>
      </c>
      <c r="G292" s="175">
        <v>312.59842496812223</v>
      </c>
      <c r="H292" s="175">
        <v>706.19406964647737</v>
      </c>
      <c r="I292" s="175">
        <v>929.93950127942901</v>
      </c>
      <c r="J292" s="175">
        <v>505.31225295617554</v>
      </c>
      <c r="K292" s="175">
        <v>566.76105161600253</v>
      </c>
      <c r="L292" s="175">
        <v>109.90446542006539</v>
      </c>
      <c r="M292" s="175">
        <v>51.621053443679394</v>
      </c>
    </row>
    <row r="293" spans="2:13" ht="13.5" thickBot="1">
      <c r="B293" s="138" t="s">
        <v>57</v>
      </c>
      <c r="C293" s="232">
        <f t="shared" si="110"/>
        <v>0</v>
      </c>
      <c r="D293" s="231">
        <v>100.13654918614037</v>
      </c>
      <c r="E293" s="231">
        <v>100.27328482908308</v>
      </c>
      <c r="F293" s="231">
        <v>61.896428308461203</v>
      </c>
      <c r="G293" s="231">
        <v>19.749641107851971</v>
      </c>
      <c r="H293" s="231">
        <v>31.53704718827629</v>
      </c>
      <c r="I293" s="231">
        <v>48.609614452685769</v>
      </c>
      <c r="J293" s="231">
        <v>68.010392900181444</v>
      </c>
      <c r="K293" s="231">
        <v>89.714822914519914</v>
      </c>
      <c r="L293" s="231">
        <v>109.90446542006539</v>
      </c>
      <c r="M293" s="231">
        <v>51.621053443679394</v>
      </c>
    </row>
    <row r="294" spans="2:13" ht="13.5" thickTop="1"/>
  </sheetData>
  <mergeCells count="2">
    <mergeCell ref="A12:A18"/>
    <mergeCell ref="A66:A7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94"/>
  <sheetViews>
    <sheetView workbookViewId="0">
      <pane xSplit="2" ySplit="8" topLeftCell="E9" activePane="bottomRight" state="frozen"/>
      <selection pane="bottomRight" activeCell="C22" sqref="C22:M30"/>
      <selection pane="bottomLeft" activeCell="A7" sqref="A7"/>
      <selection pane="topRight" activeCell="C1" sqref="C1"/>
    </sheetView>
  </sheetViews>
  <sheetFormatPr defaultRowHeight="12.75"/>
  <cols>
    <col min="1" max="1" width="30.7109375" style="124" customWidth="1"/>
    <col min="2" max="2" width="36.42578125" style="123" customWidth="1"/>
    <col min="3" max="5" width="10.140625" style="123" bestFit="1" customWidth="1"/>
    <col min="6" max="6" width="10" style="123" bestFit="1" customWidth="1"/>
    <col min="7" max="7" width="10.140625" style="123" bestFit="1" customWidth="1"/>
    <col min="8" max="13" width="10" style="123" bestFit="1" customWidth="1"/>
    <col min="14" max="16384" width="9.140625" style="123"/>
  </cols>
  <sheetData>
    <row r="1" spans="1:33" ht="15.75">
      <c r="A1" s="168" t="s">
        <v>0</v>
      </c>
      <c r="B1" s="169" t="s">
        <v>86</v>
      </c>
      <c r="C1" s="136">
        <v>2000</v>
      </c>
      <c r="D1" s="136">
        <v>2010</v>
      </c>
      <c r="E1" s="136">
        <v>2020</v>
      </c>
      <c r="F1" s="136">
        <v>2030</v>
      </c>
      <c r="G1" s="136">
        <v>2040</v>
      </c>
      <c r="H1" s="136">
        <v>2050</v>
      </c>
      <c r="I1" s="136">
        <v>2060</v>
      </c>
      <c r="J1" s="136">
        <v>2070</v>
      </c>
      <c r="K1" s="136">
        <v>2080</v>
      </c>
      <c r="L1" s="136">
        <v>2090</v>
      </c>
      <c r="M1" s="136">
        <v>2100</v>
      </c>
      <c r="N1" s="136">
        <v>2110</v>
      </c>
      <c r="O1" s="136">
        <v>2120</v>
      </c>
      <c r="P1" s="136">
        <v>2130</v>
      </c>
      <c r="Q1" s="136">
        <v>2140</v>
      </c>
      <c r="R1" s="136">
        <v>2150</v>
      </c>
      <c r="S1" s="136">
        <v>2160</v>
      </c>
      <c r="T1" s="136">
        <v>2170</v>
      </c>
      <c r="U1" s="136">
        <v>2180</v>
      </c>
      <c r="V1" s="136">
        <v>2190</v>
      </c>
      <c r="W1" s="136">
        <v>2200</v>
      </c>
      <c r="X1" s="136">
        <v>2210</v>
      </c>
      <c r="Y1" s="136">
        <v>2220</v>
      </c>
      <c r="Z1" s="136">
        <v>2230</v>
      </c>
      <c r="AA1" s="136">
        <v>2240</v>
      </c>
      <c r="AB1" s="136">
        <v>2250</v>
      </c>
      <c r="AC1" s="136">
        <v>2260</v>
      </c>
      <c r="AD1" s="136">
        <v>2270</v>
      </c>
      <c r="AE1" s="136">
        <v>2280</v>
      </c>
      <c r="AF1" s="136">
        <v>2290</v>
      </c>
      <c r="AG1" s="136">
        <v>2300</v>
      </c>
    </row>
    <row r="2" spans="1:33">
      <c r="A2" s="136" t="s">
        <v>2</v>
      </c>
    </row>
    <row r="3" spans="1:33">
      <c r="A3" s="126" t="s">
        <v>3</v>
      </c>
      <c r="B3" s="131" t="s">
        <v>4</v>
      </c>
      <c r="C3" s="131"/>
      <c r="D3" s="131"/>
      <c r="E3" s="135">
        <v>2300</v>
      </c>
      <c r="F3" s="131"/>
      <c r="G3" s="131"/>
      <c r="H3" s="131"/>
      <c r="I3" s="131"/>
      <c r="J3" s="131"/>
      <c r="K3" s="131"/>
    </row>
    <row r="4" spans="1:33">
      <c r="A4" s="126" t="s">
        <v>5</v>
      </c>
      <c r="B4" s="131" t="s">
        <v>6</v>
      </c>
      <c r="C4" s="131"/>
      <c r="D4" s="131"/>
      <c r="E4" s="135">
        <v>2200</v>
      </c>
      <c r="F4" s="131"/>
      <c r="G4" s="131"/>
      <c r="H4" s="131"/>
      <c r="I4" s="131"/>
      <c r="J4" s="131"/>
      <c r="K4" s="131"/>
      <c r="M4" s="123">
        <f>E134</f>
        <v>53.053452932330458</v>
      </c>
    </row>
    <row r="5" spans="1:33">
      <c r="A5" s="126" t="s">
        <v>7</v>
      </c>
      <c r="B5" s="131" t="s">
        <v>8</v>
      </c>
      <c r="C5" s="131"/>
      <c r="D5" s="131"/>
      <c r="E5" s="135">
        <v>2100</v>
      </c>
      <c r="F5" s="131"/>
      <c r="G5" s="131"/>
      <c r="H5" s="131"/>
      <c r="I5" s="131"/>
      <c r="J5" s="131"/>
      <c r="K5" s="131"/>
    </row>
    <row r="6" spans="1:33">
      <c r="A6" s="126" t="s">
        <v>9</v>
      </c>
      <c r="B6" s="131" t="s">
        <v>10</v>
      </c>
      <c r="C6" s="131"/>
      <c r="D6" s="131"/>
      <c r="E6" s="135">
        <v>2200</v>
      </c>
      <c r="F6" s="131"/>
      <c r="G6" s="131"/>
      <c r="H6" s="131"/>
      <c r="I6" s="131"/>
      <c r="J6" s="131"/>
      <c r="K6" s="131"/>
    </row>
    <row r="7" spans="1:33" s="125" customFormat="1">
      <c r="B7" s="134"/>
      <c r="C7" s="133">
        <v>2000</v>
      </c>
      <c r="D7" s="133">
        <v>2001</v>
      </c>
      <c r="E7" s="133">
        <v>2002</v>
      </c>
      <c r="F7" s="133">
        <v>2003</v>
      </c>
      <c r="G7" s="133">
        <v>2004</v>
      </c>
      <c r="H7" s="133">
        <v>2005</v>
      </c>
      <c r="I7" s="133">
        <v>2006</v>
      </c>
      <c r="J7" s="133">
        <v>2007</v>
      </c>
      <c r="K7" s="133">
        <v>2008</v>
      </c>
    </row>
    <row r="8" spans="1:33" s="129" customFormat="1">
      <c r="A8" s="132"/>
      <c r="B8" s="131" t="s">
        <v>11</v>
      </c>
      <c r="C8" s="130">
        <v>1</v>
      </c>
      <c r="D8" s="130">
        <v>1.0220612307898003</v>
      </c>
      <c r="E8" s="130">
        <v>1.049664690577393</v>
      </c>
      <c r="F8" s="130">
        <v>1.0796071282616249</v>
      </c>
      <c r="G8" s="130">
        <v>1.1119009805554143</v>
      </c>
      <c r="H8" s="130">
        <v>1.1451721669745656</v>
      </c>
      <c r="I8" s="130">
        <v>1.1815833192996597</v>
      </c>
      <c r="J8" s="130">
        <v>1.2257844634227035</v>
      </c>
      <c r="K8" s="130">
        <v>1.2801038291876317</v>
      </c>
    </row>
    <row r="9" spans="1:33" s="125" customFormat="1"/>
    <row r="11" spans="1:33">
      <c r="A11" s="163" t="s">
        <v>12</v>
      </c>
      <c r="B11" s="166" t="s">
        <v>13</v>
      </c>
      <c r="C11" s="166">
        <v>2000</v>
      </c>
      <c r="D11" s="166">
        <v>2010</v>
      </c>
      <c r="E11" s="166">
        <v>2020</v>
      </c>
      <c r="F11" s="166">
        <v>2030</v>
      </c>
      <c r="G11" s="166">
        <v>2040</v>
      </c>
      <c r="H11" s="166">
        <v>2050</v>
      </c>
      <c r="I11" s="166">
        <v>2060</v>
      </c>
      <c r="J11" s="166">
        <v>2070</v>
      </c>
      <c r="K11" s="166">
        <v>2080</v>
      </c>
      <c r="L11" s="166">
        <v>2090</v>
      </c>
      <c r="M11" s="166">
        <v>2100</v>
      </c>
      <c r="N11" s="127">
        <v>2110</v>
      </c>
      <c r="O11" s="127">
        <v>2120</v>
      </c>
      <c r="P11" s="127">
        <v>2130</v>
      </c>
      <c r="Q11" s="127">
        <v>2140</v>
      </c>
      <c r="R11" s="127">
        <v>2150</v>
      </c>
      <c r="S11" s="127">
        <v>2160</v>
      </c>
      <c r="T11" s="127">
        <v>2170</v>
      </c>
      <c r="U11" s="127">
        <v>2180</v>
      </c>
      <c r="V11" s="127">
        <v>2190</v>
      </c>
      <c r="W11" s="127">
        <v>2200</v>
      </c>
      <c r="X11" s="127">
        <v>2210</v>
      </c>
      <c r="Y11" s="127">
        <v>2220</v>
      </c>
      <c r="Z11" s="127">
        <v>2230</v>
      </c>
      <c r="AA11" s="127">
        <v>2240</v>
      </c>
      <c r="AB11" s="127">
        <v>2250</v>
      </c>
      <c r="AC11" s="127">
        <v>2260</v>
      </c>
      <c r="AD11" s="127">
        <v>2270</v>
      </c>
      <c r="AE11" s="127">
        <v>2280</v>
      </c>
      <c r="AF11" s="127">
        <v>2290</v>
      </c>
      <c r="AG11" s="127">
        <v>2300</v>
      </c>
    </row>
    <row r="12" spans="1:33">
      <c r="A12" s="234" t="s">
        <v>14</v>
      </c>
      <c r="B12" s="164" t="s">
        <v>15</v>
      </c>
      <c r="C12" s="164">
        <v>1.6331890600000001</v>
      </c>
      <c r="D12" s="164">
        <v>3.6756851999999998</v>
      </c>
      <c r="E12" s="164">
        <v>6.6603767999999999</v>
      </c>
      <c r="F12" s="164">
        <v>11.359874799999998</v>
      </c>
      <c r="G12" s="164">
        <v>16.779843199999998</v>
      </c>
      <c r="H12" s="164">
        <v>22.920282</v>
      </c>
      <c r="I12" s="164">
        <v>30.251117999999995</v>
      </c>
      <c r="J12" s="164">
        <v>39.284598000000003</v>
      </c>
      <c r="K12" s="164">
        <v>50.020721999999992</v>
      </c>
      <c r="L12" s="164">
        <v>61.738117999999993</v>
      </c>
      <c r="M12" s="164">
        <v>73.455513999999994</v>
      </c>
      <c r="N12" s="124">
        <f t="shared" ref="N12:W18" si="0">($M12/$M$19)*N$19</f>
        <v>87.034203633219249</v>
      </c>
      <c r="O12" s="124">
        <f t="shared" si="0"/>
        <v>102.31198479729861</v>
      </c>
      <c r="P12" s="124">
        <f t="shared" si="0"/>
        <v>119.32571681101582</v>
      </c>
      <c r="Q12" s="124">
        <f t="shared" si="0"/>
        <v>138.07421607672367</v>
      </c>
      <c r="R12" s="124">
        <f t="shared" si="0"/>
        <v>158.5119879213409</v>
      </c>
      <c r="S12" s="124">
        <f t="shared" si="0"/>
        <v>180.54382163009146</v>
      </c>
      <c r="T12" s="124">
        <f t="shared" si="0"/>
        <v>204.02065698025453</v>
      </c>
      <c r="U12" s="124">
        <f t="shared" si="0"/>
        <v>228.73711782308806</v>
      </c>
      <c r="V12" s="124">
        <f t="shared" si="0"/>
        <v>254.43106714056759</v>
      </c>
      <c r="W12" s="124">
        <f t="shared" si="0"/>
        <v>280.78546756250006</v>
      </c>
      <c r="X12" s="124">
        <f t="shared" ref="X12:AG18" si="1">($M12/$M$19)*X$19</f>
        <v>306.83059687468682</v>
      </c>
      <c r="Y12" s="124">
        <f t="shared" si="1"/>
        <v>332.00318845581677</v>
      </c>
      <c r="Z12" s="124">
        <f t="shared" si="1"/>
        <v>355.717634403185</v>
      </c>
      <c r="AA12" s="124">
        <f t="shared" si="1"/>
        <v>377.38800102802008</v>
      </c>
      <c r="AB12" s="124">
        <f t="shared" si="1"/>
        <v>396.45174274028523</v>
      </c>
      <c r="AC12" s="124">
        <f t="shared" si="1"/>
        <v>412.39379877449556</v>
      </c>
      <c r="AD12" s="124">
        <f t="shared" si="1"/>
        <v>424.76964374503905</v>
      </c>
      <c r="AE12" s="124">
        <f t="shared" si="1"/>
        <v>433.22585713925832</v>
      </c>
      <c r="AF12" s="124">
        <f t="shared" si="1"/>
        <v>437.51688503431973</v>
      </c>
      <c r="AG12" s="124">
        <f t="shared" si="1"/>
        <v>437.51688503431973</v>
      </c>
    </row>
    <row r="13" spans="1:33">
      <c r="A13" s="234"/>
      <c r="B13" s="164" t="s">
        <v>16</v>
      </c>
      <c r="C13" s="164">
        <v>10.15318808</v>
      </c>
      <c r="D13" s="164">
        <v>12.069209519999999</v>
      </c>
      <c r="E13" s="164">
        <v>13.933959359999999</v>
      </c>
      <c r="F13" s="164">
        <v>15.944807959999997</v>
      </c>
      <c r="G13" s="164">
        <v>17.929684039999998</v>
      </c>
      <c r="H13" s="164">
        <v>19.888587599999997</v>
      </c>
      <c r="I13" s="164">
        <v>22.298729999999999</v>
      </c>
      <c r="J13" s="164">
        <v>24.871404200000001</v>
      </c>
      <c r="K13" s="164">
        <v>27.606610199999999</v>
      </c>
      <c r="L13" s="164">
        <v>31.216920200000001</v>
      </c>
      <c r="M13" s="164">
        <v>34.827230199999995</v>
      </c>
      <c r="N13" s="124">
        <f t="shared" si="0"/>
        <v>41.265251308537614</v>
      </c>
      <c r="O13" s="124">
        <f t="shared" si="0"/>
        <v>48.508857303134782</v>
      </c>
      <c r="P13" s="124">
        <f t="shared" si="0"/>
        <v>56.57552417586048</v>
      </c>
      <c r="Q13" s="124">
        <f t="shared" si="0"/>
        <v>65.464690751311011</v>
      </c>
      <c r="R13" s="124">
        <f t="shared" si="0"/>
        <v>75.154786784231874</v>
      </c>
      <c r="S13" s="124">
        <f t="shared" si="0"/>
        <v>85.600670319983536</v>
      </c>
      <c r="T13" s="124">
        <f t="shared" si="0"/>
        <v>96.73166790728007</v>
      </c>
      <c r="U13" s="124">
        <f t="shared" si="0"/>
        <v>108.45040520319837</v>
      </c>
      <c r="V13" s="124">
        <f t="shared" si="0"/>
        <v>120.63259601363899</v>
      </c>
      <c r="W13" s="124">
        <f t="shared" si="0"/>
        <v>133.12792441441255</v>
      </c>
      <c r="X13" s="124">
        <f t="shared" si="1"/>
        <v>145.47661908346484</v>
      </c>
      <c r="Y13" s="124">
        <f t="shared" si="1"/>
        <v>157.41162020164631</v>
      </c>
      <c r="Z13" s="124">
        <f t="shared" si="1"/>
        <v>168.65527534882082</v>
      </c>
      <c r="AA13" s="124">
        <f t="shared" si="1"/>
        <v>178.92977764093644</v>
      </c>
      <c r="AB13" s="124">
        <f t="shared" si="1"/>
        <v>187.96840911911792</v>
      </c>
      <c r="AC13" s="124">
        <f t="shared" si="1"/>
        <v>195.52696565395806</v>
      </c>
      <c r="AD13" s="124">
        <f t="shared" si="1"/>
        <v>201.39468583230479</v>
      </c>
      <c r="AE13" s="124">
        <f t="shared" si="1"/>
        <v>205.40400350586702</v>
      </c>
      <c r="AF13" s="124">
        <f t="shared" si="1"/>
        <v>207.43849497094513</v>
      </c>
      <c r="AG13" s="124">
        <f t="shared" si="1"/>
        <v>207.43849497094513</v>
      </c>
    </row>
    <row r="14" spans="1:33">
      <c r="A14" s="234"/>
      <c r="B14" s="164" t="s">
        <v>17</v>
      </c>
      <c r="C14" s="164">
        <v>0.58123944000000005</v>
      </c>
      <c r="D14" s="164">
        <v>1.08869672</v>
      </c>
      <c r="E14" s="164">
        <v>1.8239045999999999</v>
      </c>
      <c r="F14" s="164">
        <v>3.3080485999999998</v>
      </c>
      <c r="G14" s="164">
        <v>5.3322463999999998</v>
      </c>
      <c r="H14" s="164">
        <v>7.8964979999999994</v>
      </c>
      <c r="I14" s="164">
        <v>11.823941199999997</v>
      </c>
      <c r="J14" s="164">
        <v>16.386865199999999</v>
      </c>
      <c r="K14" s="164">
        <v>21.585270000000001</v>
      </c>
      <c r="L14" s="164">
        <v>28.719041999999995</v>
      </c>
      <c r="M14" s="164">
        <v>35.852814000000002</v>
      </c>
      <c r="N14" s="124">
        <f t="shared" si="0"/>
        <v>42.480420387500587</v>
      </c>
      <c r="O14" s="124">
        <f t="shared" si="0"/>
        <v>49.937334328752712</v>
      </c>
      <c r="P14" s="124">
        <f t="shared" si="0"/>
        <v>58.241546444587186</v>
      </c>
      <c r="Q14" s="124">
        <f t="shared" si="0"/>
        <v>67.392479034243564</v>
      </c>
      <c r="R14" s="124">
        <f t="shared" si="0"/>
        <v>77.367926657134049</v>
      </c>
      <c r="S14" s="124">
        <f t="shared" si="0"/>
        <v>88.121418029323806</v>
      </c>
      <c r="T14" s="124">
        <f t="shared" si="0"/>
        <v>99.580198524931291</v>
      </c>
      <c r="U14" s="124">
        <f t="shared" si="0"/>
        <v>111.64402634507823</v>
      </c>
      <c r="V14" s="124">
        <f t="shared" si="0"/>
        <v>124.18495534606542</v>
      </c>
      <c r="W14" s="124">
        <f t="shared" si="0"/>
        <v>137.04824313694613</v>
      </c>
      <c r="X14" s="124">
        <f t="shared" si="1"/>
        <v>149.76057916165598</v>
      </c>
      <c r="Y14" s="124">
        <f t="shared" si="1"/>
        <v>162.04703928847803</v>
      </c>
      <c r="Z14" s="124">
        <f t="shared" si="1"/>
        <v>173.62179485637247</v>
      </c>
      <c r="AA14" s="124">
        <f t="shared" si="1"/>
        <v>184.19885819176784</v>
      </c>
      <c r="AB14" s="124">
        <f t="shared" si="1"/>
        <v>193.5036570902397</v>
      </c>
      <c r="AC14" s="124">
        <f t="shared" si="1"/>
        <v>201.28479615860317</v>
      </c>
      <c r="AD14" s="124">
        <f t="shared" si="1"/>
        <v>207.32530753289879</v>
      </c>
      <c r="AE14" s="124">
        <f t="shared" si="1"/>
        <v>211.4526906176765</v>
      </c>
      <c r="AF14" s="124">
        <f t="shared" si="1"/>
        <v>213.54709329234092</v>
      </c>
      <c r="AG14" s="124">
        <f t="shared" si="1"/>
        <v>213.54709329234092</v>
      </c>
    </row>
    <row r="15" spans="1:33">
      <c r="A15" s="234"/>
      <c r="B15" s="164" t="s">
        <v>18</v>
      </c>
      <c r="C15" s="164">
        <v>10.836344199999999</v>
      </c>
      <c r="D15" s="164">
        <v>13.940723199999999</v>
      </c>
      <c r="E15" s="164">
        <v>17.213844000000002</v>
      </c>
      <c r="F15" s="164">
        <v>20.963304000000001</v>
      </c>
      <c r="G15" s="164">
        <v>25.429949999999995</v>
      </c>
      <c r="H15" s="164">
        <v>30.613781999999997</v>
      </c>
      <c r="I15" s="164">
        <v>36.93464199999999</v>
      </c>
      <c r="J15" s="164">
        <v>44.348139999999994</v>
      </c>
      <c r="K15" s="164">
        <v>52.854275999999992</v>
      </c>
      <c r="L15" s="164">
        <v>63.795099999999998</v>
      </c>
      <c r="M15" s="164">
        <v>74.735923999999983</v>
      </c>
      <c r="N15" s="124">
        <f t="shared" si="0"/>
        <v>88.551305054278117</v>
      </c>
      <c r="O15" s="124">
        <f t="shared" si="0"/>
        <v>104.09539466431428</v>
      </c>
      <c r="P15" s="124">
        <f t="shared" si="0"/>
        <v>121.40569464715202</v>
      </c>
      <c r="Q15" s="124">
        <f t="shared" si="0"/>
        <v>140.48100077374173</v>
      </c>
      <c r="R15" s="124">
        <f t="shared" si="0"/>
        <v>161.27502534906026</v>
      </c>
      <c r="S15" s="124">
        <f t="shared" si="0"/>
        <v>183.69089803137271</v>
      </c>
      <c r="T15" s="124">
        <f t="shared" si="0"/>
        <v>207.57696031514217</v>
      </c>
      <c r="U15" s="124">
        <f t="shared" si="0"/>
        <v>232.72425612058683</v>
      </c>
      <c r="V15" s="124">
        <f t="shared" si="0"/>
        <v>258.86607909457081</v>
      </c>
      <c r="W15" s="124">
        <f t="shared" si="0"/>
        <v>285.67986555856743</v>
      </c>
      <c r="X15" s="124">
        <f t="shared" si="1"/>
        <v>312.17898997890381</v>
      </c>
      <c r="Y15" s="124">
        <f t="shared" si="1"/>
        <v>337.79036738061075</v>
      </c>
      <c r="Z15" s="124">
        <f t="shared" si="1"/>
        <v>361.91818207433977</v>
      </c>
      <c r="AA15" s="124">
        <f t="shared" si="1"/>
        <v>383.96628690586834</v>
      </c>
      <c r="AB15" s="124">
        <f t="shared" si="1"/>
        <v>403.36233049986561</v>
      </c>
      <c r="AC15" s="124">
        <f t="shared" si="1"/>
        <v>419.58227401801298</v>
      </c>
      <c r="AD15" s="124">
        <f t="shared" si="1"/>
        <v>432.17384351073099</v>
      </c>
      <c r="AE15" s="124">
        <f t="shared" si="1"/>
        <v>440.77745795903712</v>
      </c>
      <c r="AF15" s="124">
        <f t="shared" si="1"/>
        <v>445.14328316648431</v>
      </c>
      <c r="AG15" s="124">
        <f t="shared" si="1"/>
        <v>445.14328316648431</v>
      </c>
    </row>
    <row r="16" spans="1:33">
      <c r="A16" s="234"/>
      <c r="B16" s="164" t="s">
        <v>19</v>
      </c>
      <c r="C16" s="164">
        <v>27.598683940000001</v>
      </c>
      <c r="D16" s="164">
        <v>33.637545999999993</v>
      </c>
      <c r="E16" s="164">
        <v>39.782642759999995</v>
      </c>
      <c r="F16" s="164">
        <v>46.608147599999995</v>
      </c>
      <c r="G16" s="164">
        <v>54.221500879999994</v>
      </c>
      <c r="H16" s="164">
        <v>62.622702599999997</v>
      </c>
      <c r="I16" s="164">
        <v>72.749961399999989</v>
      </c>
      <c r="J16" s="164">
        <v>84.159083799999991</v>
      </c>
      <c r="K16" s="164">
        <v>96.8500698</v>
      </c>
      <c r="L16" s="164">
        <v>113.16971059999999</v>
      </c>
      <c r="M16" s="164">
        <v>129.48935139999998</v>
      </c>
      <c r="N16" s="124">
        <f t="shared" si="0"/>
        <v>153.42622989583987</v>
      </c>
      <c r="O16" s="124">
        <f t="shared" si="0"/>
        <v>180.35831254068765</v>
      </c>
      <c r="P16" s="124">
        <f t="shared" si="0"/>
        <v>210.35057593087586</v>
      </c>
      <c r="Q16" s="124">
        <f t="shared" si="0"/>
        <v>243.40093358870786</v>
      </c>
      <c r="R16" s="124">
        <f t="shared" si="0"/>
        <v>279.42918628353846</v>
      </c>
      <c r="S16" s="124">
        <f t="shared" si="0"/>
        <v>318.26749401219672</v>
      </c>
      <c r="T16" s="124">
        <f t="shared" si="0"/>
        <v>359.65308941375105</v>
      </c>
      <c r="U16" s="124">
        <f t="shared" si="0"/>
        <v>403.2239299015327</v>
      </c>
      <c r="V16" s="124">
        <f t="shared" si="0"/>
        <v>448.51791330521422</v>
      </c>
      <c r="W16" s="124">
        <f t="shared" si="0"/>
        <v>494.97615764030826</v>
      </c>
      <c r="X16" s="124">
        <f t="shared" si="1"/>
        <v>540.8892105632541</v>
      </c>
      <c r="Y16" s="124">
        <f t="shared" si="1"/>
        <v>585.26413055765533</v>
      </c>
      <c r="Z16" s="124">
        <f t="shared" si="1"/>
        <v>627.06859229670283</v>
      </c>
      <c r="AA16" s="124">
        <f t="shared" si="1"/>
        <v>665.26969614916663</v>
      </c>
      <c r="AB16" s="124">
        <f t="shared" si="1"/>
        <v>698.87577165193068</v>
      </c>
      <c r="AC16" s="124">
        <f t="shared" si="1"/>
        <v>726.97885586494624</v>
      </c>
      <c r="AD16" s="124">
        <f t="shared" si="1"/>
        <v>748.79532750875819</v>
      </c>
      <c r="AE16" s="124">
        <f t="shared" si="1"/>
        <v>763.7021674189308</v>
      </c>
      <c r="AF16" s="124">
        <f t="shared" si="1"/>
        <v>771.26650655037861</v>
      </c>
      <c r="AG16" s="124">
        <f t="shared" si="1"/>
        <v>771.26650655037861</v>
      </c>
    </row>
    <row r="17" spans="1:33">
      <c r="A17" s="234"/>
      <c r="B17" s="164" t="s">
        <v>20</v>
      </c>
      <c r="C17" s="164">
        <v>5.0559786799999999</v>
      </c>
      <c r="D17" s="164">
        <v>8.418801779999999</v>
      </c>
      <c r="E17" s="164">
        <v>13.208491979999998</v>
      </c>
      <c r="F17" s="164">
        <v>20.583606660000001</v>
      </c>
      <c r="G17" s="164">
        <v>29.669167399999996</v>
      </c>
      <c r="H17" s="164">
        <v>40.465174199999993</v>
      </c>
      <c r="I17" s="164">
        <v>55.241524199999994</v>
      </c>
      <c r="J17" s="164">
        <v>73.364788199999992</v>
      </c>
      <c r="K17" s="164">
        <v>94.834966199999982</v>
      </c>
      <c r="L17" s="164">
        <v>121.43575419999999</v>
      </c>
      <c r="M17" s="164">
        <v>148.03654219999999</v>
      </c>
      <c r="N17" s="124">
        <f t="shared" si="0"/>
        <v>175.40197947552929</v>
      </c>
      <c r="O17" s="124">
        <f t="shared" si="0"/>
        <v>206.19163395971952</v>
      </c>
      <c r="P17" s="124">
        <f t="shared" si="0"/>
        <v>240.47978906306739</v>
      </c>
      <c r="Q17" s="124">
        <f t="shared" si="0"/>
        <v>278.26405945473095</v>
      </c>
      <c r="R17" s="124">
        <f t="shared" si="0"/>
        <v>319.45275870132053</v>
      </c>
      <c r="S17" s="124">
        <f t="shared" si="0"/>
        <v>363.85400651736381</v>
      </c>
      <c r="T17" s="124">
        <f t="shared" si="0"/>
        <v>411.16739849821454</v>
      </c>
      <c r="U17" s="124">
        <f t="shared" si="0"/>
        <v>460.97903549247434</v>
      </c>
      <c r="V17" s="124">
        <f t="shared" si="0"/>
        <v>512.76062689787545</v>
      </c>
      <c r="W17" s="124">
        <f t="shared" si="0"/>
        <v>565.87324020308085</v>
      </c>
      <c r="X17" s="124">
        <f t="shared" si="1"/>
        <v>618.36257251553309</v>
      </c>
      <c r="Y17" s="124">
        <f t="shared" si="1"/>
        <v>669.09346000048504</v>
      </c>
      <c r="Z17" s="124">
        <f t="shared" si="1"/>
        <v>716.8857139385243</v>
      </c>
      <c r="AA17" s="124">
        <f t="shared" si="1"/>
        <v>760.55848904628374</v>
      </c>
      <c r="AB17" s="124">
        <f t="shared" si="1"/>
        <v>798.97807459948865</v>
      </c>
      <c r="AC17" s="124">
        <f t="shared" si="1"/>
        <v>831.10645710407687</v>
      </c>
      <c r="AD17" s="124">
        <f t="shared" si="1"/>
        <v>856.04777459649165</v>
      </c>
      <c r="AE17" s="124">
        <f t="shared" si="1"/>
        <v>873.08977080368652</v>
      </c>
      <c r="AF17" s="124">
        <f t="shared" si="1"/>
        <v>881.73757540646466</v>
      </c>
      <c r="AG17" s="124">
        <f t="shared" si="1"/>
        <v>881.73757540646466</v>
      </c>
    </row>
    <row r="18" spans="1:33">
      <c r="A18" s="234"/>
      <c r="B18" s="164" t="s">
        <v>21</v>
      </c>
      <c r="C18" s="164">
        <v>3.42845406</v>
      </c>
      <c r="D18" s="164">
        <v>5.3028882799999995</v>
      </c>
      <c r="E18" s="164">
        <v>7.7642029199999989</v>
      </c>
      <c r="F18" s="164">
        <v>11.74866312</v>
      </c>
      <c r="G18" s="164">
        <v>16.70600584</v>
      </c>
      <c r="H18" s="164">
        <v>22.636231079999998</v>
      </c>
      <c r="I18" s="164">
        <v>32.614490359999998</v>
      </c>
      <c r="J18" s="164">
        <v>44.271977799999995</v>
      </c>
      <c r="K18" s="164">
        <v>57.6086934</v>
      </c>
      <c r="L18" s="164">
        <v>74.787209399999995</v>
      </c>
      <c r="M18" s="164">
        <v>91.965725399999997</v>
      </c>
      <c r="N18" s="124">
        <f t="shared" si="0"/>
        <v>108.96613795038347</v>
      </c>
      <c r="O18" s="124">
        <f t="shared" si="0"/>
        <v>128.09379972478771</v>
      </c>
      <c r="P18" s="124">
        <f t="shared" si="0"/>
        <v>149.39485830022298</v>
      </c>
      <c r="Q18" s="124">
        <f t="shared" si="0"/>
        <v>172.86783182175046</v>
      </c>
      <c r="R18" s="124">
        <f t="shared" si="0"/>
        <v>198.45576131673596</v>
      </c>
      <c r="S18" s="124">
        <f t="shared" si="0"/>
        <v>226.03944371963109</v>
      </c>
      <c r="T18" s="124">
        <f t="shared" si="0"/>
        <v>255.43225680476056</v>
      </c>
      <c r="U18" s="124">
        <f t="shared" si="0"/>
        <v>286.37707125030209</v>
      </c>
      <c r="V18" s="124">
        <f t="shared" si="0"/>
        <v>318.54569357282566</v>
      </c>
      <c r="W18" s="124">
        <f t="shared" si="0"/>
        <v>351.5411954800764</v>
      </c>
      <c r="X18" s="124">
        <f t="shared" si="1"/>
        <v>384.14949239202855</v>
      </c>
      <c r="Y18" s="124">
        <f t="shared" si="1"/>
        <v>415.66537893196278</v>
      </c>
      <c r="Z18" s="124">
        <f t="shared" si="1"/>
        <v>445.35567861469059</v>
      </c>
      <c r="AA18" s="124">
        <f t="shared" si="1"/>
        <v>472.48680707343249</v>
      </c>
      <c r="AB18" s="124">
        <f t="shared" si="1"/>
        <v>496.35446165694952</v>
      </c>
      <c r="AC18" s="124">
        <f t="shared" si="1"/>
        <v>516.31379034061513</v>
      </c>
      <c r="AD18" s="124">
        <f t="shared" si="1"/>
        <v>531.8082508402581</v>
      </c>
      <c r="AE18" s="124">
        <f t="shared" si="1"/>
        <v>542.39536345561021</v>
      </c>
      <c r="AF18" s="124">
        <f t="shared" si="1"/>
        <v>547.76769660790376</v>
      </c>
      <c r="AG18" s="124">
        <f t="shared" si="1"/>
        <v>547.76769660790376</v>
      </c>
    </row>
    <row r="19" spans="1:33" s="125" customFormat="1">
      <c r="B19" s="165" t="s">
        <v>22</v>
      </c>
      <c r="C19" s="165">
        <v>36.083116680000003</v>
      </c>
      <c r="D19" s="165">
        <v>47.359236059999994</v>
      </c>
      <c r="E19" s="165">
        <v>60.755337659999995</v>
      </c>
      <c r="F19" s="165">
        <v>78.940417379999985</v>
      </c>
      <c r="G19" s="165">
        <v>100.59667411999997</v>
      </c>
      <c r="H19" s="165">
        <v>125.72410787999999</v>
      </c>
      <c r="I19" s="165">
        <v>160.60597595999997</v>
      </c>
      <c r="J19" s="165">
        <v>201.79584979999998</v>
      </c>
      <c r="K19" s="165">
        <v>249.29372939999999</v>
      </c>
      <c r="L19" s="165">
        <v>309.39267419999999</v>
      </c>
      <c r="M19" s="165">
        <v>369.49161900000001</v>
      </c>
      <c r="N19" s="125">
        <f t="shared" ref="N19:AG19" si="2">N30*N51</f>
        <v>437.7943473217527</v>
      </c>
      <c r="O19" s="125">
        <f t="shared" si="2"/>
        <v>514.64374622519495</v>
      </c>
      <c r="P19" s="125">
        <f t="shared" si="2"/>
        <v>600.22522329416631</v>
      </c>
      <c r="Q19" s="125">
        <f t="shared" si="2"/>
        <v>694.53282486518935</v>
      </c>
      <c r="R19" s="125">
        <f t="shared" si="2"/>
        <v>797.33770630159506</v>
      </c>
      <c r="S19" s="125">
        <f t="shared" si="2"/>
        <v>908.16094424919174</v>
      </c>
      <c r="T19" s="125">
        <f t="shared" si="2"/>
        <v>1026.2527447167263</v>
      </c>
      <c r="U19" s="125">
        <f t="shared" si="2"/>
        <v>1150.5800366443093</v>
      </c>
      <c r="V19" s="125">
        <f t="shared" si="2"/>
        <v>1279.8242337759154</v>
      </c>
      <c r="W19" s="125">
        <f t="shared" si="2"/>
        <v>1412.3905933234657</v>
      </c>
      <c r="X19" s="125">
        <f t="shared" si="2"/>
        <v>1543.401275470816</v>
      </c>
      <c r="Y19" s="125">
        <f t="shared" si="2"/>
        <v>1670.0229694901034</v>
      </c>
      <c r="Z19" s="125">
        <f t="shared" si="2"/>
        <v>1789.309984849918</v>
      </c>
      <c r="AA19" s="125">
        <f t="shared" si="2"/>
        <v>1898.3149922688831</v>
      </c>
      <c r="AB19" s="125">
        <f t="shared" si="2"/>
        <v>1994.2083079083691</v>
      </c>
      <c r="AC19" s="125">
        <f t="shared" si="2"/>
        <v>2074.3991033096386</v>
      </c>
      <c r="AD19" s="125">
        <f t="shared" si="2"/>
        <v>2136.6513529455083</v>
      </c>
      <c r="AE19" s="125">
        <f t="shared" si="2"/>
        <v>2179.1873016782279</v>
      </c>
      <c r="AF19" s="125">
        <f t="shared" si="2"/>
        <v>2200.7717785647474</v>
      </c>
      <c r="AG19" s="125">
        <f t="shared" si="2"/>
        <v>2200.7717785647474</v>
      </c>
    </row>
    <row r="20" spans="1:33" s="128" customFormat="1" ht="11.25">
      <c r="B20" s="128" t="s">
        <v>23</v>
      </c>
      <c r="C20" s="128">
        <f t="shared" ref="C20:AG20" si="3">SUM(C16:C18)</f>
        <v>36.083116680000003</v>
      </c>
      <c r="D20" s="128">
        <f t="shared" si="3"/>
        <v>47.359236059999994</v>
      </c>
      <c r="E20" s="128">
        <f t="shared" si="3"/>
        <v>60.755337659999995</v>
      </c>
      <c r="F20" s="128">
        <f t="shared" si="3"/>
        <v>78.94041738</v>
      </c>
      <c r="G20" s="128">
        <f t="shared" si="3"/>
        <v>100.59667411999999</v>
      </c>
      <c r="H20" s="128">
        <f t="shared" si="3"/>
        <v>125.72410787999999</v>
      </c>
      <c r="I20" s="128">
        <f t="shared" si="3"/>
        <v>160.60597595999997</v>
      </c>
      <c r="J20" s="128">
        <f t="shared" si="3"/>
        <v>201.79584979999998</v>
      </c>
      <c r="K20" s="128">
        <f t="shared" si="3"/>
        <v>249.29372939999996</v>
      </c>
      <c r="L20" s="128">
        <f t="shared" si="3"/>
        <v>309.39267419999999</v>
      </c>
      <c r="M20" s="128">
        <f t="shared" si="3"/>
        <v>369.49161899999996</v>
      </c>
      <c r="N20" s="128">
        <f t="shared" si="3"/>
        <v>437.79434732175264</v>
      </c>
      <c r="O20" s="128">
        <f t="shared" si="3"/>
        <v>514.64374622519483</v>
      </c>
      <c r="P20" s="128">
        <f t="shared" si="3"/>
        <v>600.2252232941662</v>
      </c>
      <c r="Q20" s="128">
        <f t="shared" si="3"/>
        <v>694.53282486518924</v>
      </c>
      <c r="R20" s="128">
        <f t="shared" si="3"/>
        <v>797.33770630159506</v>
      </c>
      <c r="S20" s="128">
        <f t="shared" si="3"/>
        <v>908.16094424919163</v>
      </c>
      <c r="T20" s="128">
        <f t="shared" si="3"/>
        <v>1026.2527447167261</v>
      </c>
      <c r="U20" s="128">
        <f t="shared" si="3"/>
        <v>1150.5800366443091</v>
      </c>
      <c r="V20" s="128">
        <f t="shared" si="3"/>
        <v>1279.8242337759154</v>
      </c>
      <c r="W20" s="128">
        <f t="shared" si="3"/>
        <v>1412.3905933234655</v>
      </c>
      <c r="X20" s="128">
        <f t="shared" si="3"/>
        <v>1543.4012754708158</v>
      </c>
      <c r="Y20" s="128">
        <f t="shared" si="3"/>
        <v>1670.0229694901032</v>
      </c>
      <c r="Z20" s="128">
        <f t="shared" si="3"/>
        <v>1789.3099848499178</v>
      </c>
      <c r="AA20" s="128">
        <f t="shared" si="3"/>
        <v>1898.3149922688826</v>
      </c>
      <c r="AB20" s="128">
        <f t="shared" si="3"/>
        <v>1994.2083079083689</v>
      </c>
      <c r="AC20" s="128">
        <f t="shared" si="3"/>
        <v>2074.3991033096381</v>
      </c>
      <c r="AD20" s="128">
        <f t="shared" si="3"/>
        <v>2136.6513529455078</v>
      </c>
      <c r="AE20" s="128">
        <f t="shared" si="3"/>
        <v>2179.1873016782274</v>
      </c>
      <c r="AF20" s="128">
        <f t="shared" si="3"/>
        <v>2200.7717785647469</v>
      </c>
      <c r="AG20" s="128">
        <f t="shared" si="3"/>
        <v>2200.7717785647469</v>
      </c>
    </row>
    <row r="22" spans="1:33">
      <c r="B22" s="127" t="s">
        <v>24</v>
      </c>
      <c r="C22" s="127">
        <v>2000</v>
      </c>
      <c r="D22" s="127">
        <v>2010</v>
      </c>
      <c r="E22" s="127">
        <v>2020</v>
      </c>
      <c r="F22" s="127">
        <v>2030</v>
      </c>
      <c r="G22" s="127">
        <v>2040</v>
      </c>
      <c r="H22" s="127">
        <v>2050</v>
      </c>
      <c r="I22" s="127">
        <v>2060</v>
      </c>
      <c r="J22" s="127">
        <v>2070</v>
      </c>
      <c r="K22" s="127">
        <v>2080</v>
      </c>
      <c r="L22" s="127">
        <v>2090</v>
      </c>
      <c r="M22" s="127">
        <v>2100</v>
      </c>
      <c r="N22" s="127">
        <v>2110</v>
      </c>
      <c r="O22" s="127">
        <v>2120</v>
      </c>
      <c r="P22" s="127">
        <v>2130</v>
      </c>
      <c r="Q22" s="127">
        <v>2140</v>
      </c>
      <c r="R22" s="127">
        <v>2150</v>
      </c>
      <c r="S22" s="127">
        <v>2160</v>
      </c>
      <c r="T22" s="127">
        <v>2170</v>
      </c>
      <c r="U22" s="127">
        <v>2180</v>
      </c>
      <c r="V22" s="127">
        <v>2190</v>
      </c>
      <c r="W22" s="127">
        <v>2200</v>
      </c>
      <c r="X22" s="127">
        <v>2210</v>
      </c>
      <c r="Y22" s="127">
        <v>2220</v>
      </c>
      <c r="Z22" s="127">
        <v>2230</v>
      </c>
      <c r="AA22" s="127">
        <v>2240</v>
      </c>
      <c r="AB22" s="127">
        <v>2250</v>
      </c>
      <c r="AC22" s="127">
        <v>2260</v>
      </c>
      <c r="AD22" s="127">
        <v>2270</v>
      </c>
      <c r="AE22" s="127">
        <v>2280</v>
      </c>
      <c r="AF22" s="127">
        <v>2290</v>
      </c>
      <c r="AG22" s="127">
        <v>2300</v>
      </c>
    </row>
    <row r="23" spans="1:33">
      <c r="B23" s="123" t="s">
        <v>15</v>
      </c>
      <c r="C23" s="123">
        <f t="shared" ref="C23:AG23" si="4">C12/C44</f>
        <v>1.2019495823469557</v>
      </c>
      <c r="D23" s="123">
        <f t="shared" si="4"/>
        <v>2.5007439828915228</v>
      </c>
      <c r="E23" s="123">
        <f t="shared" si="4"/>
        <v>4.2792102541038908</v>
      </c>
      <c r="F23" s="123">
        <f t="shared" si="4"/>
        <v>7.2051621496482996</v>
      </c>
      <c r="G23" s="123">
        <f t="shared" si="4"/>
        <v>10.690340293233209</v>
      </c>
      <c r="H23" s="123">
        <f t="shared" si="4"/>
        <v>14.927500911790759</v>
      </c>
      <c r="I23" s="123">
        <f t="shared" si="4"/>
        <v>20.363535472753135</v>
      </c>
      <c r="J23" s="123">
        <f t="shared" si="4"/>
        <v>27.353279734854642</v>
      </c>
      <c r="K23" s="123">
        <f t="shared" si="4"/>
        <v>36.054608753315648</v>
      </c>
      <c r="L23" s="123">
        <f t="shared" si="4"/>
        <v>46.37105838995739</v>
      </c>
      <c r="M23" s="123">
        <f t="shared" si="4"/>
        <v>57.592894926665053</v>
      </c>
      <c r="N23" s="123">
        <f t="shared" si="4"/>
        <v>70.928416364779864</v>
      </c>
      <c r="O23" s="123">
        <f t="shared" si="4"/>
        <v>86.29338819623932</v>
      </c>
      <c r="P23" s="123">
        <f t="shared" si="4"/>
        <v>103.71478775334056</v>
      </c>
      <c r="Q23" s="123">
        <f t="shared" si="4"/>
        <v>123.14300525482297</v>
      </c>
      <c r="R23" s="123">
        <f t="shared" si="4"/>
        <v>144.43908116516309</v>
      </c>
      <c r="S23" s="123">
        <f t="shared" si="4"/>
        <v>167.36536522018267</v>
      </c>
      <c r="T23" s="123">
        <f t="shared" si="4"/>
        <v>191.58096907142672</v>
      </c>
      <c r="U23" s="123">
        <f t="shared" si="4"/>
        <v>216.64319180210398</v>
      </c>
      <c r="V23" s="123">
        <f t="shared" si="4"/>
        <v>242.01574935772783</v>
      </c>
      <c r="W23" s="123">
        <f t="shared" si="4"/>
        <v>267.08415015747687</v>
      </c>
      <c r="X23" s="123">
        <f t="shared" si="4"/>
        <v>291.85837116141323</v>
      </c>
      <c r="Y23" s="123">
        <f t="shared" si="4"/>
        <v>315.80263112640176</v>
      </c>
      <c r="Z23" s="123">
        <f t="shared" si="4"/>
        <v>338.35989770181112</v>
      </c>
      <c r="AA23" s="123">
        <f t="shared" si="4"/>
        <v>358.97282864812769</v>
      </c>
      <c r="AB23" s="123">
        <f t="shared" si="4"/>
        <v>377.10632856976673</v>
      </c>
      <c r="AC23" s="123">
        <f t="shared" si="4"/>
        <v>392.2704698076397</v>
      </c>
      <c r="AD23" s="123">
        <f t="shared" si="4"/>
        <v>404.04241821056956</v>
      </c>
      <c r="AE23" s="123">
        <f t="shared" si="4"/>
        <v>412.08599891134998</v>
      </c>
      <c r="AF23" s="123">
        <f t="shared" si="4"/>
        <v>416.16764013232734</v>
      </c>
      <c r="AG23" s="123">
        <f t="shared" si="4"/>
        <v>416.16764013232734</v>
      </c>
    </row>
    <row r="24" spans="1:33">
      <c r="B24" s="123" t="s">
        <v>16</v>
      </c>
      <c r="C24" s="123">
        <f t="shared" ref="C24:AG24" si="5">C13/C45</f>
        <v>17.516409211255738</v>
      </c>
      <c r="D24" s="123">
        <f t="shared" si="5"/>
        <v>20.298975992267831</v>
      </c>
      <c r="E24" s="123">
        <f t="shared" si="5"/>
        <v>23.14030759726381</v>
      </c>
      <c r="F24" s="123">
        <f t="shared" si="5"/>
        <v>26.56669516550858</v>
      </c>
      <c r="G24" s="123">
        <f t="shared" si="5"/>
        <v>30.323935765567434</v>
      </c>
      <c r="H24" s="123">
        <f t="shared" si="5"/>
        <v>34.563301212147543</v>
      </c>
      <c r="I24" s="123">
        <f t="shared" si="5"/>
        <v>40.16214061392138</v>
      </c>
      <c r="J24" s="123">
        <f t="shared" si="5"/>
        <v>46.700372530390148</v>
      </c>
      <c r="K24" s="123">
        <f t="shared" si="5"/>
        <v>54.397904605768737</v>
      </c>
      <c r="L24" s="123">
        <f t="shared" si="5"/>
        <v>63.330173454965951</v>
      </c>
      <c r="M24" s="123">
        <f t="shared" si="5"/>
        <v>72.806597782110529</v>
      </c>
      <c r="N24" s="123">
        <f t="shared" si="5"/>
        <v>88.626654256043452</v>
      </c>
      <c r="O24" s="123">
        <f t="shared" si="5"/>
        <v>106.71509280236606</v>
      </c>
      <c r="P24" s="123">
        <f t="shared" si="5"/>
        <v>127.10282771764821</v>
      </c>
      <c r="Q24" s="123">
        <f t="shared" si="5"/>
        <v>149.74504244008793</v>
      </c>
      <c r="R24" s="123">
        <f t="shared" si="5"/>
        <v>174.50889489792593</v>
      </c>
      <c r="S24" s="123">
        <f t="shared" si="5"/>
        <v>201.16413667950766</v>
      </c>
      <c r="T24" s="123">
        <f t="shared" si="5"/>
        <v>229.37782036779348</v>
      </c>
      <c r="U24" s="123">
        <f t="shared" si="5"/>
        <v>258.71413652219195</v>
      </c>
      <c r="V24" s="123">
        <f t="shared" si="5"/>
        <v>288.64017058092111</v>
      </c>
      <c r="W24" s="123">
        <f t="shared" si="5"/>
        <v>318.53800781768365</v>
      </c>
      <c r="X24" s="123">
        <f t="shared" si="5"/>
        <v>348.08499141508526</v>
      </c>
      <c r="Y24" s="123">
        <f t="shared" si="5"/>
        <v>376.64212168065535</v>
      </c>
      <c r="Z24" s="123">
        <f t="shared" si="5"/>
        <v>403.54505378091932</v>
      </c>
      <c r="AA24" s="123">
        <f t="shared" si="5"/>
        <v>428.12907329331557</v>
      </c>
      <c r="AB24" s="123">
        <f t="shared" si="5"/>
        <v>449.75599850170136</v>
      </c>
      <c r="AC24" s="123">
        <f t="shared" si="5"/>
        <v>467.84151700712357</v>
      </c>
      <c r="AD24" s="123">
        <f t="shared" si="5"/>
        <v>481.88133550698927</v>
      </c>
      <c r="AE24" s="123">
        <f t="shared" si="5"/>
        <v>491.47451492492428</v>
      </c>
      <c r="AF24" s="123">
        <f t="shared" si="5"/>
        <v>496.34248579623983</v>
      </c>
      <c r="AG24" s="123">
        <f t="shared" si="5"/>
        <v>496.34248579623983</v>
      </c>
    </row>
    <row r="25" spans="1:33">
      <c r="B25" s="123" t="s">
        <v>17</v>
      </c>
      <c r="C25" s="123">
        <f t="shared" ref="C25:AG25" si="6">C14/C46</f>
        <v>0.57384166454128671</v>
      </c>
      <c r="D25" s="123">
        <f t="shared" si="6"/>
        <v>0.93355537579854508</v>
      </c>
      <c r="E25" s="123">
        <f t="shared" si="6"/>
        <v>1.3929422097312487</v>
      </c>
      <c r="F25" s="123">
        <f t="shared" si="6"/>
        <v>2.3604807946169268</v>
      </c>
      <c r="G25" s="123">
        <f t="shared" si="6"/>
        <v>3.6297901326731816</v>
      </c>
      <c r="H25" s="123">
        <f t="shared" si="6"/>
        <v>5.2219644616676693</v>
      </c>
      <c r="I25" s="123">
        <f t="shared" si="6"/>
        <v>7.8272280856603791</v>
      </c>
      <c r="J25" s="123">
        <f t="shared" si="6"/>
        <v>11.021220659382047</v>
      </c>
      <c r="K25" s="123">
        <f t="shared" si="6"/>
        <v>14.980823952361785</v>
      </c>
      <c r="L25" s="123">
        <f t="shared" si="6"/>
        <v>20.97055991510242</v>
      </c>
      <c r="M25" s="123">
        <f t="shared" si="6"/>
        <v>27.618887216963934</v>
      </c>
      <c r="N25" s="123">
        <f t="shared" si="6"/>
        <v>34.339210050843576</v>
      </c>
      <c r="O25" s="123">
        <f t="shared" si="6"/>
        <v>42.132878510555997</v>
      </c>
      <c r="P25" s="123">
        <f t="shared" si="6"/>
        <v>51.01509137337051</v>
      </c>
      <c r="Q25" s="123">
        <f t="shared" si="6"/>
        <v>60.956905769660573</v>
      </c>
      <c r="R25" s="123">
        <f t="shared" si="6"/>
        <v>71.877649323880036</v>
      </c>
      <c r="S25" s="123">
        <f t="shared" si="6"/>
        <v>83.639518595259389</v>
      </c>
      <c r="T25" s="123">
        <f t="shared" si="6"/>
        <v>96.045249803149147</v>
      </c>
      <c r="U25" s="123">
        <f t="shared" si="6"/>
        <v>108.83960661760528</v>
      </c>
      <c r="V25" s="123">
        <f t="shared" si="6"/>
        <v>121.71517937639614</v>
      </c>
      <c r="W25" s="123">
        <f t="shared" si="6"/>
        <v>134.32264359357319</v>
      </c>
      <c r="X25" s="123">
        <f t="shared" si="6"/>
        <v>146.7821581557742</v>
      </c>
      <c r="Y25" s="123">
        <f t="shared" si="6"/>
        <v>158.82426659048537</v>
      </c>
      <c r="Z25" s="123">
        <f t="shared" si="6"/>
        <v>170.16882476388287</v>
      </c>
      <c r="AA25" s="123">
        <f t="shared" si="6"/>
        <v>180.535532692034</v>
      </c>
      <c r="AB25" s="123">
        <f t="shared" si="6"/>
        <v>189.65527883062839</v>
      </c>
      <c r="AC25" s="123">
        <f t="shared" si="6"/>
        <v>197.28166750886493</v>
      </c>
      <c r="AD25" s="123">
        <f t="shared" si="6"/>
        <v>203.20204589446496</v>
      </c>
      <c r="AE25" s="123">
        <f t="shared" si="6"/>
        <v>207.24734406378735</v>
      </c>
      <c r="AF25" s="123">
        <f t="shared" si="6"/>
        <v>209.30009350129208</v>
      </c>
      <c r="AG25" s="123">
        <f t="shared" si="6"/>
        <v>209.30009350129208</v>
      </c>
    </row>
    <row r="26" spans="1:33">
      <c r="B26" s="123" t="s">
        <v>18</v>
      </c>
      <c r="C26" s="123">
        <f t="shared" ref="C26:AG26" si="7">C15/C47</f>
        <v>38.563456745602949</v>
      </c>
      <c r="D26" s="123">
        <f t="shared" si="7"/>
        <v>45.036661300309596</v>
      </c>
      <c r="E26" s="123">
        <f t="shared" si="7"/>
        <v>51.261428507616031</v>
      </c>
      <c r="F26" s="123">
        <f t="shared" si="7"/>
        <v>57.626587619750126</v>
      </c>
      <c r="G26" s="123">
        <f t="shared" si="7"/>
        <v>64.906319977130863</v>
      </c>
      <c r="H26" s="123">
        <f t="shared" si="7"/>
        <v>72.915303891352707</v>
      </c>
      <c r="I26" s="123">
        <f t="shared" si="7"/>
        <v>82.979181051461723</v>
      </c>
      <c r="J26" s="123">
        <f t="shared" si="7"/>
        <v>94.539179446512222</v>
      </c>
      <c r="K26" s="123">
        <f t="shared" si="7"/>
        <v>107.46539629869099</v>
      </c>
      <c r="L26" s="123">
        <f t="shared" si="7"/>
        <v>124.53137729008279</v>
      </c>
      <c r="M26" s="123">
        <f t="shared" si="7"/>
        <v>140.28680336126038</v>
      </c>
      <c r="N26" s="123">
        <f t="shared" si="7"/>
        <v>160.464410550791</v>
      </c>
      <c r="O26" s="123">
        <f t="shared" si="7"/>
        <v>182.81508505661145</v>
      </c>
      <c r="P26" s="123">
        <f t="shared" si="7"/>
        <v>207.45157218285331</v>
      </c>
      <c r="Q26" s="123">
        <f t="shared" si="7"/>
        <v>234.47299457517386</v>
      </c>
      <c r="R26" s="123">
        <f t="shared" si="7"/>
        <v>263.96134192146911</v>
      </c>
      <c r="S26" s="123">
        <f t="shared" si="7"/>
        <v>295.97785806787186</v>
      </c>
      <c r="T26" s="123">
        <f t="shared" si="7"/>
        <v>330.55940359620467</v>
      </c>
      <c r="U26" s="123">
        <f t="shared" si="7"/>
        <v>367.71488259778988</v>
      </c>
      <c r="V26" s="123">
        <f t="shared" si="7"/>
        <v>407.42183142539017</v>
      </c>
      <c r="W26" s="123">
        <f t="shared" si="7"/>
        <v>449.62327406639304</v>
      </c>
      <c r="X26" s="123">
        <f t="shared" si="7"/>
        <v>491.32947922183382</v>
      </c>
      <c r="Y26" s="123">
        <f t="shared" si="7"/>
        <v>531.63848503220197</v>
      </c>
      <c r="Z26" s="123">
        <f t="shared" si="7"/>
        <v>569.6125544243539</v>
      </c>
      <c r="AA26" s="123">
        <f t="shared" si="7"/>
        <v>604.31342864217174</v>
      </c>
      <c r="AB26" s="123">
        <f t="shared" si="7"/>
        <v>634.84030041738845</v>
      </c>
      <c r="AC26" s="123">
        <f t="shared" si="7"/>
        <v>660.3684001857855</v>
      </c>
      <c r="AD26" s="123">
        <f t="shared" si="7"/>
        <v>680.18590706496639</v>
      </c>
      <c r="AE26" s="123">
        <f t="shared" si="7"/>
        <v>693.72688689386962</v>
      </c>
      <c r="AF26" s="123">
        <f t="shared" si="7"/>
        <v>700.598132859825</v>
      </c>
      <c r="AG26" s="123">
        <f t="shared" si="7"/>
        <v>700.598132859825</v>
      </c>
    </row>
    <row r="27" spans="1:33">
      <c r="B27" s="123" t="s">
        <v>19</v>
      </c>
      <c r="C27" s="123">
        <f t="shared" ref="C27:AG27" si="8">C16/C48</f>
        <v>26.513070901189678</v>
      </c>
      <c r="D27" s="123">
        <f t="shared" si="8"/>
        <v>30.844089359021492</v>
      </c>
      <c r="E27" s="123">
        <f t="shared" si="8"/>
        <v>35.265142713285421</v>
      </c>
      <c r="F27" s="123">
        <f t="shared" si="8"/>
        <v>40.363800404433462</v>
      </c>
      <c r="G27" s="123">
        <f t="shared" si="8"/>
        <v>46.216377532972928</v>
      </c>
      <c r="H27" s="123">
        <f t="shared" si="8"/>
        <v>52.907553152392019</v>
      </c>
      <c r="I27" s="123">
        <f t="shared" si="8"/>
        <v>61.382340663874615</v>
      </c>
      <c r="J27" s="123">
        <f t="shared" si="8"/>
        <v>71.201140730947671</v>
      </c>
      <c r="K27" s="123">
        <f t="shared" si="8"/>
        <v>82.494676222470559</v>
      </c>
      <c r="L27" s="123">
        <f t="shared" si="8"/>
        <v>96.264835387305965</v>
      </c>
      <c r="M27" s="123">
        <f t="shared" si="8"/>
        <v>109.99775008494731</v>
      </c>
      <c r="N27" s="123">
        <f t="shared" si="8"/>
        <v>130.17284939172083</v>
      </c>
      <c r="O27" s="123">
        <f t="shared" si="8"/>
        <v>152.85751141237535</v>
      </c>
      <c r="P27" s="123">
        <f t="shared" si="8"/>
        <v>178.10779311408427</v>
      </c>
      <c r="Q27" s="123">
        <f t="shared" si="8"/>
        <v>205.92488129471167</v>
      </c>
      <c r="R27" s="123">
        <f t="shared" si="8"/>
        <v>236.24601434970813</v>
      </c>
      <c r="S27" s="123">
        <f t="shared" si="8"/>
        <v>268.9366065440592</v>
      </c>
      <c r="T27" s="123">
        <f t="shared" si="8"/>
        <v>303.78415305865786</v>
      </c>
      <c r="U27" s="123">
        <f t="shared" si="8"/>
        <v>340.49447851540873</v>
      </c>
      <c r="V27" s="123">
        <f t="shared" si="8"/>
        <v>378.6908368157417</v>
      </c>
      <c r="W27" s="123">
        <f t="shared" si="8"/>
        <v>417.91627442334692</v>
      </c>
      <c r="X27" s="123">
        <f t="shared" si="8"/>
        <v>456.68139821523459</v>
      </c>
      <c r="Y27" s="123">
        <f t="shared" si="8"/>
        <v>494.14785181232003</v>
      </c>
      <c r="Z27" s="123">
        <f t="shared" si="8"/>
        <v>529.44402645544665</v>
      </c>
      <c r="AA27" s="123">
        <f t="shared" si="8"/>
        <v>561.697828491064</v>
      </c>
      <c r="AB27" s="123">
        <f t="shared" si="8"/>
        <v>590.07197471067002</v>
      </c>
      <c r="AC27" s="123">
        <f t="shared" si="8"/>
        <v>613.79985750425647</v>
      </c>
      <c r="AD27" s="123">
        <f t="shared" si="8"/>
        <v>632.21985291153021</v>
      </c>
      <c r="AE27" s="123">
        <f t="shared" si="8"/>
        <v>644.80593590264618</v>
      </c>
      <c r="AF27" s="123">
        <f t="shared" si="8"/>
        <v>651.19262823013128</v>
      </c>
      <c r="AG27" s="123">
        <f t="shared" si="8"/>
        <v>651.19262823013128</v>
      </c>
    </row>
    <row r="28" spans="1:33">
      <c r="B28" s="123" t="s">
        <v>20</v>
      </c>
      <c r="C28" s="123">
        <f t="shared" ref="C28:AG28" si="9">C17/C49</f>
        <v>1.5934239092753042</v>
      </c>
      <c r="D28" s="123">
        <f t="shared" si="9"/>
        <v>2.3975848100213182</v>
      </c>
      <c r="E28" s="123">
        <f t="shared" si="9"/>
        <v>3.4635313487995951</v>
      </c>
      <c r="F28" s="123">
        <f t="shared" si="9"/>
        <v>5.1642809104033836</v>
      </c>
      <c r="G28" s="123">
        <f t="shared" si="9"/>
        <v>7.2368241508079061</v>
      </c>
      <c r="H28" s="123">
        <f t="shared" si="9"/>
        <v>9.7376288127652</v>
      </c>
      <c r="I28" s="123">
        <f t="shared" si="9"/>
        <v>13.369054091304115</v>
      </c>
      <c r="J28" s="123">
        <f t="shared" si="9"/>
        <v>17.968421189270529</v>
      </c>
      <c r="K28" s="123">
        <f t="shared" si="9"/>
        <v>23.659246406517561</v>
      </c>
      <c r="L28" s="123">
        <f t="shared" si="9"/>
        <v>31.226889956336368</v>
      </c>
      <c r="M28" s="123">
        <f t="shared" si="9"/>
        <v>39.274571376117187</v>
      </c>
      <c r="N28" s="123">
        <f t="shared" si="9"/>
        <v>47.860952654834293</v>
      </c>
      <c r="O28" s="123">
        <f t="shared" si="9"/>
        <v>57.685435993434375</v>
      </c>
      <c r="P28" s="123">
        <f t="shared" si="9"/>
        <v>68.764767007602771</v>
      </c>
      <c r="Q28" s="123">
        <f t="shared" si="9"/>
        <v>81.073837108884206</v>
      </c>
      <c r="R28" s="123">
        <f t="shared" si="9"/>
        <v>94.538876330322452</v>
      </c>
      <c r="S28" s="123">
        <f t="shared" si="9"/>
        <v>109.0322815258567</v>
      </c>
      <c r="T28" s="123">
        <f t="shared" si="9"/>
        <v>124.36973802879491</v>
      </c>
      <c r="U28" s="123">
        <f t="shared" si="9"/>
        <v>140.31021657683257</v>
      </c>
      <c r="V28" s="123">
        <f t="shared" si="9"/>
        <v>156.55928391840621</v>
      </c>
      <c r="W28" s="123">
        <f t="shared" si="9"/>
        <v>172.77595943892015</v>
      </c>
      <c r="X28" s="123">
        <f t="shared" si="9"/>
        <v>188.80233090567762</v>
      </c>
      <c r="Y28" s="123">
        <f t="shared" si="9"/>
        <v>204.29180299178452</v>
      </c>
      <c r="Z28" s="123">
        <f t="shared" si="9"/>
        <v>218.88403309075483</v>
      </c>
      <c r="AA28" s="123">
        <f t="shared" si="9"/>
        <v>232.21847812988648</v>
      </c>
      <c r="AB28" s="123">
        <f t="shared" si="9"/>
        <v>243.9489864550697</v>
      </c>
      <c r="AC28" s="123">
        <f t="shared" si="9"/>
        <v>253.75862528948198</v>
      </c>
      <c r="AD28" s="123">
        <f t="shared" si="9"/>
        <v>261.37386445130591</v>
      </c>
      <c r="AE28" s="123">
        <f t="shared" si="9"/>
        <v>266.57723339731899</v>
      </c>
      <c r="AF28" s="123">
        <f t="shared" si="9"/>
        <v>269.21763522432371</v>
      </c>
      <c r="AG28" s="123">
        <f t="shared" si="9"/>
        <v>269.21763522432371</v>
      </c>
    </row>
    <row r="29" spans="1:33">
      <c r="B29" s="123" t="s">
        <v>21</v>
      </c>
      <c r="C29" s="123">
        <f t="shared" ref="C29:AG29" si="10">C18/C50</f>
        <v>1.8803455289754938</v>
      </c>
      <c r="D29" s="123">
        <f t="shared" si="10"/>
        <v>2.4159340563216523</v>
      </c>
      <c r="E29" s="123">
        <f t="shared" si="10"/>
        <v>3.0021780766300998</v>
      </c>
      <c r="F29" s="123">
        <f t="shared" si="10"/>
        <v>4.0096010851840829</v>
      </c>
      <c r="G29" s="123">
        <f t="shared" si="10"/>
        <v>5.1775046828725255</v>
      </c>
      <c r="H29" s="123">
        <f t="shared" si="10"/>
        <v>6.5126214788874224</v>
      </c>
      <c r="I29" s="123">
        <f t="shared" si="10"/>
        <v>8.9105224655772233</v>
      </c>
      <c r="J29" s="123">
        <f t="shared" si="10"/>
        <v>11.722892884060286</v>
      </c>
      <c r="K29" s="123">
        <f t="shared" si="10"/>
        <v>15.062265854368301</v>
      </c>
      <c r="L29" s="123">
        <f t="shared" si="10"/>
        <v>19.83154518666452</v>
      </c>
      <c r="M29" s="123">
        <f t="shared" si="10"/>
        <v>24.738299574638564</v>
      </c>
      <c r="N29" s="123">
        <f t="shared" si="10"/>
        <v>29.691255249493086</v>
      </c>
      <c r="O29" s="123">
        <f t="shared" si="10"/>
        <v>35.305047731932824</v>
      </c>
      <c r="P29" s="123">
        <f t="shared" si="10"/>
        <v>41.590541782246895</v>
      </c>
      <c r="Q29" s="123">
        <f t="shared" si="10"/>
        <v>48.540235928506547</v>
      </c>
      <c r="R29" s="123">
        <f t="shared" si="10"/>
        <v>56.12530554552184</v>
      </c>
      <c r="S29" s="123">
        <f t="shared" si="10"/>
        <v>64.293206229132394</v>
      </c>
      <c r="T29" s="123">
        <f t="shared" si="10"/>
        <v>72.966074143784127</v>
      </c>
      <c r="U29" s="123">
        <f t="shared" si="10"/>
        <v>82.040142600688441</v>
      </c>
      <c r="V29" s="123">
        <f t="shared" si="10"/>
        <v>91.386356630732777</v>
      </c>
      <c r="W29" s="123">
        <f t="shared" si="10"/>
        <v>100.85231007272044</v>
      </c>
      <c r="X29" s="123">
        <f t="shared" si="10"/>
        <v>110.20717975340318</v>
      </c>
      <c r="Y29" s="123">
        <f t="shared" si="10"/>
        <v>119.24865199736459</v>
      </c>
      <c r="Z29" s="123">
        <f t="shared" si="10"/>
        <v>127.76638860477783</v>
      </c>
      <c r="AA29" s="123">
        <f t="shared" si="10"/>
        <v>135.54993436022522</v>
      </c>
      <c r="AB29" s="123">
        <f t="shared" si="10"/>
        <v>142.39723456775343</v>
      </c>
      <c r="AC29" s="123">
        <f t="shared" si="10"/>
        <v>148.12329009447328</v>
      </c>
      <c r="AD29" s="123">
        <f t="shared" si="10"/>
        <v>152.56843665143796</v>
      </c>
      <c r="AE29" s="123">
        <f t="shared" si="10"/>
        <v>155.60573292847931</v>
      </c>
      <c r="AF29" s="123">
        <f t="shared" si="10"/>
        <v>157.14698105488779</v>
      </c>
      <c r="AG29" s="123">
        <f t="shared" si="10"/>
        <v>157.14698105488779</v>
      </c>
    </row>
    <row r="30" spans="1:33" s="125" customFormat="1">
      <c r="B30" s="125" t="s">
        <v>22</v>
      </c>
      <c r="C30" s="125">
        <f t="shared" ref="C30:M30" si="11">C19/C51</f>
        <v>5.9767124924531485</v>
      </c>
      <c r="D30" s="125">
        <f t="shared" si="11"/>
        <v>6.9677713884803127</v>
      </c>
      <c r="E30" s="125">
        <f t="shared" si="11"/>
        <v>8.070708023850532</v>
      </c>
      <c r="F30" s="125">
        <f t="shared" si="11"/>
        <v>9.7812344090459042</v>
      </c>
      <c r="G30" s="125">
        <f t="shared" si="11"/>
        <v>11.835444019126518</v>
      </c>
      <c r="H30" s="125">
        <f t="shared" si="11"/>
        <v>14.26264876822478</v>
      </c>
      <c r="I30" s="125">
        <f t="shared" si="11"/>
        <v>17.889912732554638</v>
      </c>
      <c r="J30" s="125">
        <f t="shared" si="11"/>
        <v>22.318807735296001</v>
      </c>
      <c r="K30" s="125">
        <f t="shared" si="11"/>
        <v>27.677508766152695</v>
      </c>
      <c r="L30" s="125">
        <f t="shared" si="11"/>
        <v>35.016791918859617</v>
      </c>
      <c r="M30" s="125">
        <f t="shared" si="11"/>
        <v>42.646690032017098</v>
      </c>
      <c r="N30" s="125">
        <f t="shared" ref="N30:AG30" si="12">M30*EXP(N40*10)</f>
        <v>51.42968389950672</v>
      </c>
      <c r="O30" s="125">
        <f t="shared" si="12"/>
        <v>61.413228907152096</v>
      </c>
      <c r="P30" s="125">
        <f t="shared" si="12"/>
        <v>72.615538074465888</v>
      </c>
      <c r="Q30" s="125">
        <f t="shared" si="12"/>
        <v>85.019146166761047</v>
      </c>
      <c r="R30" s="125">
        <f t="shared" si="12"/>
        <v>98.565168733059465</v>
      </c>
      <c r="S30" s="125">
        <f t="shared" si="12"/>
        <v>113.1487476870916</v>
      </c>
      <c r="T30" s="125">
        <f t="shared" si="12"/>
        <v>128.61617355864036</v>
      </c>
      <c r="U30" s="125">
        <f t="shared" si="12"/>
        <v>144.76413153977694</v>
      </c>
      <c r="V30" s="125">
        <f t="shared" si="12"/>
        <v>161.34143119308507</v>
      </c>
      <c r="W30" s="125">
        <f t="shared" si="12"/>
        <v>178.05344961951829</v>
      </c>
      <c r="X30" s="125">
        <f t="shared" si="12"/>
        <v>194.56935110145321</v>
      </c>
      <c r="Y30" s="125">
        <f t="shared" si="12"/>
        <v>210.53195346044376</v>
      </c>
      <c r="Z30" s="125">
        <f t="shared" si="12"/>
        <v>225.56990732393794</v>
      </c>
      <c r="AA30" s="125">
        <f t="shared" si="12"/>
        <v>239.31165672987083</v>
      </c>
      <c r="AB30" s="125">
        <f t="shared" si="12"/>
        <v>251.40047672469041</v>
      </c>
      <c r="AC30" s="125">
        <f t="shared" si="12"/>
        <v>261.50975373094064</v>
      </c>
      <c r="AD30" s="125">
        <f t="shared" si="12"/>
        <v>269.35760251061845</v>
      </c>
      <c r="AE30" s="125">
        <f t="shared" si="12"/>
        <v>274.71990982171309</v>
      </c>
      <c r="AF30" s="125">
        <f t="shared" si="12"/>
        <v>277.44096346370475</v>
      </c>
      <c r="AG30" s="125">
        <f t="shared" si="12"/>
        <v>277.44096346370475</v>
      </c>
    </row>
    <row r="32" spans="1:33">
      <c r="B32" s="127" t="s">
        <v>25</v>
      </c>
      <c r="C32" s="127">
        <v>2000</v>
      </c>
      <c r="D32" s="127">
        <v>2010</v>
      </c>
      <c r="E32" s="127">
        <v>2020</v>
      </c>
      <c r="F32" s="127">
        <v>2030</v>
      </c>
      <c r="G32" s="127">
        <v>2040</v>
      </c>
      <c r="H32" s="127">
        <v>2050</v>
      </c>
      <c r="I32" s="127">
        <v>2060</v>
      </c>
      <c r="J32" s="127">
        <v>2070</v>
      </c>
      <c r="K32" s="127">
        <v>2080</v>
      </c>
      <c r="L32" s="127">
        <v>2090</v>
      </c>
      <c r="M32" s="127">
        <v>2100</v>
      </c>
      <c r="N32" s="127">
        <v>2110</v>
      </c>
      <c r="O32" s="127">
        <v>2120</v>
      </c>
      <c r="P32" s="127">
        <v>2130</v>
      </c>
      <c r="Q32" s="127">
        <v>2140</v>
      </c>
      <c r="R32" s="127">
        <v>2150</v>
      </c>
      <c r="S32" s="127">
        <v>2160</v>
      </c>
      <c r="T32" s="127">
        <v>2170</v>
      </c>
      <c r="U32" s="127">
        <v>2180</v>
      </c>
      <c r="V32" s="127">
        <v>2190</v>
      </c>
      <c r="W32" s="127">
        <v>2200</v>
      </c>
      <c r="X32" s="127">
        <v>2210</v>
      </c>
      <c r="Y32" s="127">
        <v>2220</v>
      </c>
      <c r="Z32" s="127">
        <v>2230</v>
      </c>
      <c r="AA32" s="127">
        <v>2240</v>
      </c>
      <c r="AB32" s="127">
        <v>2250</v>
      </c>
      <c r="AC32" s="127">
        <v>2260</v>
      </c>
      <c r="AD32" s="127">
        <v>2270</v>
      </c>
      <c r="AE32" s="127">
        <v>2280</v>
      </c>
      <c r="AF32" s="127">
        <v>2290</v>
      </c>
      <c r="AG32" s="127">
        <v>2300</v>
      </c>
    </row>
    <row r="33" spans="1:33">
      <c r="B33" s="123" t="s">
        <v>15</v>
      </c>
      <c r="D33" s="123">
        <f t="shared" ref="D33:AG40" si="13">(1/10)*LN(D23/C23)</f>
        <v>7.3264339032826128E-2</v>
      </c>
      <c r="E33" s="123">
        <f t="shared" si="13"/>
        <v>5.3718019173989474E-2</v>
      </c>
      <c r="F33" s="123">
        <f t="shared" si="13"/>
        <v>5.2102926185555523E-2</v>
      </c>
      <c r="G33" s="123">
        <f t="shared" si="13"/>
        <v>3.9454282303238587E-2</v>
      </c>
      <c r="H33" s="123">
        <f t="shared" si="13"/>
        <v>3.338646531337458E-2</v>
      </c>
      <c r="I33" s="123">
        <f t="shared" si="13"/>
        <v>3.1054061406109491E-2</v>
      </c>
      <c r="J33" s="123">
        <f t="shared" si="13"/>
        <v>2.9509061427644857E-2</v>
      </c>
      <c r="K33" s="123">
        <f t="shared" si="13"/>
        <v>2.7619826006706788E-2</v>
      </c>
      <c r="L33" s="123">
        <f t="shared" si="13"/>
        <v>2.5164082410385032E-2</v>
      </c>
      <c r="M33" s="123">
        <f t="shared" si="13"/>
        <v>2.1672368509699825E-2</v>
      </c>
      <c r="N33" s="123">
        <f t="shared" si="13"/>
        <v>2.0827194010532186E-2</v>
      </c>
      <c r="O33" s="123">
        <f t="shared" si="13"/>
        <v>1.9608183274298974E-2</v>
      </c>
      <c r="P33" s="123">
        <f t="shared" si="13"/>
        <v>1.8389172538065771E-2</v>
      </c>
      <c r="Q33" s="123">
        <f t="shared" si="13"/>
        <v>1.7170161801832545E-2</v>
      </c>
      <c r="R33" s="123">
        <f t="shared" si="13"/>
        <v>1.5951151065599366E-2</v>
      </c>
      <c r="S33" s="123">
        <f t="shared" si="13"/>
        <v>1.4732140329366148E-2</v>
      </c>
      <c r="T33" s="123">
        <f t="shared" si="13"/>
        <v>1.351312959313291E-2</v>
      </c>
      <c r="U33" s="123">
        <f t="shared" si="13"/>
        <v>1.2294118856899728E-2</v>
      </c>
      <c r="V33" s="123">
        <f t="shared" si="13"/>
        <v>1.1075108120666515E-2</v>
      </c>
      <c r="W33" s="123">
        <f t="shared" si="13"/>
        <v>9.8560973844332867E-3</v>
      </c>
      <c r="X33" s="123">
        <f t="shared" si="13"/>
        <v>8.8704876459899679E-3</v>
      </c>
      <c r="Y33" s="123">
        <f t="shared" si="13"/>
        <v>7.8848779075466526E-3</v>
      </c>
      <c r="Z33" s="123">
        <f t="shared" si="13"/>
        <v>6.8992681691033026E-3</v>
      </c>
      <c r="AA33" s="123">
        <f t="shared" si="13"/>
        <v>5.9136584306599595E-3</v>
      </c>
      <c r="AB33" s="123">
        <f t="shared" si="13"/>
        <v>4.9280486922166451E-3</v>
      </c>
      <c r="AC33" s="123">
        <f t="shared" si="13"/>
        <v>3.942438953773309E-3</v>
      </c>
      <c r="AD33" s="123">
        <f t="shared" si="13"/>
        <v>2.956829215329988E-3</v>
      </c>
      <c r="AE33" s="123">
        <f t="shared" si="13"/>
        <v>1.9712194768866662E-3</v>
      </c>
      <c r="AF33" s="123">
        <f t="shared" si="13"/>
        <v>9.856097384433125E-4</v>
      </c>
      <c r="AG33" s="123">
        <f t="shared" si="13"/>
        <v>0</v>
      </c>
    </row>
    <row r="34" spans="1:33">
      <c r="B34" s="123" t="s">
        <v>16</v>
      </c>
      <c r="D34" s="123">
        <f t="shared" si="13"/>
        <v>1.4743233023784733E-2</v>
      </c>
      <c r="E34" s="123">
        <f t="shared" si="13"/>
        <v>1.3100557351330637E-2</v>
      </c>
      <c r="F34" s="123">
        <f t="shared" si="13"/>
        <v>1.380823552987193E-2</v>
      </c>
      <c r="G34" s="123">
        <f t="shared" si="13"/>
        <v>1.322789900645914E-2</v>
      </c>
      <c r="H34" s="123">
        <f t="shared" si="13"/>
        <v>1.3085510063743942E-2</v>
      </c>
      <c r="I34" s="123">
        <f t="shared" si="13"/>
        <v>1.5013231554361997E-2</v>
      </c>
      <c r="J34" s="123">
        <f t="shared" si="13"/>
        <v>1.5082736563674176E-2</v>
      </c>
      <c r="K34" s="123">
        <f t="shared" si="13"/>
        <v>1.5257349310455562E-2</v>
      </c>
      <c r="L34" s="123">
        <f t="shared" si="13"/>
        <v>1.5203625458762235E-2</v>
      </c>
      <c r="M34" s="123">
        <f t="shared" si="13"/>
        <v>1.3944469053987517E-2</v>
      </c>
      <c r="N34" s="123">
        <f t="shared" si="13"/>
        <v>1.9662607050141771E-2</v>
      </c>
      <c r="O34" s="123">
        <f t="shared" si="13"/>
        <v>1.8572994865063055E-2</v>
      </c>
      <c r="P34" s="123">
        <f t="shared" si="13"/>
        <v>1.7483382679984338E-2</v>
      </c>
      <c r="Q34" s="123">
        <f t="shared" si="13"/>
        <v>1.6393770494905622E-2</v>
      </c>
      <c r="R34" s="123">
        <f t="shared" si="13"/>
        <v>1.5304158309826902E-2</v>
      </c>
      <c r="S34" s="123">
        <f t="shared" si="13"/>
        <v>1.4214546124748179E-2</v>
      </c>
      <c r="T34" s="123">
        <f t="shared" si="13"/>
        <v>1.3124933939669445E-2</v>
      </c>
      <c r="U34" s="123">
        <f t="shared" si="13"/>
        <v>1.2035321754590713E-2</v>
      </c>
      <c r="V34" s="123">
        <f t="shared" si="13"/>
        <v>1.0945709569512021E-2</v>
      </c>
      <c r="W34" s="123">
        <f t="shared" si="13"/>
        <v>9.8560973844332867E-3</v>
      </c>
      <c r="X34" s="123">
        <f t="shared" si="13"/>
        <v>8.8704876459899679E-3</v>
      </c>
      <c r="Y34" s="123">
        <f t="shared" si="13"/>
        <v>7.8848779075466318E-3</v>
      </c>
      <c r="Z34" s="123">
        <f t="shared" si="13"/>
        <v>6.8992681691033026E-3</v>
      </c>
      <c r="AA34" s="123">
        <f t="shared" si="13"/>
        <v>5.9136584306599804E-3</v>
      </c>
      <c r="AB34" s="123">
        <f t="shared" si="13"/>
        <v>4.9280486922166451E-3</v>
      </c>
      <c r="AC34" s="123">
        <f t="shared" si="13"/>
        <v>3.9424389537732881E-3</v>
      </c>
      <c r="AD34" s="123">
        <f t="shared" si="13"/>
        <v>2.9568292153300097E-3</v>
      </c>
      <c r="AE34" s="123">
        <f t="shared" si="13"/>
        <v>1.9712194768866662E-3</v>
      </c>
      <c r="AF34" s="123">
        <f t="shared" si="13"/>
        <v>9.856097384433125E-4</v>
      </c>
      <c r="AG34" s="123">
        <f t="shared" si="13"/>
        <v>0</v>
      </c>
    </row>
    <row r="35" spans="1:33">
      <c r="B35" s="123" t="s">
        <v>17</v>
      </c>
      <c r="D35" s="123">
        <f t="shared" si="13"/>
        <v>4.8664676932189475E-2</v>
      </c>
      <c r="E35" s="123">
        <f t="shared" si="13"/>
        <v>4.0017320488272619E-2</v>
      </c>
      <c r="F35" s="123">
        <f t="shared" si="13"/>
        <v>5.2744711707795579E-2</v>
      </c>
      <c r="G35" s="123">
        <f t="shared" si="13"/>
        <v>4.3030950709415941E-2</v>
      </c>
      <c r="H35" s="123">
        <f t="shared" si="13"/>
        <v>3.6369883283676754E-2</v>
      </c>
      <c r="I35" s="123">
        <f t="shared" si="13"/>
        <v>4.047347705255612E-2</v>
      </c>
      <c r="J35" s="123">
        <f t="shared" si="13"/>
        <v>3.4221412995233978E-2</v>
      </c>
      <c r="K35" s="123">
        <f t="shared" si="13"/>
        <v>3.0694841484237213E-2</v>
      </c>
      <c r="L35" s="123">
        <f t="shared" si="13"/>
        <v>3.363485652533655E-2</v>
      </c>
      <c r="M35" s="123">
        <f t="shared" si="13"/>
        <v>2.7538031281327847E-2</v>
      </c>
      <c r="N35" s="123">
        <f t="shared" si="13"/>
        <v>2.1778799330510482E-2</v>
      </c>
      <c r="O35" s="123">
        <f t="shared" si="13"/>
        <v>2.0454054669835228E-2</v>
      </c>
      <c r="P35" s="123">
        <f t="shared" si="13"/>
        <v>1.9129310009160003E-2</v>
      </c>
      <c r="Q35" s="123">
        <f t="shared" si="13"/>
        <v>1.7804565348484749E-2</v>
      </c>
      <c r="R35" s="123">
        <f t="shared" si="13"/>
        <v>1.6479820687809517E-2</v>
      </c>
      <c r="S35" s="123">
        <f t="shared" si="13"/>
        <v>1.5155076027134279E-2</v>
      </c>
      <c r="T35" s="123">
        <f t="shared" si="13"/>
        <v>1.3830331366459017E-2</v>
      </c>
      <c r="U35" s="123">
        <f t="shared" si="13"/>
        <v>1.2505586705783771E-2</v>
      </c>
      <c r="V35" s="123">
        <f t="shared" si="13"/>
        <v>1.1180842045108528E-2</v>
      </c>
      <c r="W35" s="123">
        <f t="shared" si="13"/>
        <v>9.8560973844332659E-3</v>
      </c>
      <c r="X35" s="123">
        <f t="shared" si="13"/>
        <v>8.8704876459899679E-3</v>
      </c>
      <c r="Y35" s="123">
        <f t="shared" si="13"/>
        <v>7.8848779075466318E-3</v>
      </c>
      <c r="Z35" s="123">
        <f t="shared" si="13"/>
        <v>6.8992681691033026E-3</v>
      </c>
      <c r="AA35" s="123">
        <f t="shared" si="13"/>
        <v>5.9136584306599804E-3</v>
      </c>
      <c r="AB35" s="123">
        <f t="shared" si="13"/>
        <v>4.9280486922166451E-3</v>
      </c>
      <c r="AC35" s="123">
        <f t="shared" si="13"/>
        <v>3.942438953773309E-3</v>
      </c>
      <c r="AD35" s="123">
        <f t="shared" si="13"/>
        <v>2.956829215329988E-3</v>
      </c>
      <c r="AE35" s="123">
        <f t="shared" si="13"/>
        <v>1.9712194768866662E-3</v>
      </c>
      <c r="AF35" s="123">
        <f t="shared" si="13"/>
        <v>9.8560973844333461E-4</v>
      </c>
      <c r="AG35" s="123">
        <f t="shared" si="13"/>
        <v>0</v>
      </c>
    </row>
    <row r="36" spans="1:33">
      <c r="B36" s="123" t="s">
        <v>18</v>
      </c>
      <c r="D36" s="123">
        <f t="shared" si="13"/>
        <v>1.5517174203187642E-2</v>
      </c>
      <c r="E36" s="123">
        <f t="shared" si="13"/>
        <v>1.2946173478086357E-2</v>
      </c>
      <c r="F36" s="123">
        <f t="shared" si="13"/>
        <v>1.1704546339300405E-2</v>
      </c>
      <c r="G36" s="123">
        <f t="shared" si="13"/>
        <v>1.1896094737970972E-2</v>
      </c>
      <c r="H36" s="123">
        <f t="shared" si="13"/>
        <v>1.1635354770290512E-2</v>
      </c>
      <c r="I36" s="123">
        <f t="shared" si="13"/>
        <v>1.2929119872309124E-2</v>
      </c>
      <c r="J36" s="123">
        <f t="shared" si="13"/>
        <v>1.3042460026753187E-2</v>
      </c>
      <c r="K36" s="123">
        <f t="shared" si="13"/>
        <v>1.2815455495697054E-2</v>
      </c>
      <c r="L36" s="123">
        <f t="shared" si="13"/>
        <v>1.4738880972526812E-2</v>
      </c>
      <c r="M36" s="123">
        <f t="shared" si="13"/>
        <v>1.1913121195885347E-2</v>
      </c>
      <c r="N36" s="123">
        <f t="shared" si="13"/>
        <v>1.3438325432864863E-2</v>
      </c>
      <c r="O36" s="123">
        <f t="shared" si="13"/>
        <v>1.3040300094150241E-2</v>
      </c>
      <c r="P36" s="123">
        <f t="shared" si="13"/>
        <v>1.2642274755435633E-2</v>
      </c>
      <c r="Q36" s="123">
        <f t="shared" si="13"/>
        <v>1.2244249416720983E-2</v>
      </c>
      <c r="R36" s="123">
        <f t="shared" si="13"/>
        <v>1.1846224078006409E-2</v>
      </c>
      <c r="S36" s="123">
        <f t="shared" si="13"/>
        <v>1.1448198739291763E-2</v>
      </c>
      <c r="T36" s="123">
        <f t="shared" si="13"/>
        <v>1.1050173400577125E-2</v>
      </c>
      <c r="U36" s="123">
        <f t="shared" si="13"/>
        <v>1.0652148061862519E-2</v>
      </c>
      <c r="V36" s="123">
        <f t="shared" si="13"/>
        <v>1.0254122723147909E-2</v>
      </c>
      <c r="W36" s="123">
        <f t="shared" si="13"/>
        <v>9.8560973844332867E-3</v>
      </c>
      <c r="X36" s="123">
        <f t="shared" si="13"/>
        <v>8.8704876459899679E-3</v>
      </c>
      <c r="Y36" s="123">
        <f t="shared" si="13"/>
        <v>7.8848779075466318E-3</v>
      </c>
      <c r="Z36" s="123">
        <f t="shared" si="13"/>
        <v>6.8992681691033026E-3</v>
      </c>
      <c r="AA36" s="123">
        <f t="shared" si="13"/>
        <v>5.9136584306600012E-3</v>
      </c>
      <c r="AB36" s="123">
        <f t="shared" si="13"/>
        <v>4.9280486922166451E-3</v>
      </c>
      <c r="AC36" s="123">
        <f t="shared" si="13"/>
        <v>3.9424389537732881E-3</v>
      </c>
      <c r="AD36" s="123">
        <f t="shared" si="13"/>
        <v>2.9568292153300097E-3</v>
      </c>
      <c r="AE36" s="123">
        <f t="shared" si="13"/>
        <v>1.9712194768866662E-3</v>
      </c>
      <c r="AF36" s="123">
        <f t="shared" si="13"/>
        <v>9.856097384433125E-4</v>
      </c>
      <c r="AG36" s="123">
        <f t="shared" si="13"/>
        <v>0</v>
      </c>
    </row>
    <row r="37" spans="1:33">
      <c r="B37" s="123" t="s">
        <v>19</v>
      </c>
      <c r="D37" s="123">
        <f t="shared" si="13"/>
        <v>1.5130728615182104E-2</v>
      </c>
      <c r="E37" s="123">
        <f t="shared" si="13"/>
        <v>1.3394987843902374E-2</v>
      </c>
      <c r="F37" s="123">
        <f t="shared" si="13"/>
        <v>1.3503833616567965E-2</v>
      </c>
      <c r="G37" s="123">
        <f t="shared" si="13"/>
        <v>1.354008736265226E-2</v>
      </c>
      <c r="H37" s="123">
        <f t="shared" si="13"/>
        <v>1.3521188305472893E-2</v>
      </c>
      <c r="I37" s="123">
        <f t="shared" si="13"/>
        <v>1.4857607206682739E-2</v>
      </c>
      <c r="J37" s="123">
        <f t="shared" si="13"/>
        <v>1.4838665734418438E-2</v>
      </c>
      <c r="K37" s="123">
        <f t="shared" si="13"/>
        <v>1.4722492083006253E-2</v>
      </c>
      <c r="L37" s="123">
        <f t="shared" si="13"/>
        <v>1.5436933456284977E-2</v>
      </c>
      <c r="M37" s="123">
        <f t="shared" si="13"/>
        <v>1.3335681662545533E-2</v>
      </c>
      <c r="N37" s="123">
        <f t="shared" si="13"/>
        <v>1.6840326620152776E-2</v>
      </c>
      <c r="O37" s="123">
        <f t="shared" si="13"/>
        <v>1.6064301149517287E-2</v>
      </c>
      <c r="P37" s="123">
        <f t="shared" si="13"/>
        <v>1.5288275678881783E-2</v>
      </c>
      <c r="Q37" s="123">
        <f t="shared" si="13"/>
        <v>1.45122502082463E-2</v>
      </c>
      <c r="R37" s="123">
        <f t="shared" si="13"/>
        <v>1.3736224737610795E-2</v>
      </c>
      <c r="S37" s="123">
        <f t="shared" si="13"/>
        <v>1.2960199266975284E-2</v>
      </c>
      <c r="T37" s="123">
        <f t="shared" si="13"/>
        <v>1.2184173796339764E-2</v>
      </c>
      <c r="U37" s="123">
        <f t="shared" si="13"/>
        <v>1.1408148325704302E-2</v>
      </c>
      <c r="V37" s="123">
        <f t="shared" si="13"/>
        <v>1.0632122855068794E-2</v>
      </c>
      <c r="W37" s="123">
        <f t="shared" si="13"/>
        <v>9.8560973844332867E-3</v>
      </c>
      <c r="X37" s="123">
        <f t="shared" si="13"/>
        <v>8.8704876459899471E-3</v>
      </c>
      <c r="Y37" s="123">
        <f t="shared" si="13"/>
        <v>7.8848779075466526E-3</v>
      </c>
      <c r="Z37" s="123">
        <f t="shared" si="13"/>
        <v>6.8992681691033026E-3</v>
      </c>
      <c r="AA37" s="123">
        <f t="shared" si="13"/>
        <v>5.9136584306599804E-3</v>
      </c>
      <c r="AB37" s="123">
        <f t="shared" si="13"/>
        <v>4.9280486922166451E-3</v>
      </c>
      <c r="AC37" s="123">
        <f t="shared" si="13"/>
        <v>3.9424389537732881E-3</v>
      </c>
      <c r="AD37" s="123">
        <f t="shared" si="13"/>
        <v>2.9568292153300097E-3</v>
      </c>
      <c r="AE37" s="123">
        <f t="shared" si="13"/>
        <v>1.9712194768866662E-3</v>
      </c>
      <c r="AF37" s="123">
        <f t="shared" si="13"/>
        <v>9.8560973844333461E-4</v>
      </c>
      <c r="AG37" s="123">
        <f t="shared" si="13"/>
        <v>0</v>
      </c>
    </row>
    <row r="38" spans="1:33">
      <c r="B38" s="123" t="s">
        <v>20</v>
      </c>
      <c r="D38" s="123">
        <f t="shared" si="13"/>
        <v>4.0857679846192957E-2</v>
      </c>
      <c r="E38" s="123">
        <f t="shared" si="13"/>
        <v>3.6782678812346613E-2</v>
      </c>
      <c r="F38" s="123">
        <f t="shared" si="13"/>
        <v>3.9947717970624581E-2</v>
      </c>
      <c r="G38" s="123">
        <f t="shared" si="13"/>
        <v>3.374165876211551E-2</v>
      </c>
      <c r="H38" s="123">
        <f t="shared" si="13"/>
        <v>2.9681518267684316E-2</v>
      </c>
      <c r="I38" s="123">
        <f t="shared" si="13"/>
        <v>3.1694500038281302E-2</v>
      </c>
      <c r="J38" s="123">
        <f t="shared" si="13"/>
        <v>2.9567319878080076E-2</v>
      </c>
      <c r="K38" s="123">
        <f t="shared" si="13"/>
        <v>2.7513816829446505E-2</v>
      </c>
      <c r="L38" s="123">
        <f t="shared" si="13"/>
        <v>2.7752557411157966E-2</v>
      </c>
      <c r="M38" s="123">
        <f t="shared" si="13"/>
        <v>2.2929768947530453E-2</v>
      </c>
      <c r="N38" s="123">
        <f t="shared" si="13"/>
        <v>1.9772271663453991E-2</v>
      </c>
      <c r="O38" s="123">
        <f t="shared" si="13"/>
        <v>1.867047452134056E-2</v>
      </c>
      <c r="P38" s="123">
        <f t="shared" si="13"/>
        <v>1.7568677379227193E-2</v>
      </c>
      <c r="Q38" s="123">
        <f t="shared" si="13"/>
        <v>1.6466880237113755E-2</v>
      </c>
      <c r="R38" s="123">
        <f t="shared" si="13"/>
        <v>1.536508309500036E-2</v>
      </c>
      <c r="S38" s="123">
        <f t="shared" si="13"/>
        <v>1.426328595288695E-2</v>
      </c>
      <c r="T38" s="123">
        <f t="shared" si="13"/>
        <v>1.316148881077352E-2</v>
      </c>
      <c r="U38" s="123">
        <f t="shared" si="13"/>
        <v>1.2059691668660116E-2</v>
      </c>
      <c r="V38" s="123">
        <f t="shared" si="13"/>
        <v>1.0957894526546719E-2</v>
      </c>
      <c r="W38" s="123">
        <f t="shared" si="13"/>
        <v>9.8560973844332659E-3</v>
      </c>
      <c r="X38" s="123">
        <f t="shared" si="13"/>
        <v>8.8704876459899679E-3</v>
      </c>
      <c r="Y38" s="123">
        <f t="shared" si="13"/>
        <v>7.8848779075466526E-3</v>
      </c>
      <c r="Z38" s="123">
        <f t="shared" si="13"/>
        <v>6.8992681691033026E-3</v>
      </c>
      <c r="AA38" s="123">
        <f t="shared" si="13"/>
        <v>5.9136584306599804E-3</v>
      </c>
      <c r="AB38" s="123">
        <f t="shared" si="13"/>
        <v>4.9280486922166451E-3</v>
      </c>
      <c r="AC38" s="123">
        <f t="shared" si="13"/>
        <v>3.942438953773309E-3</v>
      </c>
      <c r="AD38" s="123">
        <f t="shared" si="13"/>
        <v>2.9568292153300097E-3</v>
      </c>
      <c r="AE38" s="123">
        <f t="shared" si="13"/>
        <v>1.9712194768866662E-3</v>
      </c>
      <c r="AF38" s="123">
        <f t="shared" si="13"/>
        <v>9.856097384433125E-4</v>
      </c>
      <c r="AG38" s="123">
        <f t="shared" si="13"/>
        <v>0</v>
      </c>
    </row>
    <row r="39" spans="1:33">
      <c r="B39" s="123" t="s">
        <v>21</v>
      </c>
      <c r="D39" s="123">
        <f t="shared" si="13"/>
        <v>2.5063043316879516E-2</v>
      </c>
      <c r="E39" s="123">
        <f t="shared" si="13"/>
        <v>2.1725206565121551E-2</v>
      </c>
      <c r="F39" s="123">
        <f t="shared" si="13"/>
        <v>2.8935370558361678E-2</v>
      </c>
      <c r="G39" s="123">
        <f t="shared" si="13"/>
        <v>2.5563146238711195E-2</v>
      </c>
      <c r="H39" s="123">
        <f t="shared" si="13"/>
        <v>2.2941884134044809E-2</v>
      </c>
      <c r="I39" s="123">
        <f t="shared" si="13"/>
        <v>3.1349081778188834E-2</v>
      </c>
      <c r="J39" s="123">
        <f t="shared" si="13"/>
        <v>2.7431070892603923E-2</v>
      </c>
      <c r="K39" s="123">
        <f t="shared" si="13"/>
        <v>2.5064907939031374E-2</v>
      </c>
      <c r="L39" s="123">
        <f t="shared" si="13"/>
        <v>2.7508119497152223E-2</v>
      </c>
      <c r="M39" s="123">
        <f t="shared" si="13"/>
        <v>2.2107877161339162E-2</v>
      </c>
      <c r="N39" s="123">
        <f t="shared" si="13"/>
        <v>1.8249993363308816E-2</v>
      </c>
      <c r="O39" s="123">
        <f t="shared" si="13"/>
        <v>1.7317338254544897E-2</v>
      </c>
      <c r="P39" s="123">
        <f t="shared" si="13"/>
        <v>1.6384683145780933E-2</v>
      </c>
      <c r="Q39" s="123">
        <f t="shared" si="13"/>
        <v>1.5452028037016983E-2</v>
      </c>
      <c r="R39" s="123">
        <f t="shared" si="13"/>
        <v>1.4519372928253046E-2</v>
      </c>
      <c r="S39" s="123">
        <f t="shared" si="13"/>
        <v>1.3586717819489079E-2</v>
      </c>
      <c r="T39" s="123">
        <f t="shared" si="13"/>
        <v>1.2654062710725132E-2</v>
      </c>
      <c r="U39" s="123">
        <f t="shared" si="13"/>
        <v>1.1721407601961178E-2</v>
      </c>
      <c r="V39" s="123">
        <f t="shared" si="13"/>
        <v>1.0788752493197273E-2</v>
      </c>
      <c r="W39" s="123">
        <f t="shared" si="13"/>
        <v>9.8560973844332659E-3</v>
      </c>
      <c r="X39" s="123">
        <f t="shared" si="13"/>
        <v>8.8704876459899679E-3</v>
      </c>
      <c r="Y39" s="123">
        <f t="shared" si="13"/>
        <v>7.8848779075466318E-3</v>
      </c>
      <c r="Z39" s="123">
        <f t="shared" si="13"/>
        <v>6.8992681691033026E-3</v>
      </c>
      <c r="AA39" s="123">
        <f t="shared" si="13"/>
        <v>5.9136584306599804E-3</v>
      </c>
      <c r="AB39" s="123">
        <f t="shared" si="13"/>
        <v>4.9280486922166243E-3</v>
      </c>
      <c r="AC39" s="123">
        <f t="shared" si="13"/>
        <v>3.9424389537733298E-3</v>
      </c>
      <c r="AD39" s="123">
        <f t="shared" si="13"/>
        <v>2.956829215329988E-3</v>
      </c>
      <c r="AE39" s="123">
        <f t="shared" si="13"/>
        <v>1.9712194768866662E-3</v>
      </c>
      <c r="AF39" s="123">
        <f t="shared" si="13"/>
        <v>9.8560973844333461E-4</v>
      </c>
      <c r="AG39" s="123">
        <f t="shared" si="13"/>
        <v>0</v>
      </c>
    </row>
    <row r="40" spans="1:33">
      <c r="A40" s="126" t="s">
        <v>26</v>
      </c>
      <c r="B40" s="125" t="s">
        <v>22</v>
      </c>
      <c r="C40" s="125"/>
      <c r="D40" s="125">
        <f>(1/10)*LN(D30/C30)</f>
        <v>1.5342476387202568E-2</v>
      </c>
      <c r="E40" s="125">
        <f t="shared" si="13"/>
        <v>1.4694578349030499E-2</v>
      </c>
      <c r="F40" s="125">
        <f t="shared" si="13"/>
        <v>1.9222448004499335E-2</v>
      </c>
      <c r="G40" s="125">
        <f t="shared" si="13"/>
        <v>1.9063306594532366E-2</v>
      </c>
      <c r="H40" s="125">
        <f t="shared" si="13"/>
        <v>1.8654538613833625E-2</v>
      </c>
      <c r="I40" s="125">
        <f t="shared" si="13"/>
        <v>2.2659287364785449E-2</v>
      </c>
      <c r="J40" s="125">
        <f t="shared" si="13"/>
        <v>2.2119269970164598E-2</v>
      </c>
      <c r="K40" s="125">
        <f t="shared" si="13"/>
        <v>2.1519040626734973E-2</v>
      </c>
      <c r="L40" s="125">
        <f t="shared" si="13"/>
        <v>2.3520759007097804E-2</v>
      </c>
      <c r="M40" s="125">
        <f t="shared" si="13"/>
        <v>1.9712194768866584E-2</v>
      </c>
      <c r="N40" s="125">
        <f t="shared" ref="N40:AG40" si="14">IF(N$1&lt;=$E$3,$M40-$M40/($E$3-2100)*(N$1-$M$1),0)</f>
        <v>1.8726585030423255E-2</v>
      </c>
      <c r="O40" s="125">
        <f t="shared" si="14"/>
        <v>1.7740975291979925E-2</v>
      </c>
      <c r="P40" s="125">
        <f t="shared" si="14"/>
        <v>1.6755365553536596E-2</v>
      </c>
      <c r="Q40" s="125">
        <f t="shared" si="14"/>
        <v>1.5769755815093267E-2</v>
      </c>
      <c r="R40" s="125">
        <f t="shared" si="14"/>
        <v>1.4784146076649938E-2</v>
      </c>
      <c r="S40" s="125">
        <f t="shared" si="14"/>
        <v>1.3798536338206609E-2</v>
      </c>
      <c r="T40" s="125">
        <f t="shared" si="14"/>
        <v>1.2812926599763279E-2</v>
      </c>
      <c r="U40" s="125">
        <f t="shared" si="14"/>
        <v>1.182731686131995E-2</v>
      </c>
      <c r="V40" s="125">
        <f t="shared" si="14"/>
        <v>1.0841707122876621E-2</v>
      </c>
      <c r="W40" s="125">
        <f t="shared" si="14"/>
        <v>9.8560973844332919E-3</v>
      </c>
      <c r="X40" s="125">
        <f t="shared" si="14"/>
        <v>8.8704876459899627E-3</v>
      </c>
      <c r="Y40" s="125">
        <f t="shared" si="14"/>
        <v>7.8848779075466335E-3</v>
      </c>
      <c r="Z40" s="125">
        <f t="shared" si="14"/>
        <v>6.8992681691033043E-3</v>
      </c>
      <c r="AA40" s="125">
        <f t="shared" si="14"/>
        <v>5.9136584306599752E-3</v>
      </c>
      <c r="AB40" s="125">
        <f t="shared" si="14"/>
        <v>4.928048692216646E-3</v>
      </c>
      <c r="AC40" s="125">
        <f t="shared" si="14"/>
        <v>3.9424389537733168E-3</v>
      </c>
      <c r="AD40" s="125">
        <f t="shared" si="14"/>
        <v>2.9568292153299876E-3</v>
      </c>
      <c r="AE40" s="125">
        <f t="shared" si="14"/>
        <v>1.9712194768866584E-3</v>
      </c>
      <c r="AF40" s="125">
        <f t="shared" si="14"/>
        <v>9.8560973844332919E-4</v>
      </c>
      <c r="AG40" s="125">
        <f t="shared" si="14"/>
        <v>0</v>
      </c>
    </row>
    <row r="41" spans="1:33">
      <c r="A41" s="132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</row>
    <row r="43" spans="1:33">
      <c r="A43" s="163" t="s">
        <v>12</v>
      </c>
      <c r="B43" s="166" t="s">
        <v>27</v>
      </c>
      <c r="C43" s="166">
        <v>2000</v>
      </c>
      <c r="D43" s="166">
        <v>2010</v>
      </c>
      <c r="E43" s="166">
        <v>2020</v>
      </c>
      <c r="F43" s="166">
        <v>2030</v>
      </c>
      <c r="G43" s="166">
        <v>2040</v>
      </c>
      <c r="H43" s="166">
        <v>2050</v>
      </c>
      <c r="I43" s="166">
        <v>2060</v>
      </c>
      <c r="J43" s="166">
        <v>2070</v>
      </c>
      <c r="K43" s="166">
        <v>2080</v>
      </c>
      <c r="L43" s="166">
        <v>2090</v>
      </c>
      <c r="M43" s="166">
        <v>2100</v>
      </c>
      <c r="N43" s="127">
        <v>2110</v>
      </c>
      <c r="O43" s="127">
        <v>2120</v>
      </c>
      <c r="P43" s="127">
        <v>2130</v>
      </c>
      <c r="Q43" s="127">
        <v>2140</v>
      </c>
      <c r="R43" s="127">
        <v>2150</v>
      </c>
      <c r="S43" s="127">
        <v>2160</v>
      </c>
      <c r="T43" s="127">
        <v>2170</v>
      </c>
      <c r="U43" s="127">
        <v>2180</v>
      </c>
      <c r="V43" s="127">
        <v>2190</v>
      </c>
      <c r="W43" s="127">
        <v>2200</v>
      </c>
      <c r="X43" s="127">
        <v>2210</v>
      </c>
      <c r="Y43" s="127">
        <v>2220</v>
      </c>
      <c r="Z43" s="127">
        <v>2230</v>
      </c>
      <c r="AA43" s="127">
        <v>2240</v>
      </c>
      <c r="AB43" s="127">
        <v>2250</v>
      </c>
      <c r="AC43" s="127">
        <v>2260</v>
      </c>
      <c r="AD43" s="127">
        <v>2270</v>
      </c>
      <c r="AE43" s="127">
        <v>2280</v>
      </c>
      <c r="AF43" s="127">
        <v>2290</v>
      </c>
      <c r="AG43" s="127">
        <v>2300</v>
      </c>
    </row>
    <row r="44" spans="1:33">
      <c r="B44" s="164" t="s">
        <v>15</v>
      </c>
      <c r="C44" s="164">
        <v>1.3587833333333299</v>
      </c>
      <c r="D44" s="164">
        <v>1.4698366666666667</v>
      </c>
      <c r="E44" s="164">
        <v>1.5564499999999999</v>
      </c>
      <c r="F44" s="164">
        <v>1.57663</v>
      </c>
      <c r="G44" s="164">
        <v>1.5696266666666667</v>
      </c>
      <c r="H44" s="164">
        <v>1.5354399999999999</v>
      </c>
      <c r="I44" s="164">
        <v>1.4855533333333333</v>
      </c>
      <c r="J44" s="164">
        <v>1.4361933333333332</v>
      </c>
      <c r="K44" s="164">
        <v>1.3873599999999999</v>
      </c>
      <c r="L44" s="164">
        <v>1.3313933333333332</v>
      </c>
      <c r="M44" s="164">
        <v>1.2754266666666667</v>
      </c>
      <c r="N44" s="123">
        <f t="shared" ref="N44:AG51" si="15">M44*EXP(N55*10)</f>
        <v>1.227071011787553</v>
      </c>
      <c r="O44" s="123">
        <f t="shared" si="15"/>
        <v>1.1856294779459984</v>
      </c>
      <c r="P44" s="123">
        <f t="shared" si="15"/>
        <v>1.1505178711333037</v>
      </c>
      <c r="Q44" s="123">
        <f t="shared" si="15"/>
        <v>1.1212509861279021</v>
      </c>
      <c r="R44" s="123">
        <f t="shared" si="15"/>
        <v>1.097431433671928</v>
      </c>
      <c r="S44" s="123">
        <f t="shared" si="15"/>
        <v>1.0787406426208401</v>
      </c>
      <c r="T44" s="123">
        <f t="shared" si="15"/>
        <v>1.0649317516720043</v>
      </c>
      <c r="U44" s="123">
        <f t="shared" si="15"/>
        <v>1.0558241683958915</v>
      </c>
      <c r="V44" s="123">
        <f t="shared" si="15"/>
        <v>1.0512996274655186</v>
      </c>
      <c r="W44" s="123">
        <f t="shared" si="15"/>
        <v>1.0512996274655186</v>
      </c>
      <c r="X44" s="123">
        <f t="shared" si="15"/>
        <v>1.0512996274655186</v>
      </c>
      <c r="Y44" s="123">
        <f t="shared" si="15"/>
        <v>1.0512996274655186</v>
      </c>
      <c r="Z44" s="123">
        <f t="shared" si="15"/>
        <v>1.0512996274655186</v>
      </c>
      <c r="AA44" s="123">
        <f t="shared" si="15"/>
        <v>1.0512996274655186</v>
      </c>
      <c r="AB44" s="123">
        <f t="shared" si="15"/>
        <v>1.0512996274655186</v>
      </c>
      <c r="AC44" s="123">
        <f t="shared" si="15"/>
        <v>1.0512996274655186</v>
      </c>
      <c r="AD44" s="123">
        <f t="shared" si="15"/>
        <v>1.0512996274655186</v>
      </c>
      <c r="AE44" s="123">
        <f t="shared" si="15"/>
        <v>1.0512996274655186</v>
      </c>
      <c r="AF44" s="123">
        <f t="shared" si="15"/>
        <v>1.0512996274655186</v>
      </c>
      <c r="AG44" s="123">
        <f t="shared" si="15"/>
        <v>1.0512996274655186</v>
      </c>
    </row>
    <row r="45" spans="1:33">
      <c r="B45" s="164" t="s">
        <v>16</v>
      </c>
      <c r="C45" s="164">
        <v>0.57963866666666697</v>
      </c>
      <c r="D45" s="164">
        <v>0.59457233333333337</v>
      </c>
      <c r="E45" s="164">
        <v>0.60215099999999999</v>
      </c>
      <c r="F45" s="164">
        <v>0.60018033333333343</v>
      </c>
      <c r="G45" s="164">
        <v>0.59127166666666664</v>
      </c>
      <c r="H45" s="164">
        <v>0.57542499999999996</v>
      </c>
      <c r="I45" s="164">
        <v>0.55521766666666672</v>
      </c>
      <c r="J45" s="164">
        <v>0.53257399999999999</v>
      </c>
      <c r="K45" s="164">
        <v>0.507494</v>
      </c>
      <c r="L45" s="164">
        <v>0.49292333333333332</v>
      </c>
      <c r="M45" s="164">
        <v>0.4783526666666667</v>
      </c>
      <c r="N45" s="123">
        <f t="shared" si="15"/>
        <v>0.46560768489941884</v>
      </c>
      <c r="O45" s="123">
        <f t="shared" si="15"/>
        <v>0.45456416734765054</v>
      </c>
      <c r="P45" s="123">
        <f t="shared" si="15"/>
        <v>0.44511617240758661</v>
      </c>
      <c r="Q45" s="123">
        <f t="shared" si="15"/>
        <v>0.43717434436938396</v>
      </c>
      <c r="R45" s="123">
        <f t="shared" si="15"/>
        <v>0.43066450468436901</v>
      </c>
      <c r="S45" s="123">
        <f t="shared" si="15"/>
        <v>0.42552649658602676</v>
      </c>
      <c r="T45" s="123">
        <f t="shared" si="15"/>
        <v>0.42171325785630315</v>
      </c>
      <c r="U45" s="123">
        <f t="shared" si="15"/>
        <v>0.41919010171249654</v>
      </c>
      <c r="V45" s="123">
        <f t="shared" si="15"/>
        <v>0.41793419041726659</v>
      </c>
      <c r="W45" s="123">
        <f t="shared" si="15"/>
        <v>0.41793419041726659</v>
      </c>
      <c r="X45" s="123">
        <f t="shared" si="15"/>
        <v>0.41793419041726659</v>
      </c>
      <c r="Y45" s="123">
        <f t="shared" si="15"/>
        <v>0.41793419041726659</v>
      </c>
      <c r="Z45" s="123">
        <f t="shared" si="15"/>
        <v>0.41793419041726659</v>
      </c>
      <c r="AA45" s="123">
        <f t="shared" si="15"/>
        <v>0.41793419041726659</v>
      </c>
      <c r="AB45" s="123">
        <f t="shared" si="15"/>
        <v>0.41793419041726659</v>
      </c>
      <c r="AC45" s="123">
        <f t="shared" si="15"/>
        <v>0.41793419041726659</v>
      </c>
      <c r="AD45" s="123">
        <f t="shared" si="15"/>
        <v>0.41793419041726659</v>
      </c>
      <c r="AE45" s="123">
        <f t="shared" si="15"/>
        <v>0.41793419041726659</v>
      </c>
      <c r="AF45" s="123">
        <f t="shared" si="15"/>
        <v>0.41793419041726659</v>
      </c>
      <c r="AG45" s="123">
        <f t="shared" si="15"/>
        <v>0.41793419041726659</v>
      </c>
    </row>
    <row r="46" spans="1:33">
      <c r="B46" s="164" t="s">
        <v>17</v>
      </c>
      <c r="C46" s="164">
        <v>1.0128916666666701</v>
      </c>
      <c r="D46" s="164">
        <v>1.1661833333333333</v>
      </c>
      <c r="E46" s="164">
        <v>1.3093900000000001</v>
      </c>
      <c r="F46" s="164">
        <v>1.40143</v>
      </c>
      <c r="G46" s="164">
        <v>1.4690233333333333</v>
      </c>
      <c r="H46" s="164">
        <v>1.51217</v>
      </c>
      <c r="I46" s="164">
        <v>1.5106166666666667</v>
      </c>
      <c r="J46" s="164">
        <v>1.4868466666666666</v>
      </c>
      <c r="K46" s="164">
        <v>1.44086</v>
      </c>
      <c r="L46" s="164">
        <v>1.3694933333333332</v>
      </c>
      <c r="M46" s="164">
        <v>1.2981266666666667</v>
      </c>
      <c r="N46" s="123">
        <f t="shared" si="15"/>
        <v>1.2370820506529683</v>
      </c>
      <c r="O46" s="123">
        <f t="shared" si="15"/>
        <v>1.185234337033046</v>
      </c>
      <c r="P46" s="123">
        <f t="shared" si="15"/>
        <v>1.1416532809542086</v>
      </c>
      <c r="Q46" s="123">
        <f t="shared" si="15"/>
        <v>1.1055757864236295</v>
      </c>
      <c r="R46" s="123">
        <f t="shared" si="15"/>
        <v>1.0763836517317764</v>
      </c>
      <c r="S46" s="123">
        <f t="shared" si="15"/>
        <v>1.0535859066304867</v>
      </c>
      <c r="T46" s="123">
        <f t="shared" si="15"/>
        <v>1.0368050343877209</v>
      </c>
      <c r="U46" s="123">
        <f t="shared" si="15"/>
        <v>1.0257665367840398</v>
      </c>
      <c r="V46" s="123">
        <f t="shared" si="15"/>
        <v>1.0202914376195567</v>
      </c>
      <c r="W46" s="123">
        <f t="shared" si="15"/>
        <v>1.0202914376195567</v>
      </c>
      <c r="X46" s="123">
        <f t="shared" si="15"/>
        <v>1.0202914376195567</v>
      </c>
      <c r="Y46" s="123">
        <f t="shared" si="15"/>
        <v>1.0202914376195567</v>
      </c>
      <c r="Z46" s="123">
        <f t="shared" si="15"/>
        <v>1.0202914376195567</v>
      </c>
      <c r="AA46" s="123">
        <f t="shared" si="15"/>
        <v>1.0202914376195567</v>
      </c>
      <c r="AB46" s="123">
        <f t="shared" si="15"/>
        <v>1.0202914376195567</v>
      </c>
      <c r="AC46" s="123">
        <f t="shared" si="15"/>
        <v>1.0202914376195567</v>
      </c>
      <c r="AD46" s="123">
        <f t="shared" si="15"/>
        <v>1.0202914376195567</v>
      </c>
      <c r="AE46" s="123">
        <f t="shared" si="15"/>
        <v>1.0202914376195567</v>
      </c>
      <c r="AF46" s="123">
        <f t="shared" si="15"/>
        <v>1.0202914376195567</v>
      </c>
      <c r="AG46" s="123">
        <f t="shared" si="15"/>
        <v>1.0202914376195567</v>
      </c>
    </row>
    <row r="47" spans="1:33">
      <c r="B47" s="164" t="s">
        <v>18</v>
      </c>
      <c r="C47" s="164">
        <v>0.28100033333333302</v>
      </c>
      <c r="D47" s="164">
        <v>0.30954166666666666</v>
      </c>
      <c r="E47" s="164">
        <v>0.33580500000000002</v>
      </c>
      <c r="F47" s="164">
        <v>0.36377833333333331</v>
      </c>
      <c r="G47" s="164">
        <v>0.39179466666666668</v>
      </c>
      <c r="H47" s="164">
        <v>0.419854</v>
      </c>
      <c r="I47" s="164">
        <v>0.4451073333333333</v>
      </c>
      <c r="J47" s="164">
        <v>0.46909800000000001</v>
      </c>
      <c r="K47" s="164">
        <v>0.49182599999999999</v>
      </c>
      <c r="L47" s="164">
        <v>0.51228133333333337</v>
      </c>
      <c r="M47" s="164">
        <v>0.53273666666666664</v>
      </c>
      <c r="N47" s="123">
        <f t="shared" si="15"/>
        <v>0.55184389329900296</v>
      </c>
      <c r="O47" s="123">
        <f t="shared" si="15"/>
        <v>0.56940265422888692</v>
      </c>
      <c r="P47" s="123">
        <f t="shared" si="15"/>
        <v>0.58522426882425271</v>
      </c>
      <c r="Q47" s="123">
        <f t="shared" si="15"/>
        <v>0.59913509881285043</v>
      </c>
      <c r="R47" s="123">
        <f t="shared" si="15"/>
        <v>0.61097971458654365</v>
      </c>
      <c r="S47" s="123">
        <f t="shared" si="15"/>
        <v>0.62062378324681911</v>
      </c>
      <c r="T47" s="123">
        <f t="shared" si="15"/>
        <v>0.62795660343309467</v>
      </c>
      <c r="U47" s="123">
        <f t="shared" si="15"/>
        <v>0.63289322008525528</v>
      </c>
      <c r="V47" s="123">
        <f t="shared" si="15"/>
        <v>0.6353760626643693</v>
      </c>
      <c r="W47" s="123">
        <f t="shared" si="15"/>
        <v>0.6353760626643693</v>
      </c>
      <c r="X47" s="123">
        <f t="shared" si="15"/>
        <v>0.6353760626643693</v>
      </c>
      <c r="Y47" s="123">
        <f t="shared" si="15"/>
        <v>0.6353760626643693</v>
      </c>
      <c r="Z47" s="123">
        <f t="shared" si="15"/>
        <v>0.6353760626643693</v>
      </c>
      <c r="AA47" s="123">
        <f t="shared" si="15"/>
        <v>0.6353760626643693</v>
      </c>
      <c r="AB47" s="123">
        <f t="shared" si="15"/>
        <v>0.6353760626643693</v>
      </c>
      <c r="AC47" s="123">
        <f t="shared" si="15"/>
        <v>0.6353760626643693</v>
      </c>
      <c r="AD47" s="123">
        <f t="shared" si="15"/>
        <v>0.6353760626643693</v>
      </c>
      <c r="AE47" s="123">
        <f t="shared" si="15"/>
        <v>0.6353760626643693</v>
      </c>
      <c r="AF47" s="123">
        <f t="shared" si="15"/>
        <v>0.6353760626643693</v>
      </c>
      <c r="AG47" s="123">
        <f t="shared" si="15"/>
        <v>0.6353760626643693</v>
      </c>
    </row>
    <row r="48" spans="1:33">
      <c r="B48" s="164" t="s">
        <v>19</v>
      </c>
      <c r="C48" s="164">
        <v>1.04094633333333</v>
      </c>
      <c r="D48" s="164">
        <v>1.0905670000000001</v>
      </c>
      <c r="E48" s="164">
        <v>1.128101</v>
      </c>
      <c r="F48" s="164">
        <v>1.1547016666666667</v>
      </c>
      <c r="G48" s="164">
        <v>1.1732096666666667</v>
      </c>
      <c r="H48" s="164">
        <v>1.1836249999999999</v>
      </c>
      <c r="I48" s="164">
        <v>1.1851936666666667</v>
      </c>
      <c r="J48" s="164">
        <v>1.1819906666666666</v>
      </c>
      <c r="K48" s="164">
        <v>1.1740159999999999</v>
      </c>
      <c r="L48" s="164">
        <v>1.175608</v>
      </c>
      <c r="M48" s="164">
        <v>1.1772</v>
      </c>
      <c r="N48" s="123">
        <f t="shared" si="15"/>
        <v>1.1786346431900259</v>
      </c>
      <c r="O48" s="123">
        <f t="shared" si="15"/>
        <v>1.1799113492965438</v>
      </c>
      <c r="P48" s="123">
        <f t="shared" si="15"/>
        <v>1.1810296015297823</v>
      </c>
      <c r="Q48" s="123">
        <f t="shared" si="15"/>
        <v>1.1819889469323619</v>
      </c>
      <c r="R48" s="123">
        <f t="shared" si="15"/>
        <v>1.1827889966850722</v>
      </c>
      <c r="S48" s="123">
        <f t="shared" si="15"/>
        <v>1.1834294263695031</v>
      </c>
      <c r="T48" s="123">
        <f t="shared" si="15"/>
        <v>1.1839099761872878</v>
      </c>
      <c r="U48" s="123">
        <f t="shared" si="15"/>
        <v>1.1842304511357449</v>
      </c>
      <c r="V48" s="123">
        <f t="shared" si="15"/>
        <v>1.1843907211397566</v>
      </c>
      <c r="W48" s="123">
        <f t="shared" si="15"/>
        <v>1.1843907211397566</v>
      </c>
      <c r="X48" s="123">
        <f t="shared" si="15"/>
        <v>1.1843907211397566</v>
      </c>
      <c r="Y48" s="123">
        <f t="shared" si="15"/>
        <v>1.1843907211397566</v>
      </c>
      <c r="Z48" s="123">
        <f t="shared" si="15"/>
        <v>1.1843907211397566</v>
      </c>
      <c r="AA48" s="123">
        <f t="shared" si="15"/>
        <v>1.1843907211397566</v>
      </c>
      <c r="AB48" s="123">
        <f t="shared" si="15"/>
        <v>1.1843907211397566</v>
      </c>
      <c r="AC48" s="123">
        <f t="shared" si="15"/>
        <v>1.1843907211397566</v>
      </c>
      <c r="AD48" s="123">
        <f t="shared" si="15"/>
        <v>1.1843907211397566</v>
      </c>
      <c r="AE48" s="123">
        <f t="shared" si="15"/>
        <v>1.1843907211397566</v>
      </c>
      <c r="AF48" s="123">
        <f t="shared" si="15"/>
        <v>1.1843907211397566</v>
      </c>
      <c r="AG48" s="123">
        <f t="shared" si="15"/>
        <v>1.1843907211397566</v>
      </c>
    </row>
    <row r="49" spans="1:33">
      <c r="B49" s="164" t="s">
        <v>20</v>
      </c>
      <c r="C49" s="164">
        <v>3.173028</v>
      </c>
      <c r="D49" s="164">
        <v>3.5113676666666667</v>
      </c>
      <c r="E49" s="164">
        <v>3.8135910000000002</v>
      </c>
      <c r="F49" s="164">
        <v>3.9857643333333335</v>
      </c>
      <c r="G49" s="164">
        <v>4.0997496666666668</v>
      </c>
      <c r="H49" s="164">
        <v>4.1555470000000003</v>
      </c>
      <c r="I49" s="164">
        <v>4.1320443333333339</v>
      </c>
      <c r="J49" s="164">
        <v>4.0829846666666665</v>
      </c>
      <c r="K49" s="164">
        <v>4.0083679999999999</v>
      </c>
      <c r="L49" s="164">
        <v>3.8888199999999999</v>
      </c>
      <c r="M49" s="164">
        <v>3.769272</v>
      </c>
      <c r="N49" s="123">
        <f t="shared" si="15"/>
        <v>3.66482424076472</v>
      </c>
      <c r="O49" s="123">
        <f t="shared" si="15"/>
        <v>3.5744140684520054</v>
      </c>
      <c r="P49" s="123">
        <f t="shared" si="15"/>
        <v>3.4971366810052515</v>
      </c>
      <c r="Q49" s="123">
        <f t="shared" si="15"/>
        <v>3.4322300433494384</v>
      </c>
      <c r="R49" s="123">
        <f t="shared" si="15"/>
        <v>3.3790623614473727</v>
      </c>
      <c r="S49" s="123">
        <f t="shared" si="15"/>
        <v>3.3371218269066198</v>
      </c>
      <c r="T49" s="123">
        <f t="shared" si="15"/>
        <v>3.306008398948451</v>
      </c>
      <c r="U49" s="123">
        <f t="shared" si="15"/>
        <v>3.2854274388497324</v>
      </c>
      <c r="V49" s="123">
        <f t="shared" si="15"/>
        <v>3.2751850549157484</v>
      </c>
      <c r="W49" s="123">
        <f t="shared" si="15"/>
        <v>3.2751850549157484</v>
      </c>
      <c r="X49" s="123">
        <f t="shared" si="15"/>
        <v>3.2751850549157484</v>
      </c>
      <c r="Y49" s="123">
        <f t="shared" si="15"/>
        <v>3.2751850549157484</v>
      </c>
      <c r="Z49" s="123">
        <f t="shared" si="15"/>
        <v>3.2751850549157484</v>
      </c>
      <c r="AA49" s="123">
        <f t="shared" si="15"/>
        <v>3.2751850549157484</v>
      </c>
      <c r="AB49" s="123">
        <f t="shared" si="15"/>
        <v>3.2751850549157484</v>
      </c>
      <c r="AC49" s="123">
        <f t="shared" si="15"/>
        <v>3.2751850549157484</v>
      </c>
      <c r="AD49" s="123">
        <f t="shared" si="15"/>
        <v>3.2751850549157484</v>
      </c>
      <c r="AE49" s="123">
        <f t="shared" si="15"/>
        <v>3.2751850549157484</v>
      </c>
      <c r="AF49" s="123">
        <f t="shared" si="15"/>
        <v>3.2751850549157484</v>
      </c>
      <c r="AG49" s="123">
        <f t="shared" si="15"/>
        <v>3.2751850549157484</v>
      </c>
    </row>
    <row r="50" spans="1:33">
      <c r="B50" s="164" t="s">
        <v>21</v>
      </c>
      <c r="C50" s="164">
        <v>1.8233106666666701</v>
      </c>
      <c r="D50" s="164">
        <v>2.1949640000000001</v>
      </c>
      <c r="E50" s="164">
        <v>2.5861900000000002</v>
      </c>
      <c r="F50" s="164">
        <v>2.9301326666666672</v>
      </c>
      <c r="G50" s="164">
        <v>3.2266520000000001</v>
      </c>
      <c r="H50" s="164">
        <v>3.4757479999999998</v>
      </c>
      <c r="I50" s="164">
        <v>3.6602220000000001</v>
      </c>
      <c r="J50" s="164">
        <v>3.7765403333333332</v>
      </c>
      <c r="K50" s="164">
        <v>3.824703</v>
      </c>
      <c r="L50" s="164">
        <v>3.771123666666667</v>
      </c>
      <c r="M50" s="164">
        <v>3.7175443333333331</v>
      </c>
      <c r="N50" s="123">
        <f t="shared" si="15"/>
        <v>3.6699741063404123</v>
      </c>
      <c r="O50" s="123">
        <f t="shared" si="15"/>
        <v>3.6282007235166267</v>
      </c>
      <c r="P50" s="123">
        <f t="shared" si="15"/>
        <v>3.592039244941811</v>
      </c>
      <c r="Q50" s="123">
        <f t="shared" si="15"/>
        <v>3.5613306881400884</v>
      </c>
      <c r="R50" s="123">
        <f t="shared" si="15"/>
        <v>3.5359408628211999</v>
      </c>
      <c r="S50" s="123">
        <f t="shared" si="15"/>
        <v>3.5157593932095517</v>
      </c>
      <c r="T50" s="123">
        <f t="shared" si="15"/>
        <v>3.5006989179850301</v>
      </c>
      <c r="U50" s="123">
        <f t="shared" si="15"/>
        <v>3.4906944597131764</v>
      </c>
      <c r="V50" s="123">
        <f t="shared" si="15"/>
        <v>3.4857029573898162</v>
      </c>
      <c r="W50" s="123">
        <f t="shared" si="15"/>
        <v>3.4857029573898162</v>
      </c>
      <c r="X50" s="123">
        <f t="shared" si="15"/>
        <v>3.4857029573898162</v>
      </c>
      <c r="Y50" s="123">
        <f t="shared" si="15"/>
        <v>3.4857029573898162</v>
      </c>
      <c r="Z50" s="123">
        <f t="shared" si="15"/>
        <v>3.4857029573898162</v>
      </c>
      <c r="AA50" s="123">
        <f t="shared" si="15"/>
        <v>3.4857029573898162</v>
      </c>
      <c r="AB50" s="123">
        <f t="shared" si="15"/>
        <v>3.4857029573898162</v>
      </c>
      <c r="AC50" s="123">
        <f t="shared" si="15"/>
        <v>3.4857029573898162</v>
      </c>
      <c r="AD50" s="123">
        <f t="shared" si="15"/>
        <v>3.4857029573898162</v>
      </c>
      <c r="AE50" s="123">
        <f t="shared" si="15"/>
        <v>3.4857029573898162</v>
      </c>
      <c r="AF50" s="123">
        <f t="shared" si="15"/>
        <v>3.4857029573898162</v>
      </c>
      <c r="AG50" s="123">
        <f t="shared" si="15"/>
        <v>3.4857029573898162</v>
      </c>
    </row>
    <row r="51" spans="1:33">
      <c r="B51" s="165" t="s">
        <v>22</v>
      </c>
      <c r="C51" s="165">
        <v>6.0372849999999998</v>
      </c>
      <c r="D51" s="165">
        <v>6.7968986666666673</v>
      </c>
      <c r="E51" s="165">
        <v>7.527882</v>
      </c>
      <c r="F51" s="165">
        <v>8.0705986666666654</v>
      </c>
      <c r="G51" s="165">
        <v>8.4996113333333341</v>
      </c>
      <c r="H51" s="165">
        <v>8.8149200000000008</v>
      </c>
      <c r="I51" s="165">
        <v>8.9774600000000007</v>
      </c>
      <c r="J51" s="165">
        <v>9.0415156666666672</v>
      </c>
      <c r="K51" s="165">
        <v>9.0070870000000003</v>
      </c>
      <c r="L51" s="165">
        <v>8.8355516666666674</v>
      </c>
      <c r="M51" s="165">
        <v>8.6640163333333344</v>
      </c>
      <c r="N51" s="125">
        <f t="shared" si="15"/>
        <v>8.5124837278253569</v>
      </c>
      <c r="O51" s="125">
        <f t="shared" si="15"/>
        <v>8.380014459152795</v>
      </c>
      <c r="P51" s="125">
        <f t="shared" si="15"/>
        <v>8.2657959881622922</v>
      </c>
      <c r="Q51" s="125">
        <f t="shared" si="15"/>
        <v>8.1691343206728515</v>
      </c>
      <c r="R51" s="125">
        <f t="shared" si="15"/>
        <v>8.0894469775727398</v>
      </c>
      <c r="S51" s="125">
        <f t="shared" si="15"/>
        <v>8.0262571421530442</v>
      </c>
      <c r="T51" s="125">
        <f t="shared" si="15"/>
        <v>7.9791889023103595</v>
      </c>
      <c r="U51" s="125">
        <f t="shared" si="15"/>
        <v>7.947963521116856</v>
      </c>
      <c r="V51" s="125">
        <f t="shared" si="15"/>
        <v>7.9323966839260773</v>
      </c>
      <c r="W51" s="125">
        <f t="shared" si="15"/>
        <v>7.9323966839260773</v>
      </c>
      <c r="X51" s="125">
        <f t="shared" si="15"/>
        <v>7.9323966839260773</v>
      </c>
      <c r="Y51" s="125">
        <f t="shared" si="15"/>
        <v>7.9323966839260773</v>
      </c>
      <c r="Z51" s="125">
        <f t="shared" si="15"/>
        <v>7.9323966839260773</v>
      </c>
      <c r="AA51" s="125">
        <f t="shared" si="15"/>
        <v>7.9323966839260773</v>
      </c>
      <c r="AB51" s="125">
        <f t="shared" si="15"/>
        <v>7.9323966839260773</v>
      </c>
      <c r="AC51" s="125">
        <f t="shared" si="15"/>
        <v>7.9323966839260773</v>
      </c>
      <c r="AD51" s="125">
        <f t="shared" si="15"/>
        <v>7.9323966839260773</v>
      </c>
      <c r="AE51" s="125">
        <f t="shared" si="15"/>
        <v>7.9323966839260773</v>
      </c>
      <c r="AF51" s="125">
        <f t="shared" si="15"/>
        <v>7.9323966839260773</v>
      </c>
      <c r="AG51" s="125">
        <f t="shared" si="15"/>
        <v>7.9323966839260773</v>
      </c>
    </row>
    <row r="52" spans="1:33" s="128" customFormat="1" ht="11.25">
      <c r="B52" s="128" t="s">
        <v>23</v>
      </c>
      <c r="C52" s="128">
        <f t="shared" ref="C52:AG52" si="16">SUM(C48:C50)</f>
        <v>6.0372850000000007</v>
      </c>
      <c r="D52" s="128">
        <f t="shared" si="16"/>
        <v>6.7968986666666673</v>
      </c>
      <c r="E52" s="128">
        <f t="shared" si="16"/>
        <v>7.527882</v>
      </c>
      <c r="F52" s="128">
        <f t="shared" si="16"/>
        <v>8.0705986666666671</v>
      </c>
      <c r="G52" s="128">
        <f t="shared" si="16"/>
        <v>8.4996113333333341</v>
      </c>
      <c r="H52" s="128">
        <f t="shared" si="16"/>
        <v>8.8149200000000008</v>
      </c>
      <c r="I52" s="128">
        <f t="shared" si="16"/>
        <v>8.9774600000000007</v>
      </c>
      <c r="J52" s="128">
        <f t="shared" si="16"/>
        <v>9.0415156666666654</v>
      </c>
      <c r="K52" s="128">
        <f t="shared" si="16"/>
        <v>9.0070870000000003</v>
      </c>
      <c r="L52" s="128">
        <f t="shared" si="16"/>
        <v>8.8355516666666674</v>
      </c>
      <c r="M52" s="128">
        <f t="shared" si="16"/>
        <v>8.6640163333333327</v>
      </c>
      <c r="N52" s="128">
        <f t="shared" si="16"/>
        <v>8.5134329902951578</v>
      </c>
      <c r="O52" s="128">
        <f t="shared" si="16"/>
        <v>8.3825261412651759</v>
      </c>
      <c r="P52" s="128">
        <f t="shared" si="16"/>
        <v>8.2702055274768451</v>
      </c>
      <c r="Q52" s="128">
        <f t="shared" si="16"/>
        <v>8.1755496784218895</v>
      </c>
      <c r="R52" s="128">
        <f t="shared" si="16"/>
        <v>8.0977922209536448</v>
      </c>
      <c r="S52" s="128">
        <f t="shared" si="16"/>
        <v>8.0363106464856742</v>
      </c>
      <c r="T52" s="128">
        <f t="shared" si="16"/>
        <v>7.9906172931207688</v>
      </c>
      <c r="U52" s="128">
        <f t="shared" si="16"/>
        <v>7.9603523496986535</v>
      </c>
      <c r="V52" s="128">
        <f t="shared" si="16"/>
        <v>7.9452787334453214</v>
      </c>
      <c r="W52" s="128">
        <f t="shared" si="16"/>
        <v>7.9452787334453214</v>
      </c>
      <c r="X52" s="128">
        <f t="shared" si="16"/>
        <v>7.9452787334453214</v>
      </c>
      <c r="Y52" s="128">
        <f t="shared" si="16"/>
        <v>7.9452787334453214</v>
      </c>
      <c r="Z52" s="128">
        <f t="shared" si="16"/>
        <v>7.9452787334453214</v>
      </c>
      <c r="AA52" s="128">
        <f t="shared" si="16"/>
        <v>7.9452787334453214</v>
      </c>
      <c r="AB52" s="128">
        <f t="shared" si="16"/>
        <v>7.9452787334453214</v>
      </c>
      <c r="AC52" s="128">
        <f t="shared" si="16"/>
        <v>7.9452787334453214</v>
      </c>
      <c r="AD52" s="128">
        <f t="shared" si="16"/>
        <v>7.9452787334453214</v>
      </c>
      <c r="AE52" s="128">
        <f t="shared" si="16"/>
        <v>7.9452787334453214</v>
      </c>
      <c r="AF52" s="128">
        <f t="shared" si="16"/>
        <v>7.9452787334453214</v>
      </c>
      <c r="AG52" s="128">
        <f t="shared" si="16"/>
        <v>7.9452787334453214</v>
      </c>
    </row>
    <row r="54" spans="1:33">
      <c r="B54" s="127" t="s">
        <v>28</v>
      </c>
      <c r="C54" s="127">
        <v>2000</v>
      </c>
      <c r="D54" s="127">
        <v>2010</v>
      </c>
      <c r="E54" s="127">
        <v>2020</v>
      </c>
      <c r="F54" s="127">
        <v>2030</v>
      </c>
      <c r="G54" s="127">
        <v>2040</v>
      </c>
      <c r="H54" s="127">
        <v>2050</v>
      </c>
      <c r="I54" s="127">
        <v>2060</v>
      </c>
      <c r="J54" s="127">
        <v>2070</v>
      </c>
      <c r="K54" s="127">
        <v>2080</v>
      </c>
      <c r="L54" s="127">
        <v>2090</v>
      </c>
      <c r="M54" s="127">
        <v>2100</v>
      </c>
      <c r="N54" s="127">
        <v>2110</v>
      </c>
      <c r="O54" s="127">
        <v>2120</v>
      </c>
      <c r="P54" s="127">
        <v>2130</v>
      </c>
      <c r="Q54" s="127">
        <v>2140</v>
      </c>
      <c r="R54" s="127">
        <v>2150</v>
      </c>
      <c r="S54" s="127">
        <v>2160</v>
      </c>
      <c r="T54" s="127">
        <v>2170</v>
      </c>
      <c r="U54" s="127">
        <v>2180</v>
      </c>
      <c r="V54" s="127">
        <v>2190</v>
      </c>
      <c r="W54" s="127">
        <v>2200</v>
      </c>
      <c r="X54" s="127">
        <v>2210</v>
      </c>
      <c r="Y54" s="127">
        <v>2220</v>
      </c>
      <c r="Z54" s="127">
        <v>2230</v>
      </c>
      <c r="AA54" s="127">
        <v>2240</v>
      </c>
      <c r="AB54" s="127">
        <v>2250</v>
      </c>
      <c r="AC54" s="127">
        <v>2260</v>
      </c>
      <c r="AD54" s="127">
        <v>2270</v>
      </c>
      <c r="AE54" s="127">
        <v>2280</v>
      </c>
      <c r="AF54" s="127">
        <v>2290</v>
      </c>
      <c r="AG54" s="127">
        <v>2300</v>
      </c>
    </row>
    <row r="55" spans="1:33">
      <c r="B55" s="123" t="s">
        <v>15</v>
      </c>
      <c r="D55" s="123">
        <f t="shared" ref="D55:M62" si="17">(1/10)*LN(D44/C44)</f>
        <v>7.8561592001831371E-3</v>
      </c>
      <c r="E55" s="123">
        <f t="shared" si="17"/>
        <v>5.725630352364462E-3</v>
      </c>
      <c r="F55" s="123">
        <f t="shared" si="17"/>
        <v>1.2882070721476088E-3</v>
      </c>
      <c r="G55" s="123">
        <f t="shared" si="17"/>
        <v>-4.4518586001848011E-4</v>
      </c>
      <c r="H55" s="123">
        <f t="shared" si="17"/>
        <v>-2.2020814235687441E-3</v>
      </c>
      <c r="I55" s="123">
        <f t="shared" si="17"/>
        <v>-3.3029667025284656E-3</v>
      </c>
      <c r="J55" s="123">
        <f t="shared" si="17"/>
        <v>-3.3791223085927048E-3</v>
      </c>
      <c r="K55" s="123">
        <f t="shared" si="17"/>
        <v>-3.4593434157560647E-3</v>
      </c>
      <c r="L55" s="123">
        <f t="shared" si="17"/>
        <v>-4.117664773531122E-3</v>
      </c>
      <c r="M55" s="123">
        <f t="shared" si="17"/>
        <v>-4.2945249757788042E-3</v>
      </c>
      <c r="N55" s="123">
        <f t="shared" ref="N55:W62" si="18">IF(N$1&lt;=$E$4,$M55-$M55/($E$4-2100)*(N$1-$M$1),0)</f>
        <v>-3.8650724782009239E-3</v>
      </c>
      <c r="O55" s="123">
        <f t="shared" si="18"/>
        <v>-3.4356199806230433E-3</v>
      </c>
      <c r="P55" s="123">
        <f t="shared" si="18"/>
        <v>-3.006167483045163E-3</v>
      </c>
      <c r="Q55" s="123">
        <f t="shared" si="18"/>
        <v>-2.5767149854672823E-3</v>
      </c>
      <c r="R55" s="123">
        <f t="shared" si="18"/>
        <v>-2.1472624878894021E-3</v>
      </c>
      <c r="S55" s="123">
        <f t="shared" si="18"/>
        <v>-1.7178099903115219E-3</v>
      </c>
      <c r="T55" s="123">
        <f t="shared" si="18"/>
        <v>-1.2883574927336412E-3</v>
      </c>
      <c r="U55" s="123">
        <f t="shared" si="18"/>
        <v>-8.5890499515576093E-4</v>
      </c>
      <c r="V55" s="123">
        <f t="shared" si="18"/>
        <v>-4.2945249757788025E-4</v>
      </c>
      <c r="W55" s="123">
        <f t="shared" si="18"/>
        <v>0</v>
      </c>
      <c r="X55" s="123">
        <f t="shared" ref="X55:AG62" si="19">IF(X$1&lt;=$E$4,$M55-$M55/($E$4-2100)*(X$1-$M$1),0)</f>
        <v>0</v>
      </c>
      <c r="Y55" s="123">
        <f t="shared" si="19"/>
        <v>0</v>
      </c>
      <c r="Z55" s="123">
        <f t="shared" si="19"/>
        <v>0</v>
      </c>
      <c r="AA55" s="123">
        <f t="shared" si="19"/>
        <v>0</v>
      </c>
      <c r="AB55" s="123">
        <f t="shared" si="19"/>
        <v>0</v>
      </c>
      <c r="AC55" s="123">
        <f t="shared" si="19"/>
        <v>0</v>
      </c>
      <c r="AD55" s="123">
        <f t="shared" si="19"/>
        <v>0</v>
      </c>
      <c r="AE55" s="123">
        <f t="shared" si="19"/>
        <v>0</v>
      </c>
      <c r="AF55" s="123">
        <f t="shared" si="19"/>
        <v>0</v>
      </c>
      <c r="AG55" s="123">
        <f t="shared" si="19"/>
        <v>0</v>
      </c>
    </row>
    <row r="56" spans="1:33">
      <c r="B56" s="123" t="s">
        <v>16</v>
      </c>
      <c r="D56" s="123">
        <f t="shared" si="17"/>
        <v>2.5437458704672847E-3</v>
      </c>
      <c r="E56" s="123">
        <f t="shared" si="17"/>
        <v>1.2665864819460806E-3</v>
      </c>
      <c r="F56" s="123">
        <f t="shared" si="17"/>
        <v>-3.2780788069492617E-4</v>
      </c>
      <c r="G56" s="123">
        <f t="shared" si="17"/>
        <v>-1.4954580954199684E-3</v>
      </c>
      <c r="H56" s="123">
        <f t="shared" si="17"/>
        <v>-2.716668644997183E-3</v>
      </c>
      <c r="I56" s="123">
        <f t="shared" si="17"/>
        <v>-3.574866915838631E-3</v>
      </c>
      <c r="J56" s="123">
        <f t="shared" si="17"/>
        <v>-4.1638373986678965E-3</v>
      </c>
      <c r="K56" s="123">
        <f t="shared" si="17"/>
        <v>-4.823696687873677E-3</v>
      </c>
      <c r="L56" s="123">
        <f t="shared" si="17"/>
        <v>-2.9131236716328137E-3</v>
      </c>
      <c r="M56" s="123">
        <f t="shared" si="17"/>
        <v>-3.0005394642338944E-3</v>
      </c>
      <c r="N56" s="123">
        <f t="shared" si="18"/>
        <v>-2.7004855178105048E-3</v>
      </c>
      <c r="O56" s="123">
        <f t="shared" si="18"/>
        <v>-2.4004315713871153E-3</v>
      </c>
      <c r="P56" s="123">
        <f t="shared" si="18"/>
        <v>-2.1003776249637262E-3</v>
      </c>
      <c r="Q56" s="123">
        <f t="shared" si="18"/>
        <v>-1.8003236785403367E-3</v>
      </c>
      <c r="R56" s="123">
        <f t="shared" si="18"/>
        <v>-1.5002697321169472E-3</v>
      </c>
      <c r="S56" s="123">
        <f t="shared" si="18"/>
        <v>-1.2002157856935577E-3</v>
      </c>
      <c r="T56" s="123">
        <f t="shared" si="18"/>
        <v>-9.0016183927016814E-4</v>
      </c>
      <c r="U56" s="123">
        <f t="shared" si="18"/>
        <v>-6.0010789284677905E-4</v>
      </c>
      <c r="V56" s="123">
        <f t="shared" si="18"/>
        <v>-3.0005394642338952E-4</v>
      </c>
      <c r="W56" s="123">
        <f t="shared" si="18"/>
        <v>0</v>
      </c>
      <c r="X56" s="123">
        <f t="shared" si="19"/>
        <v>0</v>
      </c>
      <c r="Y56" s="123">
        <f t="shared" si="19"/>
        <v>0</v>
      </c>
      <c r="Z56" s="123">
        <f t="shared" si="19"/>
        <v>0</v>
      </c>
      <c r="AA56" s="123">
        <f t="shared" si="19"/>
        <v>0</v>
      </c>
      <c r="AB56" s="123">
        <f t="shared" si="19"/>
        <v>0</v>
      </c>
      <c r="AC56" s="123">
        <f t="shared" si="19"/>
        <v>0</v>
      </c>
      <c r="AD56" s="123">
        <f t="shared" si="19"/>
        <v>0</v>
      </c>
      <c r="AE56" s="123">
        <f t="shared" si="19"/>
        <v>0</v>
      </c>
      <c r="AF56" s="123">
        <f t="shared" si="19"/>
        <v>0</v>
      </c>
      <c r="AG56" s="123">
        <f t="shared" si="19"/>
        <v>0</v>
      </c>
    </row>
    <row r="57" spans="1:33">
      <c r="B57" s="123" t="s">
        <v>17</v>
      </c>
      <c r="D57" s="123">
        <f t="shared" si="17"/>
        <v>1.4092703179858491E-2</v>
      </c>
      <c r="E57" s="123">
        <f t="shared" si="17"/>
        <v>1.1582507163706623E-2</v>
      </c>
      <c r="F57" s="123">
        <f t="shared" si="17"/>
        <v>6.7931763979427462E-3</v>
      </c>
      <c r="G57" s="123">
        <f t="shared" si="17"/>
        <v>4.7104636997356564E-3</v>
      </c>
      <c r="H57" s="123">
        <f t="shared" si="17"/>
        <v>2.8947924412774883E-3</v>
      </c>
      <c r="I57" s="123">
        <f t="shared" si="17"/>
        <v>-1.0277493196529688E-4</v>
      </c>
      <c r="J57" s="123">
        <f t="shared" si="17"/>
        <v>-1.5860409711997839E-3</v>
      </c>
      <c r="K57" s="123">
        <f t="shared" si="17"/>
        <v>-3.1417388723998362E-3</v>
      </c>
      <c r="L57" s="123">
        <f t="shared" si="17"/>
        <v>-5.0799315791440957E-3</v>
      </c>
      <c r="M57" s="123">
        <f t="shared" si="17"/>
        <v>-5.3518642201991207E-3</v>
      </c>
      <c r="N57" s="123">
        <f t="shared" si="18"/>
        <v>-4.8166777981792086E-3</v>
      </c>
      <c r="O57" s="123">
        <f t="shared" si="18"/>
        <v>-4.2814913761592965E-3</v>
      </c>
      <c r="P57" s="123">
        <f t="shared" si="18"/>
        <v>-3.7463049541393845E-3</v>
      </c>
      <c r="Q57" s="123">
        <f t="shared" si="18"/>
        <v>-3.2111185321194724E-3</v>
      </c>
      <c r="R57" s="123">
        <f t="shared" si="18"/>
        <v>-2.6759321100995603E-3</v>
      </c>
      <c r="S57" s="123">
        <f t="shared" si="18"/>
        <v>-2.1407456880796483E-3</v>
      </c>
      <c r="T57" s="123">
        <f t="shared" si="18"/>
        <v>-1.6055592660597362E-3</v>
      </c>
      <c r="U57" s="123">
        <f t="shared" si="18"/>
        <v>-1.0703728440398241E-3</v>
      </c>
      <c r="V57" s="123">
        <f t="shared" si="18"/>
        <v>-5.3518642201991207E-4</v>
      </c>
      <c r="W57" s="123">
        <f t="shared" si="18"/>
        <v>0</v>
      </c>
      <c r="X57" s="123">
        <f t="shared" si="19"/>
        <v>0</v>
      </c>
      <c r="Y57" s="123">
        <f t="shared" si="19"/>
        <v>0</v>
      </c>
      <c r="Z57" s="123">
        <f t="shared" si="19"/>
        <v>0</v>
      </c>
      <c r="AA57" s="123">
        <f t="shared" si="19"/>
        <v>0</v>
      </c>
      <c r="AB57" s="123">
        <f t="shared" si="19"/>
        <v>0</v>
      </c>
      <c r="AC57" s="123">
        <f t="shared" si="19"/>
        <v>0</v>
      </c>
      <c r="AD57" s="123">
        <f t="shared" si="19"/>
        <v>0</v>
      </c>
      <c r="AE57" s="123">
        <f t="shared" si="19"/>
        <v>0</v>
      </c>
      <c r="AF57" s="123">
        <f t="shared" si="19"/>
        <v>0</v>
      </c>
      <c r="AG57" s="123">
        <f t="shared" si="19"/>
        <v>0</v>
      </c>
    </row>
    <row r="58" spans="1:33">
      <c r="B58" s="123" t="s">
        <v>18</v>
      </c>
      <c r="D58" s="123">
        <f t="shared" si="17"/>
        <v>9.6736853231199106E-3</v>
      </c>
      <c r="E58" s="123">
        <f t="shared" si="17"/>
        <v>8.1437925544094025E-3</v>
      </c>
      <c r="F58" s="123">
        <f t="shared" si="17"/>
        <v>8.0014073429613038E-3</v>
      </c>
      <c r="G58" s="123">
        <f t="shared" si="17"/>
        <v>7.419318525295095E-3</v>
      </c>
      <c r="H58" s="123">
        <f t="shared" si="17"/>
        <v>6.9169138765769623E-3</v>
      </c>
      <c r="I58" s="123">
        <f t="shared" si="17"/>
        <v>5.8408419788142443E-3</v>
      </c>
      <c r="J58" s="123">
        <f t="shared" si="17"/>
        <v>5.2496250257627174E-3</v>
      </c>
      <c r="K58" s="123">
        <f t="shared" si="17"/>
        <v>4.7313293561736212E-3</v>
      </c>
      <c r="L58" s="123">
        <f t="shared" si="17"/>
        <v>4.0748957893981443E-3</v>
      </c>
      <c r="M58" s="123">
        <f t="shared" si="17"/>
        <v>3.9153289994071222E-3</v>
      </c>
      <c r="N58" s="123">
        <f t="shared" si="18"/>
        <v>3.52379609946641E-3</v>
      </c>
      <c r="O58" s="123">
        <f t="shared" si="18"/>
        <v>3.1322631995256978E-3</v>
      </c>
      <c r="P58" s="123">
        <f t="shared" si="18"/>
        <v>2.7407302995849855E-3</v>
      </c>
      <c r="Q58" s="123">
        <f t="shared" si="18"/>
        <v>2.3491973996442733E-3</v>
      </c>
      <c r="R58" s="123">
        <f t="shared" si="18"/>
        <v>1.9576644997035611E-3</v>
      </c>
      <c r="S58" s="123">
        <f t="shared" si="18"/>
        <v>1.5661315997628489E-3</v>
      </c>
      <c r="T58" s="123">
        <f t="shared" si="18"/>
        <v>1.1745986998221367E-3</v>
      </c>
      <c r="U58" s="123">
        <f t="shared" si="18"/>
        <v>7.8306579988142444E-4</v>
      </c>
      <c r="V58" s="123">
        <f t="shared" si="18"/>
        <v>3.9153289994071265E-4</v>
      </c>
      <c r="W58" s="123">
        <f t="shared" si="18"/>
        <v>0</v>
      </c>
      <c r="X58" s="123">
        <f t="shared" si="19"/>
        <v>0</v>
      </c>
      <c r="Y58" s="123">
        <f t="shared" si="19"/>
        <v>0</v>
      </c>
      <c r="Z58" s="123">
        <f t="shared" si="19"/>
        <v>0</v>
      </c>
      <c r="AA58" s="123">
        <f t="shared" si="19"/>
        <v>0</v>
      </c>
      <c r="AB58" s="123">
        <f t="shared" si="19"/>
        <v>0</v>
      </c>
      <c r="AC58" s="123">
        <f t="shared" si="19"/>
        <v>0</v>
      </c>
      <c r="AD58" s="123">
        <f t="shared" si="19"/>
        <v>0</v>
      </c>
      <c r="AE58" s="123">
        <f t="shared" si="19"/>
        <v>0</v>
      </c>
      <c r="AF58" s="123">
        <f t="shared" si="19"/>
        <v>0</v>
      </c>
      <c r="AG58" s="123">
        <f t="shared" si="19"/>
        <v>0</v>
      </c>
    </row>
    <row r="59" spans="1:33">
      <c r="B59" s="123" t="s">
        <v>19</v>
      </c>
      <c r="D59" s="123">
        <f t="shared" si="17"/>
        <v>4.6567509168750692E-3</v>
      </c>
      <c r="E59" s="123">
        <f t="shared" si="17"/>
        <v>3.3837943595819752E-3</v>
      </c>
      <c r="F59" s="123">
        <f t="shared" si="17"/>
        <v>2.3306325276395688E-3</v>
      </c>
      <c r="G59" s="123">
        <f t="shared" si="17"/>
        <v>1.5901284308915062E-3</v>
      </c>
      <c r="H59" s="123">
        <f t="shared" si="17"/>
        <v>8.8384656616345952E-4</v>
      </c>
      <c r="I59" s="123">
        <f t="shared" si="17"/>
        <v>1.3244296982646342E-4</v>
      </c>
      <c r="J59" s="123">
        <f t="shared" si="17"/>
        <v>-2.7061702881548007E-4</v>
      </c>
      <c r="K59" s="123">
        <f t="shared" si="17"/>
        <v>-6.7696727984987992E-4</v>
      </c>
      <c r="L59" s="123">
        <f t="shared" si="17"/>
        <v>1.3551106420594083E-4</v>
      </c>
      <c r="M59" s="123">
        <f t="shared" si="17"/>
        <v>1.3532768019830851E-4</v>
      </c>
      <c r="N59" s="123">
        <f t="shared" si="18"/>
        <v>1.2179491217847766E-4</v>
      </c>
      <c r="O59" s="123">
        <f t="shared" si="18"/>
        <v>1.0826214415864681E-4</v>
      </c>
      <c r="P59" s="123">
        <f t="shared" si="18"/>
        <v>9.4729376138815956E-5</v>
      </c>
      <c r="Q59" s="123">
        <f t="shared" si="18"/>
        <v>8.1196608118985113E-5</v>
      </c>
      <c r="R59" s="123">
        <f t="shared" si="18"/>
        <v>6.7663840099154256E-5</v>
      </c>
      <c r="S59" s="123">
        <f t="shared" si="18"/>
        <v>5.41310720793234E-5</v>
      </c>
      <c r="T59" s="123">
        <f t="shared" si="18"/>
        <v>4.0598304059492557E-5</v>
      </c>
      <c r="U59" s="123">
        <f t="shared" si="18"/>
        <v>2.70655360396617E-5</v>
      </c>
      <c r="V59" s="123">
        <f t="shared" si="18"/>
        <v>1.3532768019830857E-5</v>
      </c>
      <c r="W59" s="123">
        <f t="shared" si="18"/>
        <v>0</v>
      </c>
      <c r="X59" s="123">
        <f t="shared" si="19"/>
        <v>0</v>
      </c>
      <c r="Y59" s="123">
        <f t="shared" si="19"/>
        <v>0</v>
      </c>
      <c r="Z59" s="123">
        <f t="shared" si="19"/>
        <v>0</v>
      </c>
      <c r="AA59" s="123">
        <f t="shared" si="19"/>
        <v>0</v>
      </c>
      <c r="AB59" s="123">
        <f t="shared" si="19"/>
        <v>0</v>
      </c>
      <c r="AC59" s="123">
        <f t="shared" si="19"/>
        <v>0</v>
      </c>
      <c r="AD59" s="123">
        <f t="shared" si="19"/>
        <v>0</v>
      </c>
      <c r="AE59" s="123">
        <f t="shared" si="19"/>
        <v>0</v>
      </c>
      <c r="AF59" s="123">
        <f t="shared" si="19"/>
        <v>0</v>
      </c>
      <c r="AG59" s="123">
        <f t="shared" si="19"/>
        <v>0</v>
      </c>
    </row>
    <row r="60" spans="1:33">
      <c r="B60" s="123" t="s">
        <v>20</v>
      </c>
      <c r="D60" s="123">
        <f t="shared" si="17"/>
        <v>1.0131927318897189E-2</v>
      </c>
      <c r="E60" s="123">
        <f t="shared" si="17"/>
        <v>8.2565654723421693E-3</v>
      </c>
      <c r="F60" s="123">
        <f t="shared" si="17"/>
        <v>4.4157831512602807E-3</v>
      </c>
      <c r="G60" s="123">
        <f t="shared" si="17"/>
        <v>2.8196818492173896E-3</v>
      </c>
      <c r="H60" s="123">
        <f t="shared" si="17"/>
        <v>1.3518153322974232E-3</v>
      </c>
      <c r="I60" s="123">
        <f t="shared" si="17"/>
        <v>-5.6717877912783993E-4</v>
      </c>
      <c r="J60" s="123">
        <f t="shared" si="17"/>
        <v>-1.1944023545557359E-3</v>
      </c>
      <c r="K60" s="123">
        <f t="shared" si="17"/>
        <v>-1.8444080986817837E-3</v>
      </c>
      <c r="L60" s="123">
        <f t="shared" si="17"/>
        <v>-3.0278406224384258E-3</v>
      </c>
      <c r="M60" s="123">
        <f t="shared" si="17"/>
        <v>-3.1223890345808097E-3</v>
      </c>
      <c r="N60" s="123">
        <f t="shared" si="18"/>
        <v>-2.810150131122729E-3</v>
      </c>
      <c r="O60" s="123">
        <f t="shared" si="18"/>
        <v>-2.4979112276646478E-3</v>
      </c>
      <c r="P60" s="123">
        <f t="shared" si="18"/>
        <v>-2.1856723242065666E-3</v>
      </c>
      <c r="Q60" s="123">
        <f t="shared" si="18"/>
        <v>-1.8734334207484858E-3</v>
      </c>
      <c r="R60" s="123">
        <f t="shared" si="18"/>
        <v>-1.5611945172904049E-3</v>
      </c>
      <c r="S60" s="123">
        <f t="shared" si="18"/>
        <v>-1.2489556138323239E-3</v>
      </c>
      <c r="T60" s="123">
        <f t="shared" si="18"/>
        <v>-9.3671671037424313E-4</v>
      </c>
      <c r="U60" s="123">
        <f t="shared" si="18"/>
        <v>-6.2447780691616194E-4</v>
      </c>
      <c r="V60" s="123">
        <f t="shared" si="18"/>
        <v>-3.1223890345808119E-4</v>
      </c>
      <c r="W60" s="123">
        <f t="shared" si="18"/>
        <v>0</v>
      </c>
      <c r="X60" s="123">
        <f t="shared" si="19"/>
        <v>0</v>
      </c>
      <c r="Y60" s="123">
        <f t="shared" si="19"/>
        <v>0</v>
      </c>
      <c r="Z60" s="123">
        <f t="shared" si="19"/>
        <v>0</v>
      </c>
      <c r="AA60" s="123">
        <f t="shared" si="19"/>
        <v>0</v>
      </c>
      <c r="AB60" s="123">
        <f t="shared" si="19"/>
        <v>0</v>
      </c>
      <c r="AC60" s="123">
        <f t="shared" si="19"/>
        <v>0</v>
      </c>
      <c r="AD60" s="123">
        <f t="shared" si="19"/>
        <v>0</v>
      </c>
      <c r="AE60" s="123">
        <f t="shared" si="19"/>
        <v>0</v>
      </c>
      <c r="AF60" s="123">
        <f t="shared" si="19"/>
        <v>0</v>
      </c>
      <c r="AG60" s="123">
        <f t="shared" si="19"/>
        <v>0</v>
      </c>
    </row>
    <row r="61" spans="1:33">
      <c r="B61" s="123" t="s">
        <v>21</v>
      </c>
      <c r="D61" s="123">
        <f t="shared" si="17"/>
        <v>1.8551174923720701E-2</v>
      </c>
      <c r="E61" s="123">
        <f t="shared" si="17"/>
        <v>1.6402010471368435E-2</v>
      </c>
      <c r="F61" s="123">
        <f t="shared" si="17"/>
        <v>1.2486195053458942E-2</v>
      </c>
      <c r="G61" s="123">
        <f t="shared" si="17"/>
        <v>9.6397366425749666E-3</v>
      </c>
      <c r="H61" s="123">
        <f t="shared" si="17"/>
        <v>7.4364640496472128E-3</v>
      </c>
      <c r="I61" s="123">
        <f t="shared" si="17"/>
        <v>5.1714093659522833E-3</v>
      </c>
      <c r="J61" s="123">
        <f t="shared" si="17"/>
        <v>3.1284533485808133E-3</v>
      </c>
      <c r="K61" s="123">
        <f t="shared" si="17"/>
        <v>1.267248240768363E-3</v>
      </c>
      <c r="L61" s="123">
        <f t="shared" si="17"/>
        <v>-1.4107805335836106E-3</v>
      </c>
      <c r="M61" s="123">
        <f t="shared" si="17"/>
        <v>-1.4309687010861773E-3</v>
      </c>
      <c r="N61" s="123">
        <f t="shared" si="18"/>
        <v>-1.2878718309775597E-3</v>
      </c>
      <c r="O61" s="123">
        <f t="shared" si="18"/>
        <v>-1.1447749608689418E-3</v>
      </c>
      <c r="P61" s="123">
        <f t="shared" si="18"/>
        <v>-1.0016780907603242E-3</v>
      </c>
      <c r="Q61" s="123">
        <f t="shared" si="18"/>
        <v>-8.585812206517064E-4</v>
      </c>
      <c r="R61" s="123">
        <f t="shared" si="18"/>
        <v>-7.1548435054308865E-4</v>
      </c>
      <c r="S61" s="123">
        <f t="shared" si="18"/>
        <v>-5.723874804344709E-4</v>
      </c>
      <c r="T61" s="123">
        <f t="shared" si="18"/>
        <v>-4.2929061032585315E-4</v>
      </c>
      <c r="U61" s="123">
        <f t="shared" si="18"/>
        <v>-2.861937402172355E-4</v>
      </c>
      <c r="V61" s="123">
        <f t="shared" si="18"/>
        <v>-1.4309687010861764E-4</v>
      </c>
      <c r="W61" s="123">
        <f t="shared" si="18"/>
        <v>0</v>
      </c>
      <c r="X61" s="123">
        <f t="shared" si="19"/>
        <v>0</v>
      </c>
      <c r="Y61" s="123">
        <f t="shared" si="19"/>
        <v>0</v>
      </c>
      <c r="Z61" s="123">
        <f t="shared" si="19"/>
        <v>0</v>
      </c>
      <c r="AA61" s="123">
        <f t="shared" si="19"/>
        <v>0</v>
      </c>
      <c r="AB61" s="123">
        <f t="shared" si="19"/>
        <v>0</v>
      </c>
      <c r="AC61" s="123">
        <f t="shared" si="19"/>
        <v>0</v>
      </c>
      <c r="AD61" s="123">
        <f t="shared" si="19"/>
        <v>0</v>
      </c>
      <c r="AE61" s="123">
        <f t="shared" si="19"/>
        <v>0</v>
      </c>
      <c r="AF61" s="123">
        <f t="shared" si="19"/>
        <v>0</v>
      </c>
      <c r="AG61" s="123">
        <f t="shared" si="19"/>
        <v>0</v>
      </c>
    </row>
    <row r="62" spans="1:33">
      <c r="A62" s="126" t="s">
        <v>29</v>
      </c>
      <c r="B62" s="125" t="s">
        <v>22</v>
      </c>
      <c r="C62" s="125"/>
      <c r="D62" s="125">
        <f t="shared" si="17"/>
        <v>1.1851202213672037E-2</v>
      </c>
      <c r="E62" s="125">
        <f t="shared" si="17"/>
        <v>1.021472976309123E-2</v>
      </c>
      <c r="F62" s="125">
        <f t="shared" si="17"/>
        <v>6.9613936405540453E-3</v>
      </c>
      <c r="G62" s="125">
        <f t="shared" si="17"/>
        <v>5.179277320889266E-3</v>
      </c>
      <c r="H62" s="125">
        <f t="shared" si="17"/>
        <v>3.6425303408427374E-3</v>
      </c>
      <c r="I62" s="125">
        <f t="shared" si="17"/>
        <v>1.8271251155711804E-3</v>
      </c>
      <c r="J62" s="125">
        <f t="shared" si="17"/>
        <v>7.1098310674583666E-4</v>
      </c>
      <c r="K62" s="125">
        <f t="shared" si="17"/>
        <v>-3.8151106832824363E-4</v>
      </c>
      <c r="L62" s="125">
        <f t="shared" si="17"/>
        <v>-1.9228167037790489E-3</v>
      </c>
      <c r="M62" s="125">
        <f t="shared" si="17"/>
        <v>-1.9605149978799952E-3</v>
      </c>
      <c r="N62" s="125">
        <f t="shared" si="18"/>
        <v>-1.7644634980919958E-3</v>
      </c>
      <c r="O62" s="125">
        <f t="shared" si="18"/>
        <v>-1.5684119983039961E-3</v>
      </c>
      <c r="P62" s="125">
        <f t="shared" si="18"/>
        <v>-1.3723604985159967E-3</v>
      </c>
      <c r="Q62" s="125">
        <f t="shared" si="18"/>
        <v>-1.176308998727997E-3</v>
      </c>
      <c r="R62" s="125">
        <f t="shared" si="18"/>
        <v>-9.8025749893999761E-4</v>
      </c>
      <c r="S62" s="125">
        <f t="shared" si="18"/>
        <v>-7.8420599915199818E-4</v>
      </c>
      <c r="T62" s="125">
        <f t="shared" si="18"/>
        <v>-5.8815449936399874E-4</v>
      </c>
      <c r="U62" s="125">
        <f t="shared" si="18"/>
        <v>-3.9210299957599909E-4</v>
      </c>
      <c r="V62" s="125">
        <f t="shared" si="18"/>
        <v>-1.9605149978799965E-4</v>
      </c>
      <c r="W62" s="125">
        <f t="shared" si="18"/>
        <v>0</v>
      </c>
      <c r="X62" s="125">
        <f t="shared" si="19"/>
        <v>0</v>
      </c>
      <c r="Y62" s="125">
        <f t="shared" si="19"/>
        <v>0</v>
      </c>
      <c r="Z62" s="125">
        <f t="shared" si="19"/>
        <v>0</v>
      </c>
      <c r="AA62" s="125">
        <f t="shared" si="19"/>
        <v>0</v>
      </c>
      <c r="AB62" s="125">
        <f t="shared" si="19"/>
        <v>0</v>
      </c>
      <c r="AC62" s="125">
        <f t="shared" si="19"/>
        <v>0</v>
      </c>
      <c r="AD62" s="125">
        <f t="shared" si="19"/>
        <v>0</v>
      </c>
      <c r="AE62" s="125">
        <f t="shared" si="19"/>
        <v>0</v>
      </c>
      <c r="AF62" s="125">
        <f t="shared" si="19"/>
        <v>0</v>
      </c>
      <c r="AG62" s="125">
        <f t="shared" si="19"/>
        <v>0</v>
      </c>
    </row>
    <row r="63" spans="1:33">
      <c r="A63" s="126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</row>
    <row r="65" spans="1:33">
      <c r="A65" s="163" t="s">
        <v>12</v>
      </c>
      <c r="B65" s="166" t="s">
        <v>30</v>
      </c>
      <c r="C65" s="166">
        <v>2000</v>
      </c>
      <c r="D65" s="166">
        <v>2010</v>
      </c>
      <c r="E65" s="166">
        <v>2020</v>
      </c>
      <c r="F65" s="166">
        <v>2030</v>
      </c>
      <c r="G65" s="166">
        <v>2040</v>
      </c>
      <c r="H65" s="166">
        <v>2050</v>
      </c>
      <c r="I65" s="166">
        <v>2060</v>
      </c>
      <c r="J65" s="166">
        <v>2070</v>
      </c>
      <c r="K65" s="166">
        <v>2080</v>
      </c>
      <c r="L65" s="166">
        <v>2090</v>
      </c>
      <c r="M65" s="166">
        <v>2100</v>
      </c>
      <c r="N65" s="127">
        <v>2110</v>
      </c>
      <c r="O65" s="127">
        <v>2120</v>
      </c>
      <c r="P65" s="127">
        <v>2130</v>
      </c>
      <c r="Q65" s="127">
        <v>2140</v>
      </c>
      <c r="R65" s="127">
        <v>2150</v>
      </c>
      <c r="S65" s="127">
        <v>2160</v>
      </c>
      <c r="T65" s="127">
        <v>2170</v>
      </c>
      <c r="U65" s="127">
        <v>2180</v>
      </c>
      <c r="V65" s="127">
        <v>2190</v>
      </c>
      <c r="W65" s="127">
        <v>2200</v>
      </c>
      <c r="X65" s="127">
        <v>2210</v>
      </c>
      <c r="Y65" s="127">
        <v>2220</v>
      </c>
      <c r="Z65" s="127">
        <v>2230</v>
      </c>
      <c r="AA65" s="127">
        <v>2240</v>
      </c>
      <c r="AB65" s="127">
        <v>2250</v>
      </c>
      <c r="AC65" s="127">
        <v>2260</v>
      </c>
      <c r="AD65" s="127">
        <v>2270</v>
      </c>
      <c r="AE65" s="127">
        <v>2280</v>
      </c>
      <c r="AF65" s="127">
        <v>2290</v>
      </c>
      <c r="AG65" s="127">
        <v>2300</v>
      </c>
    </row>
    <row r="66" spans="1:33">
      <c r="A66" s="234" t="s">
        <v>31</v>
      </c>
      <c r="B66" s="164" t="s">
        <v>15</v>
      </c>
      <c r="C66" s="164">
        <v>4.9926666917355504</v>
      </c>
      <c r="D66" s="164">
        <v>7.6915201154125876</v>
      </c>
      <c r="E66" s="164">
        <v>10.785021757731096</v>
      </c>
      <c r="F66" s="164">
        <v>13.22339910706992</v>
      </c>
      <c r="G66" s="164">
        <v>15.136510373065887</v>
      </c>
      <c r="H66" s="164">
        <v>16.524355555718998</v>
      </c>
      <c r="I66" s="164">
        <v>16.911044713382111</v>
      </c>
      <c r="J66" s="164">
        <v>17.459127944980331</v>
      </c>
      <c r="K66" s="164">
        <v>18.168605250513664</v>
      </c>
      <c r="L66" s="164">
        <v>18.397773298406332</v>
      </c>
      <c r="M66" s="164">
        <v>18.626941346299006</v>
      </c>
      <c r="N66" s="124">
        <f t="shared" ref="N66:AC72" si="20">($M66/$M$73)*N$73</f>
        <v>19.39319891070377</v>
      </c>
      <c r="O66" s="124">
        <f t="shared" si="20"/>
        <v>20.032186228086832</v>
      </c>
      <c r="P66" s="124">
        <f t="shared" si="20"/>
        <v>20.529493662533241</v>
      </c>
      <c r="Q66" s="124">
        <f t="shared" si="20"/>
        <v>20.873684714651471</v>
      </c>
      <c r="R66" s="124">
        <f t="shared" si="20"/>
        <v>21.056733123321635</v>
      </c>
      <c r="S66" s="124">
        <f t="shared" si="20"/>
        <v>21.074333983673547</v>
      </c>
      <c r="T66" s="124">
        <f t="shared" si="20"/>
        <v>20.926072042308078</v>
      </c>
      <c r="U66" s="124">
        <f t="shared" si="20"/>
        <v>20.615437982804078</v>
      </c>
      <c r="V66" s="124">
        <f t="shared" si="20"/>
        <v>20.149691809686644</v>
      </c>
      <c r="W66" s="124">
        <f t="shared" si="20"/>
        <v>19.539580796793732</v>
      </c>
      <c r="X66" s="124">
        <f t="shared" si="20"/>
        <v>18.762107825970798</v>
      </c>
      <c r="Y66" s="124">
        <f t="shared" si="20"/>
        <v>17.838879185960824</v>
      </c>
      <c r="Z66" s="124">
        <f t="shared" si="20"/>
        <v>16.794731003056292</v>
      </c>
      <c r="AA66" s="124">
        <f t="shared" si="20"/>
        <v>15.656622904125522</v>
      </c>
      <c r="AB66" s="124">
        <f t="shared" si="20"/>
        <v>14.45249015283393</v>
      </c>
      <c r="AC66" s="124">
        <f t="shared" si="20"/>
        <v>13.210121864225437</v>
      </c>
      <c r="AD66" s="124">
        <f t="shared" ref="X66:AG72" si="21">($M66/$M$73)*AD$73</f>
        <v>11.956126935720002</v>
      </c>
      <c r="AE66" s="124">
        <f t="shared" si="21"/>
        <v>10.715039137574472</v>
      </c>
      <c r="AF66" s="124">
        <f t="shared" si="21"/>
        <v>9.5085995446844223</v>
      </c>
      <c r="AG66" s="124">
        <f t="shared" si="21"/>
        <v>8.3552395229438954</v>
      </c>
    </row>
    <row r="67" spans="1:33">
      <c r="A67" s="234"/>
      <c r="B67" s="164" t="s">
        <v>16</v>
      </c>
      <c r="C67" s="164">
        <v>4.6990879794954301</v>
      </c>
      <c r="D67" s="164">
        <v>4.7739064868924368</v>
      </c>
      <c r="E67" s="164">
        <v>4.9097148121935099</v>
      </c>
      <c r="F67" s="164">
        <v>5.1694749215010365</v>
      </c>
      <c r="G67" s="164">
        <v>5.3229514493045</v>
      </c>
      <c r="H67" s="164">
        <v>5.3701443956039006</v>
      </c>
      <c r="I67" s="164">
        <v>5.3226516479501447</v>
      </c>
      <c r="J67" s="164">
        <v>5.2951487896451228</v>
      </c>
      <c r="K67" s="164">
        <v>5.2876358206888332</v>
      </c>
      <c r="L67" s="164">
        <v>5.1335234432568768</v>
      </c>
      <c r="M67" s="164">
        <v>4.9794110658249222</v>
      </c>
      <c r="N67" s="124">
        <f t="shared" si="20"/>
        <v>5.1842493870787356</v>
      </c>
      <c r="O67" s="124">
        <f t="shared" si="20"/>
        <v>5.3550654357227705</v>
      </c>
      <c r="P67" s="124">
        <f t="shared" si="20"/>
        <v>5.4880071837082216</v>
      </c>
      <c r="Q67" s="124">
        <f t="shared" si="20"/>
        <v>5.5800173909565505</v>
      </c>
      <c r="R67" s="124">
        <f t="shared" si="20"/>
        <v>5.6289504527388576</v>
      </c>
      <c r="S67" s="124">
        <f t="shared" si="20"/>
        <v>5.633655568687578</v>
      </c>
      <c r="T67" s="124">
        <f t="shared" si="20"/>
        <v>5.5940217319910026</v>
      </c>
      <c r="U67" s="124">
        <f t="shared" si="20"/>
        <v>5.5109820828849152</v>
      </c>
      <c r="V67" s="124">
        <f t="shared" si="20"/>
        <v>5.3864773880361634</v>
      </c>
      <c r="W67" s="124">
        <f t="shared" si="20"/>
        <v>5.223380641635325</v>
      </c>
      <c r="X67" s="124">
        <f t="shared" si="21"/>
        <v>5.0155441835544234</v>
      </c>
      <c r="Y67" s="124">
        <f t="shared" si="21"/>
        <v>4.7687438731392318</v>
      </c>
      <c r="Z67" s="124">
        <f t="shared" si="21"/>
        <v>4.48961897981106</v>
      </c>
      <c r="AA67" s="124">
        <f t="shared" si="21"/>
        <v>4.1853764336752262</v>
      </c>
      <c r="AB67" s="124">
        <f t="shared" si="21"/>
        <v>3.8634839750566843</v>
      </c>
      <c r="AC67" s="124">
        <f t="shared" si="21"/>
        <v>3.5313702753828382</v>
      </c>
      <c r="AD67" s="124">
        <f t="shared" si="21"/>
        <v>3.1961485066876278</v>
      </c>
      <c r="AE67" s="124">
        <f t="shared" si="21"/>
        <v>2.8643771116499761</v>
      </c>
      <c r="AF67" s="124">
        <f t="shared" si="21"/>
        <v>2.5418679810631857</v>
      </c>
      <c r="AG67" s="124">
        <f t="shared" si="21"/>
        <v>2.2335482441636034</v>
      </c>
    </row>
    <row r="68" spans="1:33">
      <c r="A68" s="234"/>
      <c r="B68" s="164" t="s">
        <v>17</v>
      </c>
      <c r="C68" s="164">
        <v>1.0926499648194301</v>
      </c>
      <c r="D68" s="164">
        <v>1.6372853021884335</v>
      </c>
      <c r="E68" s="164">
        <v>2.2983171767119672</v>
      </c>
      <c r="F68" s="164">
        <v>3.536602558053767</v>
      </c>
      <c r="G68" s="164">
        <v>4.9020092907451129</v>
      </c>
      <c r="H68" s="164">
        <v>6.394537374786001</v>
      </c>
      <c r="I68" s="164">
        <v>7.8861542999555558</v>
      </c>
      <c r="J68" s="164">
        <v>9.2156722676296674</v>
      </c>
      <c r="K68" s="164">
        <v>10.38309127780833</v>
      </c>
      <c r="L68" s="164">
        <v>11.453680914992551</v>
      </c>
      <c r="M68" s="164">
        <v>12.524270552176777</v>
      </c>
      <c r="N68" s="124">
        <f t="shared" si="20"/>
        <v>13.039482194863572</v>
      </c>
      <c r="O68" s="124">
        <f t="shared" si="20"/>
        <v>13.469120635954448</v>
      </c>
      <c r="P68" s="124">
        <f t="shared" si="20"/>
        <v>13.80349721130418</v>
      </c>
      <c r="Q68" s="124">
        <f t="shared" si="20"/>
        <v>14.034922316383151</v>
      </c>
      <c r="R68" s="124">
        <f t="shared" si="20"/>
        <v>14.157999302116297</v>
      </c>
      <c r="S68" s="124">
        <f t="shared" si="20"/>
        <v>14.16983366251397</v>
      </c>
      <c r="T68" s="124">
        <f t="shared" si="20"/>
        <v>14.070146191998525</v>
      </c>
      <c r="U68" s="124">
        <f t="shared" si="20"/>
        <v>13.861283935355294</v>
      </c>
      <c r="V68" s="124">
        <f t="shared" si="20"/>
        <v>13.548128330668609</v>
      </c>
      <c r="W68" s="124">
        <f t="shared" si="20"/>
        <v>13.137905565144537</v>
      </c>
      <c r="X68" s="124">
        <f t="shared" si="21"/>
        <v>12.615152975088964</v>
      </c>
      <c r="Y68" s="124">
        <f t="shared" si="21"/>
        <v>11.99439806669921</v>
      </c>
      <c r="Z68" s="124">
        <f t="shared" si="21"/>
        <v>11.292340004876923</v>
      </c>
      <c r="AA68" s="124">
        <f t="shared" si="21"/>
        <v>10.52710574104194</v>
      </c>
      <c r="AB68" s="124">
        <f t="shared" si="21"/>
        <v>9.7174782194032705</v>
      </c>
      <c r="AC68" s="124">
        <f t="shared" si="21"/>
        <v>8.8821421176406936</v>
      </c>
      <c r="AD68" s="124">
        <f t="shared" si="21"/>
        <v>8.0389885658215086</v>
      </c>
      <c r="AE68" s="124">
        <f t="shared" si="21"/>
        <v>7.2045134325185112</v>
      </c>
      <c r="AF68" s="124">
        <f t="shared" si="21"/>
        <v>6.3933348506299081</v>
      </c>
      <c r="AG68" s="124">
        <f t="shared" si="21"/>
        <v>5.6178455908640839</v>
      </c>
    </row>
    <row r="69" spans="1:33">
      <c r="A69" s="234"/>
      <c r="B69" s="164" t="s">
        <v>18</v>
      </c>
      <c r="C69" s="164">
        <v>5.6784398387004398</v>
      </c>
      <c r="D69" s="164">
        <v>6.0075115423813115</v>
      </c>
      <c r="E69" s="164">
        <v>6.0624472454839333</v>
      </c>
      <c r="F69" s="164">
        <v>6.282814573148424</v>
      </c>
      <c r="G69" s="164">
        <v>6.3884242889932672</v>
      </c>
      <c r="H69" s="164">
        <v>6.3792763930184648</v>
      </c>
      <c r="I69" s="164">
        <v>6.5110802180690435</v>
      </c>
      <c r="J69" s="164">
        <v>6.7539045558673321</v>
      </c>
      <c r="K69" s="164">
        <v>7.1077494064133298</v>
      </c>
      <c r="L69" s="164">
        <v>7.1623034946931092</v>
      </c>
      <c r="M69" s="164">
        <v>7.2168575829728878</v>
      </c>
      <c r="N69" s="124">
        <f t="shared" si="20"/>
        <v>7.5137378711197984</v>
      </c>
      <c r="O69" s="124">
        <f t="shared" si="20"/>
        <v>7.7613083326972552</v>
      </c>
      <c r="P69" s="124">
        <f t="shared" si="20"/>
        <v>7.9539860709597674</v>
      </c>
      <c r="Q69" s="124">
        <f t="shared" si="20"/>
        <v>8.0873401068312774</v>
      </c>
      <c r="R69" s="124">
        <f t="shared" si="20"/>
        <v>8.1582607304378403</v>
      </c>
      <c r="S69" s="124">
        <f t="shared" si="20"/>
        <v>8.1650800412487783</v>
      </c>
      <c r="T69" s="124">
        <f t="shared" si="20"/>
        <v>8.1076371526973379</v>
      </c>
      <c r="U69" s="124">
        <f t="shared" si="20"/>
        <v>7.9872845018684613</v>
      </c>
      <c r="V69" s="124">
        <f t="shared" si="20"/>
        <v>7.8068349187236148</v>
      </c>
      <c r="W69" s="124">
        <f t="shared" si="20"/>
        <v>7.5704523474794998</v>
      </c>
      <c r="X69" s="124">
        <f t="shared" si="21"/>
        <v>7.26922674093864</v>
      </c>
      <c r="Y69" s="124">
        <f t="shared" si="21"/>
        <v>6.911529280705988</v>
      </c>
      <c r="Z69" s="124">
        <f t="shared" si="21"/>
        <v>6.5069825227897091</v>
      </c>
      <c r="AA69" s="124">
        <f t="shared" si="21"/>
        <v>6.0660317562998936</v>
      </c>
      <c r="AB69" s="124">
        <f t="shared" si="21"/>
        <v>5.5995002729229215</v>
      </c>
      <c r="AC69" s="124">
        <f t="shared" si="21"/>
        <v>5.1181547402452923</v>
      </c>
      <c r="AD69" s="124">
        <f t="shared" si="21"/>
        <v>4.632304560092547</v>
      </c>
      <c r="AE69" s="124">
        <f t="shared" si="21"/>
        <v>4.1514551430753341</v>
      </c>
      <c r="AF69" s="124">
        <f t="shared" si="21"/>
        <v>3.6840298926019268</v>
      </c>
      <c r="AG69" s="124">
        <f t="shared" si="21"/>
        <v>3.237169892130098</v>
      </c>
    </row>
    <row r="70" spans="1:33">
      <c r="A70" s="234"/>
      <c r="B70" s="164" t="s">
        <v>19</v>
      </c>
      <c r="C70" s="164">
        <v>12.534379431741099</v>
      </c>
      <c r="D70" s="164">
        <v>13.062562724664552</v>
      </c>
      <c r="E70" s="164">
        <v>13.236472592947596</v>
      </c>
      <c r="F70" s="164">
        <v>13.736330686983973</v>
      </c>
      <c r="G70" s="164">
        <v>13.976615032673235</v>
      </c>
      <c r="H70" s="164">
        <v>13.957325630015385</v>
      </c>
      <c r="I70" s="164">
        <v>13.964357588667051</v>
      </c>
      <c r="J70" s="164">
        <v>14.110331614474905</v>
      </c>
      <c r="K70" s="164">
        <v>14.395247707438946</v>
      </c>
      <c r="L70" s="164">
        <v>14.174748804831204</v>
      </c>
      <c r="M70" s="164">
        <v>13.954249902223461</v>
      </c>
      <c r="N70" s="124">
        <f t="shared" si="20"/>
        <v>14.528286688209137</v>
      </c>
      <c r="O70" s="124">
        <f t="shared" si="20"/>
        <v>15.006979810463815</v>
      </c>
      <c r="P70" s="124">
        <f t="shared" si="20"/>
        <v>15.379534385553924</v>
      </c>
      <c r="Q70" s="124">
        <f t="shared" si="20"/>
        <v>15.637382835606692</v>
      </c>
      <c r="R70" s="124">
        <f t="shared" si="20"/>
        <v>15.774512340193622</v>
      </c>
      <c r="S70" s="124">
        <f t="shared" si="20"/>
        <v>15.787697908305883</v>
      </c>
      <c r="T70" s="124">
        <f t="shared" si="20"/>
        <v>15.676628455606199</v>
      </c>
      <c r="U70" s="124">
        <f t="shared" si="20"/>
        <v>15.44391900460864</v>
      </c>
      <c r="V70" s="124">
        <f t="shared" si="20"/>
        <v>15.095008339682098</v>
      </c>
      <c r="W70" s="124">
        <f t="shared" si="20"/>
        <v>14.637947709934746</v>
      </c>
      <c r="X70" s="124">
        <f t="shared" si="21"/>
        <v>14.055508976414876</v>
      </c>
      <c r="Y70" s="124">
        <f t="shared" si="21"/>
        <v>13.363878347420128</v>
      </c>
      <c r="Z70" s="124">
        <f t="shared" si="21"/>
        <v>12.581661642684685</v>
      </c>
      <c r="AA70" s="124">
        <f t="shared" si="21"/>
        <v>11.729055488353291</v>
      </c>
      <c r="AB70" s="124">
        <f t="shared" si="21"/>
        <v>10.82698740242391</v>
      </c>
      <c r="AC70" s="124">
        <f t="shared" si="21"/>
        <v>9.896275416621414</v>
      </c>
      <c r="AD70" s="124">
        <f t="shared" si="21"/>
        <v>8.9568534104441895</v>
      </c>
      <c r="AE70" s="124">
        <f t="shared" si="21"/>
        <v>8.0271006956022557</v>
      </c>
      <c r="AF70" s="124">
        <f t="shared" si="21"/>
        <v>7.1233044545479265</v>
      </c>
      <c r="AG70" s="124">
        <f t="shared" si="21"/>
        <v>6.2592724231269985</v>
      </c>
    </row>
    <row r="71" spans="1:33">
      <c r="A71" s="234"/>
      <c r="B71" s="164" t="s">
        <v>20</v>
      </c>
      <c r="C71" s="164">
        <v>10.299931378178799</v>
      </c>
      <c r="D71" s="164">
        <v>13.307597224862599</v>
      </c>
      <c r="E71" s="164">
        <v>17.271959545849796</v>
      </c>
      <c r="F71" s="164">
        <v>21.260512839463086</v>
      </c>
      <c r="G71" s="164">
        <v>24.940274686954247</v>
      </c>
      <c r="H71" s="164">
        <v>28.311245088323268</v>
      </c>
      <c r="I71" s="164">
        <v>30.739349339327443</v>
      </c>
      <c r="J71" s="164">
        <v>33.265667369242976</v>
      </c>
      <c r="K71" s="164">
        <v>35.890199178069864</v>
      </c>
      <c r="L71" s="164">
        <v>37.865038275912951</v>
      </c>
      <c r="M71" s="164">
        <v>39.839877373756046</v>
      </c>
      <c r="N71" s="124">
        <f t="shared" si="20"/>
        <v>41.478772715457666</v>
      </c>
      <c r="O71" s="124">
        <f t="shared" si="20"/>
        <v>42.845458522571384</v>
      </c>
      <c r="P71" s="124">
        <f t="shared" si="20"/>
        <v>43.909115020815463</v>
      </c>
      <c r="Q71" s="124">
        <f t="shared" si="20"/>
        <v>44.645281472118477</v>
      </c>
      <c r="R71" s="124">
        <f t="shared" si="20"/>
        <v>45.03679106133665</v>
      </c>
      <c r="S71" s="124">
        <f t="shared" si="20"/>
        <v>45.074436324993002</v>
      </c>
      <c r="T71" s="124">
        <f t="shared" si="20"/>
        <v>44.757329106293945</v>
      </c>
      <c r="U71" s="124">
        <f t="shared" si="20"/>
        <v>44.092935387074427</v>
      </c>
      <c r="V71" s="124">
        <f t="shared" si="20"/>
        <v>43.096783089210369</v>
      </c>
      <c r="W71" s="124">
        <f t="shared" si="20"/>
        <v>41.791858813875102</v>
      </c>
      <c r="X71" s="124">
        <f t="shared" si="21"/>
        <v>40.128975614581101</v>
      </c>
      <c r="Y71" s="124">
        <f t="shared" si="21"/>
        <v>38.154345688919953</v>
      </c>
      <c r="Z71" s="124">
        <f t="shared" si="21"/>
        <v>35.9210893107754</v>
      </c>
      <c r="AA71" s="124">
        <f t="shared" si="21"/>
        <v>33.486868562639017</v>
      </c>
      <c r="AB71" s="124">
        <f t="shared" si="21"/>
        <v>30.911432249112845</v>
      </c>
      <c r="AC71" s="124">
        <f t="shared" si="21"/>
        <v>28.254216587614035</v>
      </c>
      <c r="AD71" s="124">
        <f t="shared" si="21"/>
        <v>25.572133509659054</v>
      </c>
      <c r="AE71" s="124">
        <f t="shared" si="21"/>
        <v>22.917656600705509</v>
      </c>
      <c r="AF71" s="124">
        <f t="shared" si="21"/>
        <v>20.337286343130518</v>
      </c>
      <c r="AG71" s="124">
        <f t="shared" si="21"/>
        <v>17.870444311490957</v>
      </c>
    </row>
    <row r="72" spans="1:33">
      <c r="A72" s="234"/>
      <c r="B72" s="164" t="s">
        <v>21</v>
      </c>
      <c r="C72" s="164">
        <v>3.69165265817947</v>
      </c>
      <c r="D72" s="164">
        <v>5.4430459649739182</v>
      </c>
      <c r="E72" s="164">
        <v>7.5017483498266833</v>
      </c>
      <c r="F72" s="164">
        <v>10.144977415313093</v>
      </c>
      <c r="G72" s="164">
        <v>12.820091768450023</v>
      </c>
      <c r="H72" s="164">
        <v>15.527091409237467</v>
      </c>
      <c r="I72" s="164">
        <v>18.046794208284112</v>
      </c>
      <c r="J72" s="164">
        <v>20.404913125860947</v>
      </c>
      <c r="K72" s="164">
        <v>22.601448161967987</v>
      </c>
      <c r="L72" s="164">
        <v>24.634026003086671</v>
      </c>
      <c r="M72" s="164">
        <v>26.666603844205358</v>
      </c>
      <c r="N72" s="124">
        <f t="shared" si="20"/>
        <v>27.763589470171667</v>
      </c>
      <c r="O72" s="124">
        <f t="shared" si="20"/>
        <v>28.678373134184827</v>
      </c>
      <c r="P72" s="124">
        <f t="shared" si="20"/>
        <v>29.390325789030946</v>
      </c>
      <c r="Q72" s="124">
        <f t="shared" si="20"/>
        <v>29.883074773575355</v>
      </c>
      <c r="R72" s="124">
        <f t="shared" si="20"/>
        <v>30.145129574069443</v>
      </c>
      <c r="S72" s="124">
        <f t="shared" si="20"/>
        <v>30.1703272252348</v>
      </c>
      <c r="T72" s="124">
        <f t="shared" si="20"/>
        <v>29.958073244183247</v>
      </c>
      <c r="U72" s="124">
        <f t="shared" si="20"/>
        <v>29.513364944988631</v>
      </c>
      <c r="V72" s="124">
        <f t="shared" si="20"/>
        <v>28.846595857161713</v>
      </c>
      <c r="W72" s="124">
        <f t="shared" si="20"/>
        <v>27.973151936373569</v>
      </c>
      <c r="X72" s="124">
        <f t="shared" si="21"/>
        <v>26.860110169232776</v>
      </c>
      <c r="Y72" s="124">
        <f t="shared" si="21"/>
        <v>25.538402437240475</v>
      </c>
      <c r="Z72" s="124">
        <f t="shared" si="21"/>
        <v>24.043584504950459</v>
      </c>
      <c r="AA72" s="124">
        <f t="shared" si="21"/>
        <v>22.414252171647188</v>
      </c>
      <c r="AB72" s="124">
        <f t="shared" si="21"/>
        <v>20.690397972637435</v>
      </c>
      <c r="AC72" s="124">
        <f t="shared" si="21"/>
        <v>18.911805214706806</v>
      </c>
      <c r="AD72" s="124">
        <f t="shared" si="21"/>
        <v>17.116567587690749</v>
      </c>
      <c r="AE72" s="124">
        <f t="shared" si="21"/>
        <v>15.339807998784881</v>
      </c>
      <c r="AF72" s="124">
        <f t="shared" si="21"/>
        <v>13.612651291333522</v>
      </c>
      <c r="AG72" s="124">
        <f t="shared" si="21"/>
        <v>11.961484080480105</v>
      </c>
    </row>
    <row r="73" spans="1:33">
      <c r="A73" s="125"/>
      <c r="B73" s="165" t="s">
        <v>22</v>
      </c>
      <c r="C73" s="165">
        <v>26.525963468099299</v>
      </c>
      <c r="D73" s="165">
        <v>31.813205914501072</v>
      </c>
      <c r="E73" s="165">
        <v>38.01018048862408</v>
      </c>
      <c r="F73" s="165">
        <v>45.141820941760145</v>
      </c>
      <c r="G73" s="165">
        <v>51.736981488077504</v>
      </c>
      <c r="H73" s="165">
        <v>57.795662127576115</v>
      </c>
      <c r="I73" s="165">
        <v>62.750501136278608</v>
      </c>
      <c r="J73" s="165">
        <v>67.78091210957885</v>
      </c>
      <c r="K73" s="165">
        <v>72.886895047476798</v>
      </c>
      <c r="L73" s="165">
        <v>76.673813083830822</v>
      </c>
      <c r="M73" s="165">
        <v>80.46073112018486</v>
      </c>
      <c r="N73" s="125">
        <f t="shared" ref="N73:AG73" si="22">N84*N19</f>
        <v>83.770648873838468</v>
      </c>
      <c r="O73" s="125">
        <f t="shared" si="22"/>
        <v>86.530811467220019</v>
      </c>
      <c r="P73" s="125">
        <f t="shared" si="22"/>
        <v>88.678975195400326</v>
      </c>
      <c r="Q73" s="125">
        <f t="shared" si="22"/>
        <v>90.165739081300515</v>
      </c>
      <c r="R73" s="125">
        <f t="shared" si="22"/>
        <v>90.956432975599711</v>
      </c>
      <c r="S73" s="125">
        <f t="shared" si="22"/>
        <v>91.032461458533675</v>
      </c>
      <c r="T73" s="125">
        <f t="shared" si="22"/>
        <v>90.392030806083383</v>
      </c>
      <c r="U73" s="125">
        <f t="shared" si="22"/>
        <v>89.050219336671688</v>
      </c>
      <c r="V73" s="125">
        <f t="shared" si="22"/>
        <v>87.038387286054174</v>
      </c>
      <c r="W73" s="125">
        <f t="shared" si="22"/>
        <v>84.402958460183413</v>
      </c>
      <c r="X73" s="125">
        <f t="shared" si="22"/>
        <v>81.044594760228748</v>
      </c>
      <c r="Y73" s="125">
        <f t="shared" si="22"/>
        <v>77.05662647358055</v>
      </c>
      <c r="Z73" s="125">
        <f t="shared" si="22"/>
        <v>72.546335458410539</v>
      </c>
      <c r="AA73" s="125">
        <f t="shared" si="22"/>
        <v>67.630176222639491</v>
      </c>
      <c r="AB73" s="125">
        <f t="shared" si="22"/>
        <v>62.428817624174187</v>
      </c>
      <c r="AC73" s="125">
        <f t="shared" si="22"/>
        <v>57.062297218942248</v>
      </c>
      <c r="AD73" s="125">
        <f t="shared" si="22"/>
        <v>51.645554507793989</v>
      </c>
      <c r="AE73" s="125">
        <f t="shared" si="22"/>
        <v>46.284565295092641</v>
      </c>
      <c r="AF73" s="125">
        <f t="shared" si="22"/>
        <v>41.073242089011963</v>
      </c>
      <c r="AG73" s="125">
        <f t="shared" si="22"/>
        <v>36.091200815098055</v>
      </c>
    </row>
    <row r="74" spans="1:33" s="128" customFormat="1" ht="11.25">
      <c r="B74" s="128" t="s">
        <v>23</v>
      </c>
      <c r="C74" s="128">
        <f t="shared" ref="C74:AG74" si="23">SUM(C70:C72)</f>
        <v>26.52596346809937</v>
      </c>
      <c r="D74" s="128">
        <f t="shared" si="23"/>
        <v>31.813205914501069</v>
      </c>
      <c r="E74" s="128">
        <f t="shared" si="23"/>
        <v>38.010180488624073</v>
      </c>
      <c r="F74" s="128">
        <f t="shared" si="23"/>
        <v>45.141820941760152</v>
      </c>
      <c r="G74" s="128">
        <f t="shared" si="23"/>
        <v>51.736981488077504</v>
      </c>
      <c r="H74" s="128">
        <f t="shared" si="23"/>
        <v>57.795662127576122</v>
      </c>
      <c r="I74" s="128">
        <f t="shared" si="23"/>
        <v>62.750501136278608</v>
      </c>
      <c r="J74" s="128">
        <f t="shared" si="23"/>
        <v>67.780912109578821</v>
      </c>
      <c r="K74" s="128">
        <f t="shared" si="23"/>
        <v>72.886895047476798</v>
      </c>
      <c r="L74" s="128">
        <f t="shared" si="23"/>
        <v>76.673813083830822</v>
      </c>
      <c r="M74" s="128">
        <f t="shared" si="23"/>
        <v>80.46073112018486</v>
      </c>
      <c r="N74" s="128">
        <f t="shared" si="23"/>
        <v>83.770648873838468</v>
      </c>
      <c r="O74" s="128">
        <f t="shared" si="23"/>
        <v>86.530811467220019</v>
      </c>
      <c r="P74" s="128">
        <f t="shared" si="23"/>
        <v>88.678975195400341</v>
      </c>
      <c r="Q74" s="128">
        <f t="shared" si="23"/>
        <v>90.165739081300529</v>
      </c>
      <c r="R74" s="128">
        <f t="shared" si="23"/>
        <v>90.956432975599711</v>
      </c>
      <c r="S74" s="128">
        <f t="shared" si="23"/>
        <v>91.032461458533689</v>
      </c>
      <c r="T74" s="128">
        <f t="shared" si="23"/>
        <v>90.392030806083397</v>
      </c>
      <c r="U74" s="128">
        <f t="shared" si="23"/>
        <v>89.050219336671688</v>
      </c>
      <c r="V74" s="128">
        <f t="shared" si="23"/>
        <v>87.038387286054174</v>
      </c>
      <c r="W74" s="128">
        <f t="shared" si="23"/>
        <v>84.402958460183413</v>
      </c>
      <c r="X74" s="128">
        <f t="shared" si="23"/>
        <v>81.044594760228762</v>
      </c>
      <c r="Y74" s="128">
        <f t="shared" si="23"/>
        <v>77.05662647358055</v>
      </c>
      <c r="Z74" s="128">
        <f t="shared" si="23"/>
        <v>72.546335458410539</v>
      </c>
      <c r="AA74" s="128">
        <f t="shared" si="23"/>
        <v>67.630176222639491</v>
      </c>
      <c r="AB74" s="128">
        <f t="shared" si="23"/>
        <v>62.428817624174194</v>
      </c>
      <c r="AC74" s="128">
        <f t="shared" si="23"/>
        <v>57.062297218942248</v>
      </c>
      <c r="AD74" s="128">
        <f t="shared" si="23"/>
        <v>51.645554507793989</v>
      </c>
      <c r="AE74" s="128">
        <f t="shared" si="23"/>
        <v>46.284565295092648</v>
      </c>
      <c r="AF74" s="128">
        <f t="shared" si="23"/>
        <v>41.07324208901197</v>
      </c>
      <c r="AG74" s="128">
        <f t="shared" si="23"/>
        <v>36.091200815098063</v>
      </c>
    </row>
    <row r="76" spans="1:33">
      <c r="B76" s="127" t="s">
        <v>32</v>
      </c>
      <c r="C76" s="127">
        <v>2000</v>
      </c>
      <c r="D76" s="127">
        <v>2010</v>
      </c>
      <c r="E76" s="127">
        <v>2020</v>
      </c>
      <c r="F76" s="127">
        <v>2030</v>
      </c>
      <c r="G76" s="127">
        <v>2040</v>
      </c>
      <c r="H76" s="127">
        <v>2050</v>
      </c>
      <c r="I76" s="127">
        <v>2060</v>
      </c>
      <c r="J76" s="127">
        <v>2070</v>
      </c>
      <c r="K76" s="127">
        <v>2080</v>
      </c>
      <c r="L76" s="127">
        <v>2090</v>
      </c>
      <c r="M76" s="127">
        <v>2100</v>
      </c>
      <c r="N76" s="127">
        <v>2110</v>
      </c>
      <c r="O76" s="127">
        <v>2120</v>
      </c>
      <c r="P76" s="127">
        <v>2130</v>
      </c>
      <c r="Q76" s="127">
        <v>2140</v>
      </c>
      <c r="R76" s="127">
        <v>2150</v>
      </c>
      <c r="S76" s="127">
        <v>2160</v>
      </c>
      <c r="T76" s="127">
        <v>2170</v>
      </c>
      <c r="U76" s="127">
        <v>2180</v>
      </c>
      <c r="V76" s="127">
        <v>2190</v>
      </c>
      <c r="W76" s="127">
        <v>2200</v>
      </c>
      <c r="X76" s="127">
        <v>2210</v>
      </c>
      <c r="Y76" s="127">
        <v>2220</v>
      </c>
      <c r="Z76" s="127">
        <v>2230</v>
      </c>
      <c r="AA76" s="127">
        <v>2240</v>
      </c>
      <c r="AB76" s="127">
        <v>2250</v>
      </c>
      <c r="AC76" s="127">
        <v>2260</v>
      </c>
      <c r="AD76" s="127">
        <v>2270</v>
      </c>
      <c r="AE76" s="127">
        <v>2280</v>
      </c>
      <c r="AF76" s="127">
        <v>2290</v>
      </c>
      <c r="AG76" s="127">
        <v>2300</v>
      </c>
    </row>
    <row r="77" spans="1:33">
      <c r="B77" s="123" t="s">
        <v>15</v>
      </c>
      <c r="C77" s="123">
        <f t="shared" ref="C77:AG77" si="24">C66/C12</f>
        <v>3.0570047363258421</v>
      </c>
      <c r="D77" s="123">
        <f t="shared" si="24"/>
        <v>2.0925404916102686</v>
      </c>
      <c r="E77" s="123">
        <f t="shared" si="24"/>
        <v>1.6192810229191683</v>
      </c>
      <c r="F77" s="123">
        <f t="shared" si="24"/>
        <v>1.1640444406191801</v>
      </c>
      <c r="G77" s="123">
        <f t="shared" si="24"/>
        <v>0.90206506655949492</v>
      </c>
      <c r="H77" s="123">
        <f t="shared" si="24"/>
        <v>0.72094905096363993</v>
      </c>
      <c r="I77" s="123">
        <f t="shared" si="24"/>
        <v>0.55902213972330261</v>
      </c>
      <c r="J77" s="123">
        <f t="shared" si="24"/>
        <v>0.44442679405756752</v>
      </c>
      <c r="K77" s="123">
        <f t="shared" si="24"/>
        <v>0.36322157146219652</v>
      </c>
      <c r="L77" s="123">
        <f t="shared" si="24"/>
        <v>0.29799698945157893</v>
      </c>
      <c r="M77" s="123">
        <f t="shared" si="24"/>
        <v>0.25358125390422026</v>
      </c>
      <c r="N77" s="123">
        <f t="shared" si="24"/>
        <v>0.22282273061784835</v>
      </c>
      <c r="O77" s="123">
        <f t="shared" si="24"/>
        <v>0.1957951091240657</v>
      </c>
      <c r="P77" s="123">
        <f t="shared" si="24"/>
        <v>0.17204584402411077</v>
      </c>
      <c r="Q77" s="123">
        <f t="shared" si="24"/>
        <v>0.15117728210061027</v>
      </c>
      <c r="R77" s="123">
        <f t="shared" si="24"/>
        <v>0.13284000408707705</v>
      </c>
      <c r="S77" s="123">
        <f t="shared" si="24"/>
        <v>0.11672697405758836</v>
      </c>
      <c r="T77" s="123">
        <f t="shared" si="24"/>
        <v>0.10256839847512764</v>
      </c>
      <c r="U77" s="123">
        <f t="shared" si="24"/>
        <v>9.0127208819465218E-2</v>
      </c>
      <c r="V77" s="123">
        <f t="shared" si="24"/>
        <v>7.9195092156550129E-2</v>
      </c>
      <c r="W77" s="123">
        <f t="shared" si="24"/>
        <v>6.9589003186015727E-2</v>
      </c>
      <c r="X77" s="123">
        <f t="shared" si="24"/>
        <v>6.114809936517987E-2</v>
      </c>
      <c r="Y77" s="123">
        <f t="shared" si="24"/>
        <v>5.3731047791834192E-2</v>
      </c>
      <c r="Z77" s="123">
        <f t="shared" si="24"/>
        <v>4.7213658752774827E-2</v>
      </c>
      <c r="AA77" s="123">
        <f t="shared" si="24"/>
        <v>4.1486806314658259E-2</v>
      </c>
      <c r="AB77" s="123">
        <f t="shared" si="24"/>
        <v>3.6454601139946884E-2</v>
      </c>
      <c r="AC77" s="123">
        <f t="shared" si="24"/>
        <v>3.2032784933919367E-2</v>
      </c>
      <c r="AD77" s="123">
        <f t="shared" si="24"/>
        <v>2.8147319639669141E-2</v>
      </c>
      <c r="AE77" s="123">
        <f t="shared" si="24"/>
        <v>2.4733147758837892E-2</v>
      </c>
      <c r="AF77" s="123">
        <f t="shared" si="24"/>
        <v>2.1733103041128455E-2</v>
      </c>
      <c r="AG77" s="123">
        <f t="shared" si="24"/>
        <v>1.909695330338735E-2</v>
      </c>
    </row>
    <row r="78" spans="1:33">
      <c r="B78" s="123" t="s">
        <v>16</v>
      </c>
      <c r="C78" s="123">
        <f t="shared" ref="C78:AG78" si="25">C67/C13</f>
        <v>0.4628189631148279</v>
      </c>
      <c r="D78" s="123">
        <f t="shared" si="25"/>
        <v>0.39554425490596978</v>
      </c>
      <c r="E78" s="123">
        <f t="shared" si="25"/>
        <v>0.35235604506553619</v>
      </c>
      <c r="F78" s="123">
        <f t="shared" si="25"/>
        <v>0.32421054768859303</v>
      </c>
      <c r="G78" s="123">
        <f t="shared" si="25"/>
        <v>0.29687926666355802</v>
      </c>
      <c r="H78" s="123">
        <f t="shared" si="25"/>
        <v>0.27001135040901053</v>
      </c>
      <c r="I78" s="123">
        <f t="shared" si="25"/>
        <v>0.23869752438592445</v>
      </c>
      <c r="J78" s="123">
        <f t="shared" si="25"/>
        <v>0.2129010789686383</v>
      </c>
      <c r="K78" s="123">
        <f t="shared" si="25"/>
        <v>0.19153513533106042</v>
      </c>
      <c r="L78" s="123">
        <f t="shared" si="25"/>
        <v>0.16444682596385266</v>
      </c>
      <c r="M78" s="123">
        <f t="shared" si="25"/>
        <v>0.14297465050278166</v>
      </c>
      <c r="N78" s="123">
        <f t="shared" si="25"/>
        <v>0.12563232314560352</v>
      </c>
      <c r="O78" s="123">
        <f t="shared" si="25"/>
        <v>0.11039355972165336</v>
      </c>
      <c r="P78" s="123">
        <f t="shared" si="25"/>
        <v>9.700320524913196E-2</v>
      </c>
      <c r="Q78" s="123">
        <f t="shared" si="25"/>
        <v>8.523705415724131E-2</v>
      </c>
      <c r="R78" s="123">
        <f t="shared" si="25"/>
        <v>7.4898096230376909E-2</v>
      </c>
      <c r="S78" s="123">
        <f t="shared" si="25"/>
        <v>6.5813217906220037E-2</v>
      </c>
      <c r="T78" s="123">
        <f t="shared" si="25"/>
        <v>5.7830303694887432E-2</v>
      </c>
      <c r="U78" s="123">
        <f t="shared" si="25"/>
        <v>5.081568918584721E-2</v>
      </c>
      <c r="V78" s="123">
        <f t="shared" si="25"/>
        <v>4.4651922996228617E-2</v>
      </c>
      <c r="W78" s="123">
        <f t="shared" si="25"/>
        <v>3.9235800187010478E-2</v>
      </c>
      <c r="X78" s="123">
        <f t="shared" si="25"/>
        <v>3.4476634218979452E-2</v>
      </c>
      <c r="Y78" s="123">
        <f t="shared" si="25"/>
        <v>3.029473851441469E-2</v>
      </c>
      <c r="Z78" s="123">
        <f t="shared" si="25"/>
        <v>2.6620092200053735E-2</v>
      </c>
      <c r="AA78" s="123">
        <f t="shared" si="25"/>
        <v>2.3391167690791758E-2</v>
      </c>
      <c r="AB78" s="123">
        <f t="shared" si="25"/>
        <v>2.0553900483396368E-2</v>
      </c>
      <c r="AC78" s="123">
        <f t="shared" si="25"/>
        <v>1.8060783910658271E-2</v>
      </c>
      <c r="AD78" s="123">
        <f t="shared" si="25"/>
        <v>1.5870073698712007E-2</v>
      </c>
      <c r="AE78" s="123">
        <f t="shared" si="25"/>
        <v>1.3945089008784387E-2</v>
      </c>
      <c r="AF78" s="123">
        <f t="shared" si="25"/>
        <v>1.2253598260145555E-2</v>
      </c>
      <c r="AG78" s="123">
        <f t="shared" si="25"/>
        <v>1.0767279450597852E-2</v>
      </c>
    </row>
    <row r="79" spans="1:33">
      <c r="B79" s="123" t="s">
        <v>17</v>
      </c>
      <c r="C79" s="123">
        <f t="shared" ref="C79:AG79" si="26">C68/C14</f>
        <v>1.8798620493121216</v>
      </c>
      <c r="D79" s="123">
        <f t="shared" si="26"/>
        <v>1.503894768956807</v>
      </c>
      <c r="E79" s="123">
        <f t="shared" si="26"/>
        <v>1.2601082187697576</v>
      </c>
      <c r="F79" s="123">
        <f t="shared" si="26"/>
        <v>1.0690902661024289</v>
      </c>
      <c r="G79" s="123">
        <f t="shared" si="26"/>
        <v>0.91931409822792753</v>
      </c>
      <c r="H79" s="123">
        <f t="shared" si="26"/>
        <v>0.80979408527501706</v>
      </c>
      <c r="I79" s="123">
        <f t="shared" si="26"/>
        <v>0.66696494566088993</v>
      </c>
      <c r="J79" s="123">
        <f t="shared" si="26"/>
        <v>0.56238164866515583</v>
      </c>
      <c r="K79" s="123">
        <f t="shared" si="26"/>
        <v>0.48102670375716072</v>
      </c>
      <c r="L79" s="123">
        <f t="shared" si="26"/>
        <v>0.39881834898923696</v>
      </c>
      <c r="M79" s="123">
        <f t="shared" si="26"/>
        <v>0.34932461792752939</v>
      </c>
      <c r="N79" s="123">
        <f t="shared" si="26"/>
        <v>0.30695275790397547</v>
      </c>
      <c r="O79" s="123">
        <f t="shared" si="26"/>
        <v>0.26972045698881558</v>
      </c>
      <c r="P79" s="123">
        <f t="shared" si="26"/>
        <v>0.23700430455494953</v>
      </c>
      <c r="Q79" s="123">
        <f t="shared" si="26"/>
        <v>0.20825650751401659</v>
      </c>
      <c r="R79" s="123">
        <f t="shared" si="26"/>
        <v>0.18299571817219942</v>
      </c>
      <c r="S79" s="123">
        <f t="shared" si="26"/>
        <v>0.16079897463518722</v>
      </c>
      <c r="T79" s="123">
        <f t="shared" si="26"/>
        <v>0.14129461881395897</v>
      </c>
      <c r="U79" s="123">
        <f t="shared" si="26"/>
        <v>0.12415607345180955</v>
      </c>
      <c r="V79" s="123">
        <f t="shared" si="26"/>
        <v>0.10909637397633333</v>
      </c>
      <c r="W79" s="123">
        <f t="shared" si="26"/>
        <v>9.5863363618725272E-2</v>
      </c>
      <c r="X79" s="123">
        <f t="shared" si="26"/>
        <v>8.4235471348383315E-2</v>
      </c>
      <c r="Y79" s="123">
        <f t="shared" si="26"/>
        <v>7.401800192934499E-2</v>
      </c>
      <c r="Z79" s="123">
        <f t="shared" si="26"/>
        <v>6.5039875979962303E-2</v>
      </c>
      <c r="AA79" s="123">
        <f t="shared" si="26"/>
        <v>5.7150765451989181E-2</v>
      </c>
      <c r="AB79" s="123">
        <f t="shared" si="26"/>
        <v>5.0218576566082994E-2</v>
      </c>
      <c r="AC79" s="123">
        <f t="shared" si="26"/>
        <v>4.4127238058467036E-2</v>
      </c>
      <c r="AD79" s="123">
        <f t="shared" si="26"/>
        <v>3.8774757705572753E-2</v>
      </c>
      <c r="AE79" s="123">
        <f t="shared" si="26"/>
        <v>3.4071514585476956E-2</v>
      </c>
      <c r="AF79" s="123">
        <f t="shared" si="26"/>
        <v>2.993875848208144E-2</v>
      </c>
      <c r="AG79" s="123">
        <f t="shared" si="26"/>
        <v>2.6307291306341435E-2</v>
      </c>
    </row>
    <row r="80" spans="1:33">
      <c r="B80" s="123" t="s">
        <v>18</v>
      </c>
      <c r="C80" s="123">
        <f t="shared" ref="C80:AG80" si="27">C69/C15</f>
        <v>0.52401803910034905</v>
      </c>
      <c r="D80" s="123">
        <f t="shared" si="27"/>
        <v>0.43093256039839539</v>
      </c>
      <c r="E80" s="123">
        <f t="shared" si="27"/>
        <v>0.35218439562272857</v>
      </c>
      <c r="F80" s="123">
        <f t="shared" si="27"/>
        <v>0.299705360049562</v>
      </c>
      <c r="G80" s="123">
        <f t="shared" si="27"/>
        <v>0.25121654934411075</v>
      </c>
      <c r="H80" s="123">
        <f t="shared" si="27"/>
        <v>0.20837923236725425</v>
      </c>
      <c r="I80" s="123">
        <f t="shared" si="27"/>
        <v>0.176286539289295</v>
      </c>
      <c r="J80" s="123">
        <f t="shared" si="27"/>
        <v>0.15229284826527861</v>
      </c>
      <c r="K80" s="123">
        <f t="shared" si="27"/>
        <v>0.13447822852427929</v>
      </c>
      <c r="L80" s="123">
        <f t="shared" si="27"/>
        <v>0.1122704329124511</v>
      </c>
      <c r="M80" s="123">
        <f t="shared" si="27"/>
        <v>9.6564773628447939E-2</v>
      </c>
      <c r="N80" s="123">
        <f t="shared" si="27"/>
        <v>8.4851802765800038E-2</v>
      </c>
      <c r="O80" s="123">
        <f t="shared" si="27"/>
        <v>7.4559574491511751E-2</v>
      </c>
      <c r="P80" s="123">
        <f t="shared" si="27"/>
        <v>6.5515757675757055E-2</v>
      </c>
      <c r="Q80" s="123">
        <f t="shared" si="27"/>
        <v>5.7568924354808114E-2</v>
      </c>
      <c r="R80" s="123">
        <f t="shared" si="27"/>
        <v>5.0586014249759212E-2</v>
      </c>
      <c r="S80" s="123">
        <f t="shared" si="27"/>
        <v>4.4450106830302816E-2</v>
      </c>
      <c r="T80" s="123">
        <f t="shared" si="27"/>
        <v>3.9058463619413106E-2</v>
      </c>
      <c r="U80" s="123">
        <f t="shared" si="27"/>
        <v>3.4320807959656016E-2</v>
      </c>
      <c r="V80" s="123">
        <f t="shared" si="27"/>
        <v>3.0157813437857055E-2</v>
      </c>
      <c r="W80" s="123">
        <f t="shared" si="27"/>
        <v>2.6499775658594588E-2</v>
      </c>
      <c r="X80" s="123">
        <f t="shared" si="27"/>
        <v>2.3285445126944238E-2</v>
      </c>
      <c r="Y80" s="123">
        <f t="shared" si="27"/>
        <v>2.046100169848334E-2</v>
      </c>
      <c r="Z80" s="123">
        <f t="shared" si="27"/>
        <v>1.7979153424939404E-2</v>
      </c>
      <c r="AA80" s="123">
        <f t="shared" si="27"/>
        <v>1.5798344706724261E-2</v>
      </c>
      <c r="AB80" s="123">
        <f t="shared" si="27"/>
        <v>1.388206049380902E-2</v>
      </c>
      <c r="AC80" s="123">
        <f t="shared" si="27"/>
        <v>1.2198214884610608E-2</v>
      </c>
      <c r="AD80" s="123">
        <f t="shared" si="27"/>
        <v>1.0718613885704829E-2</v>
      </c>
      <c r="AE80" s="123">
        <f t="shared" si="27"/>
        <v>9.4184833369158876E-3</v>
      </c>
      <c r="AF80" s="123">
        <f t="shared" si="27"/>
        <v>8.2760540974490988E-3</v>
      </c>
      <c r="AG80" s="123">
        <f t="shared" si="27"/>
        <v>7.2721975475015565E-3</v>
      </c>
    </row>
    <row r="81" spans="1:33">
      <c r="B81" s="123" t="s">
        <v>19</v>
      </c>
      <c r="C81" s="123">
        <f t="shared" ref="C81:AG81" si="28">C70/C16</f>
        <v>0.45416583845052355</v>
      </c>
      <c r="D81" s="123">
        <f t="shared" si="28"/>
        <v>0.3883328089589102</v>
      </c>
      <c r="E81" s="123">
        <f t="shared" si="28"/>
        <v>0.33271979121146744</v>
      </c>
      <c r="F81" s="123">
        <f t="shared" si="28"/>
        <v>0.29471951567077459</v>
      </c>
      <c r="G81" s="123">
        <f t="shared" si="28"/>
        <v>0.2577688703897279</v>
      </c>
      <c r="H81" s="123">
        <f t="shared" si="28"/>
        <v>0.22287964349234882</v>
      </c>
      <c r="I81" s="123">
        <f t="shared" si="28"/>
        <v>0.19195003433592273</v>
      </c>
      <c r="J81" s="123">
        <f t="shared" si="28"/>
        <v>0.16766260963590607</v>
      </c>
      <c r="K81" s="123">
        <f t="shared" si="28"/>
        <v>0.14863435552670037</v>
      </c>
      <c r="L81" s="123">
        <f t="shared" si="28"/>
        <v>0.12525214326059436</v>
      </c>
      <c r="M81" s="123">
        <f t="shared" si="28"/>
        <v>0.10776368675380874</v>
      </c>
      <c r="N81" s="123">
        <f t="shared" si="28"/>
        <v>9.4692326716704842E-2</v>
      </c>
      <c r="O81" s="123">
        <f t="shared" si="28"/>
        <v>8.3206477145755839E-2</v>
      </c>
      <c r="P81" s="123">
        <f t="shared" si="28"/>
        <v>7.3113821141178398E-2</v>
      </c>
      <c r="Q81" s="123">
        <f t="shared" si="28"/>
        <v>6.4245369173605169E-2</v>
      </c>
      <c r="R81" s="123">
        <f t="shared" si="28"/>
        <v>5.6452629555264602E-2</v>
      </c>
      <c r="S81" s="123">
        <f t="shared" si="28"/>
        <v>4.960512212315614E-2</v>
      </c>
      <c r="T81" s="123">
        <f t="shared" si="28"/>
        <v>4.3588193503800374E-2</v>
      </c>
      <c r="U81" s="123">
        <f t="shared" si="28"/>
        <v>3.8301097378769272E-2</v>
      </c>
      <c r="V81" s="123">
        <f t="shared" si="28"/>
        <v>3.3655307607324075E-2</v>
      </c>
      <c r="W81" s="123">
        <f t="shared" si="28"/>
        <v>2.9573035961404676E-2</v>
      </c>
      <c r="X81" s="123">
        <f t="shared" si="28"/>
        <v>2.5985929654204407E-2</v>
      </c>
      <c r="Y81" s="123">
        <f t="shared" si="28"/>
        <v>2.2833926853994397E-2</v>
      </c>
      <c r="Z81" s="123">
        <f t="shared" si="28"/>
        <v>2.0064251020136509E-2</v>
      </c>
      <c r="AA81" s="123">
        <f t="shared" si="28"/>
        <v>1.7630527222636944E-2</v>
      </c>
      <c r="AB81" s="123">
        <f t="shared" si="28"/>
        <v>1.549200564906148E-2</v>
      </c>
      <c r="AC81" s="123">
        <f t="shared" si="28"/>
        <v>1.3612879297358663E-2</v>
      </c>
      <c r="AD81" s="123">
        <f t="shared" si="28"/>
        <v>1.1961684430168172E-2</v>
      </c>
      <c r="AE81" s="123">
        <f t="shared" si="28"/>
        <v>1.051077375193433E-2</v>
      </c>
      <c r="AF81" s="123">
        <f t="shared" si="28"/>
        <v>9.2358534878016728E-3</v>
      </c>
      <c r="AG81" s="123">
        <f t="shared" si="28"/>
        <v>8.1155766132288889E-3</v>
      </c>
    </row>
    <row r="82" spans="1:33">
      <c r="B82" s="123" t="s">
        <v>20</v>
      </c>
      <c r="C82" s="123">
        <f t="shared" ref="C82:AG82" si="29">C71/C17</f>
        <v>2.0371785622677505</v>
      </c>
      <c r="D82" s="123">
        <f t="shared" si="29"/>
        <v>1.5806996734947001</v>
      </c>
      <c r="E82" s="123">
        <f t="shared" si="29"/>
        <v>1.3076405370122957</v>
      </c>
      <c r="F82" s="123">
        <f t="shared" si="29"/>
        <v>1.0328856934862884</v>
      </c>
      <c r="G82" s="123">
        <f t="shared" si="29"/>
        <v>0.84061255749813357</v>
      </c>
      <c r="H82" s="123">
        <f t="shared" si="29"/>
        <v>0.69964471049585331</v>
      </c>
      <c r="I82" s="123">
        <f t="shared" si="29"/>
        <v>0.55645367836044335</v>
      </c>
      <c r="J82" s="123">
        <f t="shared" si="29"/>
        <v>0.45342824787495234</v>
      </c>
      <c r="K82" s="123">
        <f t="shared" si="29"/>
        <v>0.37844901112085672</v>
      </c>
      <c r="L82" s="123">
        <f t="shared" si="29"/>
        <v>0.31181128264374836</v>
      </c>
      <c r="M82" s="123">
        <f t="shared" si="29"/>
        <v>0.2691219126148709</v>
      </c>
      <c r="N82" s="123">
        <f t="shared" si="29"/>
        <v>0.23647836152980509</v>
      </c>
      <c r="O82" s="123">
        <f t="shared" si="29"/>
        <v>0.20779435954681574</v>
      </c>
      <c r="P82" s="123">
        <f t="shared" si="29"/>
        <v>0.18258962714450824</v>
      </c>
      <c r="Q82" s="123">
        <f t="shared" si="29"/>
        <v>0.16044214103539856</v>
      </c>
      <c r="R82" s="123">
        <f t="shared" si="29"/>
        <v>0.14098106788755205</v>
      </c>
      <c r="S82" s="123">
        <f t="shared" si="29"/>
        <v>0.1238805551611865</v>
      </c>
      <c r="T82" s="123">
        <f t="shared" si="29"/>
        <v>0.10885427509517952</v>
      </c>
      <c r="U82" s="123">
        <f t="shared" si="29"/>
        <v>9.5650630489017674E-2</v>
      </c>
      <c r="V82" s="123">
        <f t="shared" si="29"/>
        <v>8.4048542006704793E-2</v>
      </c>
      <c r="W82" s="123">
        <f t="shared" si="29"/>
        <v>7.3853746466040385E-2</v>
      </c>
      <c r="X82" s="123">
        <f t="shared" si="29"/>
        <v>6.4895544132521174E-2</v>
      </c>
      <c r="Y82" s="123">
        <f t="shared" si="29"/>
        <v>5.702394055516892E-2</v>
      </c>
      <c r="Z82" s="123">
        <f t="shared" si="29"/>
        <v>5.0107135087721626E-2</v>
      </c>
      <c r="AA82" s="123">
        <f t="shared" si="29"/>
        <v>4.4029314043460999E-2</v>
      </c>
      <c r="AB82" s="123">
        <f t="shared" si="29"/>
        <v>3.8688711532676431E-2</v>
      </c>
      <c r="AC82" s="123">
        <f t="shared" si="29"/>
        <v>3.3995905513793702E-2</v>
      </c>
      <c r="AD82" s="123">
        <f t="shared" si="29"/>
        <v>2.9872320527569603E-2</v>
      </c>
      <c r="AE82" s="123">
        <f t="shared" si="29"/>
        <v>2.6248912044416248E-2</v>
      </c>
      <c r="AF82" s="123">
        <f t="shared" si="29"/>
        <v>2.3065010395814659E-2</v>
      </c>
      <c r="AG82" s="123">
        <f t="shared" si="29"/>
        <v>2.0267304932823142E-2</v>
      </c>
    </row>
    <row r="83" spans="1:33">
      <c r="B83" s="123" t="s">
        <v>21</v>
      </c>
      <c r="C83" s="123">
        <f t="shared" ref="C83:AG83" si="30">C72/C18</f>
        <v>1.0767688857932283</v>
      </c>
      <c r="D83" s="123">
        <f t="shared" si="30"/>
        <v>1.0264304427273205</v>
      </c>
      <c r="E83" s="123">
        <f t="shared" si="30"/>
        <v>0.96619684301433539</v>
      </c>
      <c r="F83" s="123">
        <f t="shared" si="30"/>
        <v>0.86350057974196925</v>
      </c>
      <c r="G83" s="123">
        <f t="shared" si="30"/>
        <v>0.76739418693092132</v>
      </c>
      <c r="H83" s="123">
        <f t="shared" si="30"/>
        <v>0.68593978186396343</v>
      </c>
      <c r="I83" s="123">
        <f t="shared" si="30"/>
        <v>0.55333669203727864</v>
      </c>
      <c r="J83" s="123">
        <f t="shared" si="30"/>
        <v>0.46089906391895935</v>
      </c>
      <c r="K83" s="123">
        <f t="shared" si="30"/>
        <v>0.39232704003607877</v>
      </c>
      <c r="L83" s="123">
        <f t="shared" si="30"/>
        <v>0.32938822294239356</v>
      </c>
      <c r="M83" s="123">
        <f t="shared" si="30"/>
        <v>0.28996241510867654</v>
      </c>
      <c r="N83" s="123">
        <f t="shared" si="30"/>
        <v>0.25479098362477992</v>
      </c>
      <c r="O83" s="123">
        <f t="shared" si="30"/>
        <v>0.22388572433483064</v>
      </c>
      <c r="P83" s="123">
        <f t="shared" si="30"/>
        <v>0.19672916540386101</v>
      </c>
      <c r="Q83" s="123">
        <f t="shared" si="30"/>
        <v>0.17286660252896993</v>
      </c>
      <c r="R83" s="123">
        <f t="shared" si="30"/>
        <v>0.15189848545620063</v>
      </c>
      <c r="S83" s="123">
        <f t="shared" si="30"/>
        <v>0.13347372798641588</v>
      </c>
      <c r="T83" s="123">
        <f t="shared" si="30"/>
        <v>0.11728382945416982</v>
      </c>
      <c r="U83" s="123">
        <f t="shared" si="30"/>
        <v>0.10305770925072794</v>
      </c>
      <c r="V83" s="123">
        <f t="shared" si="30"/>
        <v>9.0557167901460983E-2</v>
      </c>
      <c r="W83" s="123">
        <f t="shared" si="30"/>
        <v>7.9572898698749936E-2</v>
      </c>
      <c r="X83" s="123">
        <f t="shared" si="30"/>
        <v>6.9920983109934068E-2</v>
      </c>
      <c r="Y83" s="123">
        <f t="shared" si="30"/>
        <v>6.1439811280074565E-2</v>
      </c>
      <c r="Z83" s="123">
        <f t="shared" si="30"/>
        <v>5.3987376067011608E-2</v>
      </c>
      <c r="AA83" s="123">
        <f t="shared" si="30"/>
        <v>4.7438895300548851E-2</v>
      </c>
      <c r="AB83" s="123">
        <f t="shared" si="30"/>
        <v>4.1684722453320867E-2</v>
      </c>
      <c r="AC83" s="123">
        <f t="shared" si="30"/>
        <v>3.6628510740010604E-2</v>
      </c>
      <c r="AD83" s="123">
        <f t="shared" si="30"/>
        <v>3.218559990494043E-2</v>
      </c>
      <c r="AE83" s="123">
        <f t="shared" si="30"/>
        <v>2.8281598686712033E-2</v>
      </c>
      <c r="AF83" s="123">
        <f t="shared" si="30"/>
        <v>2.4851139224950611E-2</v>
      </c>
      <c r="AG83" s="123">
        <f t="shared" si="30"/>
        <v>2.1836782553174588E-2</v>
      </c>
    </row>
    <row r="84" spans="1:33" s="125" customFormat="1">
      <c r="B84" s="125" t="s">
        <v>22</v>
      </c>
      <c r="C84" s="125">
        <f t="shared" ref="C84:M84" si="31">C73/C19</f>
        <v>0.73513504122558226</v>
      </c>
      <c r="D84" s="125">
        <f t="shared" si="31"/>
        <v>0.67174237933645153</v>
      </c>
      <c r="E84" s="125">
        <f t="shared" si="31"/>
        <v>0.62562701406314736</v>
      </c>
      <c r="F84" s="125">
        <f t="shared" si="31"/>
        <v>0.57184674771173793</v>
      </c>
      <c r="G84" s="125">
        <f t="shared" si="31"/>
        <v>0.51430111323920491</v>
      </c>
      <c r="H84" s="125">
        <f t="shared" si="31"/>
        <v>0.45970230453128685</v>
      </c>
      <c r="I84" s="125">
        <f t="shared" si="31"/>
        <v>0.3907108733731493</v>
      </c>
      <c r="J84" s="125">
        <f t="shared" si="31"/>
        <v>0.33588853376695588</v>
      </c>
      <c r="K84" s="125">
        <f t="shared" si="31"/>
        <v>0.2923735595873227</v>
      </c>
      <c r="L84" s="125">
        <f t="shared" si="31"/>
        <v>0.24782038967822084</v>
      </c>
      <c r="M84" s="125">
        <f t="shared" si="31"/>
        <v>0.2177606391667164</v>
      </c>
      <c r="N84" s="125">
        <f t="shared" ref="N84:AG84" si="32">M84*EXP(N94*10)</f>
        <v>0.19134703174290199</v>
      </c>
      <c r="O84" s="125">
        <f t="shared" si="32"/>
        <v>0.1681373029438433</v>
      </c>
      <c r="P84" s="125">
        <f t="shared" si="32"/>
        <v>0.14774283344627015</v>
      </c>
      <c r="Q84" s="125">
        <f t="shared" si="32"/>
        <v>0.12982214209789425</v>
      </c>
      <c r="R84" s="125">
        <f t="shared" si="32"/>
        <v>0.11407516822137495</v>
      </c>
      <c r="S84" s="125">
        <f t="shared" si="32"/>
        <v>0.10023824745490831</v>
      </c>
      <c r="T84" s="125">
        <f t="shared" si="32"/>
        <v>8.8079697005861893E-2</v>
      </c>
      <c r="U84" s="125">
        <f t="shared" si="32"/>
        <v>7.7395936397774215E-2</v>
      </c>
      <c r="V84" s="125">
        <f t="shared" si="32"/>
        <v>6.8008078757237952E-2</v>
      </c>
      <c r="W84" s="125">
        <f t="shared" si="32"/>
        <v>5.9758935565817267E-2</v>
      </c>
      <c r="X84" s="125">
        <f t="shared" si="32"/>
        <v>5.2510384725129908E-2</v>
      </c>
      <c r="Y84" s="125">
        <f t="shared" si="32"/>
        <v>4.6141057866472171E-2</v>
      </c>
      <c r="Z84" s="125">
        <f t="shared" si="32"/>
        <v>4.0544308181734934E-2</v>
      </c>
      <c r="AA84" s="125">
        <f t="shared" si="32"/>
        <v>3.5626424749354846E-2</v>
      </c>
      <c r="AB84" s="125">
        <f t="shared" si="32"/>
        <v>3.1305063456311052E-2</v>
      </c>
      <c r="AC84" s="125">
        <f t="shared" si="32"/>
        <v>2.7507868243821138E-2</v>
      </c>
      <c r="AD84" s="125">
        <f t="shared" si="32"/>
        <v>2.4171259591134205E-2</v>
      </c>
      <c r="AE84" s="125">
        <f t="shared" si="32"/>
        <v>2.1239369952022087E-2</v>
      </c>
      <c r="AF84" s="125">
        <f t="shared" si="32"/>
        <v>1.8663108319118049E-2</v>
      </c>
      <c r="AG84" s="125">
        <f t="shared" si="32"/>
        <v>1.6399338253344584E-2</v>
      </c>
    </row>
    <row r="86" spans="1:33">
      <c r="B86" s="127" t="s">
        <v>33</v>
      </c>
      <c r="C86" s="127">
        <v>2000</v>
      </c>
      <c r="D86" s="127">
        <v>2010</v>
      </c>
      <c r="E86" s="127">
        <v>2020</v>
      </c>
      <c r="F86" s="127">
        <v>2030</v>
      </c>
      <c r="G86" s="127">
        <v>2040</v>
      </c>
      <c r="H86" s="127">
        <v>2050</v>
      </c>
      <c r="I86" s="127">
        <v>2060</v>
      </c>
      <c r="J86" s="127">
        <v>2070</v>
      </c>
      <c r="K86" s="127">
        <v>2080</v>
      </c>
      <c r="L86" s="127">
        <v>2090</v>
      </c>
      <c r="M86" s="127">
        <v>2100</v>
      </c>
      <c r="N86" s="127">
        <v>2110</v>
      </c>
      <c r="O86" s="127">
        <v>2120</v>
      </c>
      <c r="P86" s="127">
        <v>2130</v>
      </c>
      <c r="Q86" s="127">
        <v>2140</v>
      </c>
      <c r="R86" s="127">
        <v>2150</v>
      </c>
      <c r="S86" s="127">
        <v>2160</v>
      </c>
      <c r="T86" s="127">
        <v>2170</v>
      </c>
      <c r="U86" s="127">
        <v>2180</v>
      </c>
      <c r="V86" s="127">
        <v>2190</v>
      </c>
      <c r="W86" s="127">
        <v>2200</v>
      </c>
      <c r="X86" s="127">
        <v>2210</v>
      </c>
      <c r="Y86" s="127">
        <v>2220</v>
      </c>
      <c r="Z86" s="127">
        <v>2230</v>
      </c>
      <c r="AA86" s="127">
        <v>2240</v>
      </c>
      <c r="AB86" s="127">
        <v>2250</v>
      </c>
      <c r="AC86" s="127">
        <v>2260</v>
      </c>
      <c r="AD86" s="127">
        <v>2270</v>
      </c>
      <c r="AE86" s="127">
        <v>2280</v>
      </c>
      <c r="AF86" s="127">
        <v>2290</v>
      </c>
      <c r="AG86" s="127">
        <v>2300</v>
      </c>
    </row>
    <row r="87" spans="1:33">
      <c r="B87" s="123" t="s">
        <v>15</v>
      </c>
      <c r="D87" s="123">
        <f t="shared" ref="D87:AG94" si="33">(1/10)*LN(D77/C77)</f>
        <v>-3.7905671822181013E-2</v>
      </c>
      <c r="E87" s="123">
        <f t="shared" si="33"/>
        <v>-2.5639663630625909E-2</v>
      </c>
      <c r="F87" s="123">
        <f t="shared" si="33"/>
        <v>-3.3008170991075184E-2</v>
      </c>
      <c r="G87" s="123">
        <f t="shared" si="33"/>
        <v>-2.5496915345244672E-2</v>
      </c>
      <c r="H87" s="123">
        <f t="shared" si="33"/>
        <v>-2.2411818295361818E-2</v>
      </c>
      <c r="I87" s="123">
        <f t="shared" si="33"/>
        <v>-2.543793920667203E-2</v>
      </c>
      <c r="J87" s="123">
        <f t="shared" si="33"/>
        <v>-2.2940372970915127E-2</v>
      </c>
      <c r="K87" s="123">
        <f t="shared" si="33"/>
        <v>-2.0177231085089099E-2</v>
      </c>
      <c r="L87" s="123">
        <f t="shared" si="33"/>
        <v>-1.979296538129539E-2</v>
      </c>
      <c r="M87" s="123">
        <f t="shared" si="33"/>
        <v>-1.6139908404807588E-2</v>
      </c>
      <c r="N87" s="123">
        <f t="shared" si="33"/>
        <v>-1.2930777452387127E-2</v>
      </c>
      <c r="O87" s="123">
        <f t="shared" si="33"/>
        <v>-1.2930777452387127E-2</v>
      </c>
      <c r="P87" s="123">
        <f t="shared" si="33"/>
        <v>-1.2930777452387141E-2</v>
      </c>
      <c r="Q87" s="123">
        <f t="shared" si="33"/>
        <v>-1.2930777452387141E-2</v>
      </c>
      <c r="R87" s="123">
        <f t="shared" si="33"/>
        <v>-1.2930777452387155E-2</v>
      </c>
      <c r="S87" s="123">
        <f t="shared" si="33"/>
        <v>-1.2930777452387127E-2</v>
      </c>
      <c r="T87" s="123">
        <f t="shared" si="33"/>
        <v>-1.2930777452387155E-2</v>
      </c>
      <c r="U87" s="123">
        <f t="shared" si="33"/>
        <v>-1.2930777452387155E-2</v>
      </c>
      <c r="V87" s="123">
        <f t="shared" si="33"/>
        <v>-1.2930777452387155E-2</v>
      </c>
      <c r="W87" s="123">
        <f t="shared" si="33"/>
        <v>-1.2930777452387117E-2</v>
      </c>
      <c r="X87" s="123">
        <f t="shared" si="33"/>
        <v>-1.2930777452387181E-2</v>
      </c>
      <c r="Y87" s="123">
        <f t="shared" si="33"/>
        <v>-1.2930777452387117E-2</v>
      </c>
      <c r="Z87" s="123">
        <f t="shared" si="33"/>
        <v>-1.2930777452387141E-2</v>
      </c>
      <c r="AA87" s="123">
        <f t="shared" si="33"/>
        <v>-1.2930777452387127E-2</v>
      </c>
      <c r="AB87" s="123">
        <f t="shared" si="33"/>
        <v>-1.2930777452387127E-2</v>
      </c>
      <c r="AC87" s="123">
        <f t="shared" si="33"/>
        <v>-1.2930777452387181E-2</v>
      </c>
      <c r="AD87" s="123">
        <f t="shared" si="33"/>
        <v>-1.2930777452387141E-2</v>
      </c>
      <c r="AE87" s="123">
        <f t="shared" si="33"/>
        <v>-1.2930777452387155E-2</v>
      </c>
      <c r="AF87" s="123">
        <f t="shared" si="33"/>
        <v>-1.2930777452387117E-2</v>
      </c>
      <c r="AG87" s="123">
        <f t="shared" si="33"/>
        <v>-1.2930777452387155E-2</v>
      </c>
    </row>
    <row r="88" spans="1:33">
      <c r="B88" s="123" t="s">
        <v>16</v>
      </c>
      <c r="D88" s="123">
        <f t="shared" si="33"/>
        <v>-1.5707329218740806E-2</v>
      </c>
      <c r="E88" s="123">
        <f t="shared" si="33"/>
        <v>-1.156205209952562E-2</v>
      </c>
      <c r="F88" s="123">
        <f t="shared" si="33"/>
        <v>-8.324901276482442E-3</v>
      </c>
      <c r="G88" s="123">
        <f t="shared" si="33"/>
        <v>-8.8067596678747286E-3</v>
      </c>
      <c r="H88" s="123">
        <f t="shared" si="33"/>
        <v>-9.4861549938313507E-3</v>
      </c>
      <c r="I88" s="123">
        <f t="shared" si="33"/>
        <v>-1.2326683461184516E-2</v>
      </c>
      <c r="J88" s="123">
        <f t="shared" si="33"/>
        <v>-1.1436952220844824E-2</v>
      </c>
      <c r="K88" s="123">
        <f t="shared" si="33"/>
        <v>-1.0575637374139836E-2</v>
      </c>
      <c r="L88" s="123">
        <f t="shared" si="33"/>
        <v>-1.5248399457528612E-2</v>
      </c>
      <c r="M88" s="123">
        <f t="shared" si="33"/>
        <v>-1.3991992619514624E-2</v>
      </c>
      <c r="N88" s="123">
        <f t="shared" si="33"/>
        <v>-1.2930777452387127E-2</v>
      </c>
      <c r="O88" s="123">
        <f t="shared" si="33"/>
        <v>-1.2930777452387141E-2</v>
      </c>
      <c r="P88" s="123">
        <f t="shared" si="33"/>
        <v>-1.2930777452387127E-2</v>
      </c>
      <c r="Q88" s="123">
        <f t="shared" si="33"/>
        <v>-1.2930777452387141E-2</v>
      </c>
      <c r="R88" s="123">
        <f t="shared" si="33"/>
        <v>-1.2930777452387141E-2</v>
      </c>
      <c r="S88" s="123">
        <f t="shared" si="33"/>
        <v>-1.2930777452387127E-2</v>
      </c>
      <c r="T88" s="123">
        <f t="shared" si="33"/>
        <v>-1.2930777452387155E-2</v>
      </c>
      <c r="U88" s="123">
        <f t="shared" si="33"/>
        <v>-1.2930777452387141E-2</v>
      </c>
      <c r="V88" s="123">
        <f t="shared" si="33"/>
        <v>-1.2930777452387155E-2</v>
      </c>
      <c r="W88" s="123">
        <f t="shared" si="33"/>
        <v>-1.2930777452387141E-2</v>
      </c>
      <c r="X88" s="123">
        <f t="shared" si="33"/>
        <v>-1.2930777452387167E-2</v>
      </c>
      <c r="Y88" s="123">
        <f t="shared" si="33"/>
        <v>-1.2930777452387117E-2</v>
      </c>
      <c r="Z88" s="123">
        <f t="shared" si="33"/>
        <v>-1.2930777452387141E-2</v>
      </c>
      <c r="AA88" s="123">
        <f t="shared" si="33"/>
        <v>-1.2930777452387155E-2</v>
      </c>
      <c r="AB88" s="123">
        <f t="shared" si="33"/>
        <v>-1.2930777452387127E-2</v>
      </c>
      <c r="AC88" s="123">
        <f t="shared" si="33"/>
        <v>-1.2930777452387155E-2</v>
      </c>
      <c r="AD88" s="123">
        <f t="shared" si="33"/>
        <v>-1.2930777452387141E-2</v>
      </c>
      <c r="AE88" s="123">
        <f t="shared" si="33"/>
        <v>-1.2930777452387155E-2</v>
      </c>
      <c r="AF88" s="123">
        <f t="shared" si="33"/>
        <v>-1.2930777452387127E-2</v>
      </c>
      <c r="AG88" s="123">
        <f t="shared" si="33"/>
        <v>-1.2930777452387181E-2</v>
      </c>
    </row>
    <row r="89" spans="1:33">
      <c r="B89" s="123" t="s">
        <v>17</v>
      </c>
      <c r="D89" s="123">
        <f t="shared" si="33"/>
        <v>-2.2314014049321127E-2</v>
      </c>
      <c r="E89" s="123">
        <f t="shared" si="33"/>
        <v>-1.7686065044314324E-2</v>
      </c>
      <c r="F89" s="123">
        <f t="shared" si="33"/>
        <v>-1.6438953695061057E-2</v>
      </c>
      <c r="G89" s="123">
        <f t="shared" si="33"/>
        <v>-1.5093550063779061E-2</v>
      </c>
      <c r="H89" s="123">
        <f t="shared" si="33"/>
        <v>-1.2684784694313484E-2</v>
      </c>
      <c r="I89" s="123">
        <f t="shared" si="33"/>
        <v>-1.9404251033483845E-2</v>
      </c>
      <c r="J89" s="123">
        <f t="shared" si="33"/>
        <v>-1.7055677973566521E-2</v>
      </c>
      <c r="K89" s="123">
        <f t="shared" si="33"/>
        <v>-1.5625792383643974E-2</v>
      </c>
      <c r="L89" s="123">
        <f t="shared" si="33"/>
        <v>-1.8741673819755594E-2</v>
      </c>
      <c r="M89" s="123">
        <f t="shared" si="33"/>
        <v>-1.3250442031292093E-2</v>
      </c>
      <c r="N89" s="123">
        <f t="shared" si="33"/>
        <v>-1.2930777452387167E-2</v>
      </c>
      <c r="O89" s="123">
        <f t="shared" si="33"/>
        <v>-1.2930777452387103E-2</v>
      </c>
      <c r="P89" s="123">
        <f t="shared" si="33"/>
        <v>-1.2930777452387141E-2</v>
      </c>
      <c r="Q89" s="123">
        <f t="shared" si="33"/>
        <v>-1.2930777452387155E-2</v>
      </c>
      <c r="R89" s="123">
        <f t="shared" si="33"/>
        <v>-1.2930777452387117E-2</v>
      </c>
      <c r="S89" s="123">
        <f t="shared" si="33"/>
        <v>-1.2930777452387141E-2</v>
      </c>
      <c r="T89" s="123">
        <f t="shared" si="33"/>
        <v>-1.2930777452387155E-2</v>
      </c>
      <c r="U89" s="123">
        <f t="shared" si="33"/>
        <v>-1.2930777452387155E-2</v>
      </c>
      <c r="V89" s="123">
        <f t="shared" si="33"/>
        <v>-1.2930777452387141E-2</v>
      </c>
      <c r="W89" s="123">
        <f t="shared" si="33"/>
        <v>-1.2930777452387127E-2</v>
      </c>
      <c r="X89" s="123">
        <f t="shared" si="33"/>
        <v>-1.2930777452387155E-2</v>
      </c>
      <c r="Y89" s="123">
        <f t="shared" si="33"/>
        <v>-1.2930777452387141E-2</v>
      </c>
      <c r="Z89" s="123">
        <f t="shared" si="33"/>
        <v>-1.2930777452387141E-2</v>
      </c>
      <c r="AA89" s="123">
        <f t="shared" si="33"/>
        <v>-1.2930777452387117E-2</v>
      </c>
      <c r="AB89" s="123">
        <f t="shared" si="33"/>
        <v>-1.2930777452387155E-2</v>
      </c>
      <c r="AC89" s="123">
        <f t="shared" si="33"/>
        <v>-1.2930777452387155E-2</v>
      </c>
      <c r="AD89" s="123">
        <f t="shared" si="33"/>
        <v>-1.2930777452387141E-2</v>
      </c>
      <c r="AE89" s="123">
        <f t="shared" si="33"/>
        <v>-1.2930777452387155E-2</v>
      </c>
      <c r="AF89" s="123">
        <f t="shared" si="33"/>
        <v>-1.2930777452387155E-2</v>
      </c>
      <c r="AG89" s="123">
        <f t="shared" si="33"/>
        <v>-1.2930777452387155E-2</v>
      </c>
    </row>
    <row r="90" spans="1:33">
      <c r="B90" s="123" t="s">
        <v>18</v>
      </c>
      <c r="D90" s="123">
        <f t="shared" si="33"/>
        <v>-1.9557450402536258E-2</v>
      </c>
      <c r="E90" s="123">
        <f t="shared" si="33"/>
        <v>-2.0179671583026169E-2</v>
      </c>
      <c r="F90" s="123">
        <f t="shared" si="33"/>
        <v>-1.6135503075761195E-2</v>
      </c>
      <c r="G90" s="123">
        <f t="shared" si="33"/>
        <v>-1.7648454530836393E-2</v>
      </c>
      <c r="H90" s="123">
        <f t="shared" si="33"/>
        <v>-1.8695566140566722E-2</v>
      </c>
      <c r="I90" s="123">
        <f t="shared" si="33"/>
        <v>-1.6724891684311051E-2</v>
      </c>
      <c r="J90" s="123">
        <f t="shared" si="33"/>
        <v>-1.4630543472924702E-2</v>
      </c>
      <c r="K90" s="123">
        <f t="shared" si="33"/>
        <v>-1.2440298436127125E-2</v>
      </c>
      <c r="L90" s="123">
        <f t="shared" si="33"/>
        <v>-1.804917757743222E-2</v>
      </c>
      <c r="M90" s="123">
        <f t="shared" si="33"/>
        <v>-1.5069652797565137E-2</v>
      </c>
      <c r="N90" s="123">
        <f t="shared" si="33"/>
        <v>-1.2930777452387155E-2</v>
      </c>
      <c r="O90" s="123">
        <f t="shared" si="33"/>
        <v>-1.2930777452387117E-2</v>
      </c>
      <c r="P90" s="123">
        <f t="shared" si="33"/>
        <v>-1.2930777452387155E-2</v>
      </c>
      <c r="Q90" s="123">
        <f t="shared" si="33"/>
        <v>-1.2930777452387127E-2</v>
      </c>
      <c r="R90" s="123">
        <f t="shared" si="33"/>
        <v>-1.2930777452387155E-2</v>
      </c>
      <c r="S90" s="123">
        <f t="shared" si="33"/>
        <v>-1.2930777452387141E-2</v>
      </c>
      <c r="T90" s="123">
        <f t="shared" si="33"/>
        <v>-1.2930777452387141E-2</v>
      </c>
      <c r="U90" s="123">
        <f t="shared" si="33"/>
        <v>-1.2930777452387141E-2</v>
      </c>
      <c r="V90" s="123">
        <f t="shared" si="33"/>
        <v>-1.2930777452387167E-2</v>
      </c>
      <c r="W90" s="123">
        <f t="shared" si="33"/>
        <v>-1.2930777452387127E-2</v>
      </c>
      <c r="X90" s="123">
        <f t="shared" si="33"/>
        <v>-1.2930777452387167E-2</v>
      </c>
      <c r="Y90" s="123">
        <f t="shared" si="33"/>
        <v>-1.2930777452387127E-2</v>
      </c>
      <c r="Z90" s="123">
        <f t="shared" si="33"/>
        <v>-1.2930777452387141E-2</v>
      </c>
      <c r="AA90" s="123">
        <f t="shared" si="33"/>
        <v>-1.2930777452387117E-2</v>
      </c>
      <c r="AB90" s="123">
        <f t="shared" si="33"/>
        <v>-1.2930777452387141E-2</v>
      </c>
      <c r="AC90" s="123">
        <f t="shared" si="33"/>
        <v>-1.2930777452387155E-2</v>
      </c>
      <c r="AD90" s="123">
        <f t="shared" si="33"/>
        <v>-1.2930777452387141E-2</v>
      </c>
      <c r="AE90" s="123">
        <f t="shared" si="33"/>
        <v>-1.2930777452387155E-2</v>
      </c>
      <c r="AF90" s="123">
        <f t="shared" si="33"/>
        <v>-1.2930777452387127E-2</v>
      </c>
      <c r="AG90" s="123">
        <f t="shared" si="33"/>
        <v>-1.2930777452387167E-2</v>
      </c>
    </row>
    <row r="91" spans="1:33">
      <c r="B91" s="123" t="s">
        <v>19</v>
      </c>
      <c r="D91" s="123">
        <f t="shared" si="33"/>
        <v>-1.5659968726207254E-2</v>
      </c>
      <c r="E91" s="123">
        <f t="shared" si="33"/>
        <v>-1.5456205909615221E-2</v>
      </c>
      <c r="F91" s="123">
        <f t="shared" si="33"/>
        <v>-1.2127655820241053E-2</v>
      </c>
      <c r="G91" s="123">
        <f t="shared" si="33"/>
        <v>-1.3396077750730616E-2</v>
      </c>
      <c r="H91" s="123">
        <f t="shared" si="33"/>
        <v>-1.4543142172405444E-2</v>
      </c>
      <c r="I91" s="123">
        <f t="shared" si="33"/>
        <v>-1.4939681015414845E-2</v>
      </c>
      <c r="J91" s="123">
        <f t="shared" si="33"/>
        <v>-1.3528141618997581E-2</v>
      </c>
      <c r="K91" s="123">
        <f t="shared" si="33"/>
        <v>-1.2046438391252766E-2</v>
      </c>
      <c r="L91" s="123">
        <f t="shared" si="33"/>
        <v>-1.7116044854420059E-2</v>
      </c>
      <c r="M91" s="123">
        <f t="shared" si="33"/>
        <v>-1.5038810752530782E-2</v>
      </c>
      <c r="N91" s="123">
        <f t="shared" si="33"/>
        <v>-1.2930777452387167E-2</v>
      </c>
      <c r="O91" s="123">
        <f t="shared" si="33"/>
        <v>-1.2930777452387117E-2</v>
      </c>
      <c r="P91" s="123">
        <f t="shared" si="33"/>
        <v>-1.2930777452387141E-2</v>
      </c>
      <c r="Q91" s="123">
        <f t="shared" si="33"/>
        <v>-1.2930777452387155E-2</v>
      </c>
      <c r="R91" s="123">
        <f t="shared" si="33"/>
        <v>-1.2930777452387141E-2</v>
      </c>
      <c r="S91" s="123">
        <f t="shared" si="33"/>
        <v>-1.2930777452387117E-2</v>
      </c>
      <c r="T91" s="123">
        <f t="shared" si="33"/>
        <v>-1.2930777452387167E-2</v>
      </c>
      <c r="U91" s="123">
        <f t="shared" si="33"/>
        <v>-1.2930777452387155E-2</v>
      </c>
      <c r="V91" s="123">
        <f t="shared" si="33"/>
        <v>-1.2930777452387141E-2</v>
      </c>
      <c r="W91" s="123">
        <f t="shared" si="33"/>
        <v>-1.2930777452387127E-2</v>
      </c>
      <c r="X91" s="123">
        <f t="shared" si="33"/>
        <v>-1.2930777452387155E-2</v>
      </c>
      <c r="Y91" s="123">
        <f t="shared" si="33"/>
        <v>-1.2930777452387117E-2</v>
      </c>
      <c r="Z91" s="123">
        <f t="shared" si="33"/>
        <v>-1.2930777452387141E-2</v>
      </c>
      <c r="AA91" s="123">
        <f t="shared" si="33"/>
        <v>-1.2930777452387141E-2</v>
      </c>
      <c r="AB91" s="123">
        <f t="shared" si="33"/>
        <v>-1.2930777452387141E-2</v>
      </c>
      <c r="AC91" s="123">
        <f t="shared" si="33"/>
        <v>-1.2930777452387141E-2</v>
      </c>
      <c r="AD91" s="123">
        <f t="shared" si="33"/>
        <v>-1.2930777452387155E-2</v>
      </c>
      <c r="AE91" s="123">
        <f t="shared" si="33"/>
        <v>-1.2930777452387141E-2</v>
      </c>
      <c r="AF91" s="123">
        <f t="shared" si="33"/>
        <v>-1.2930777452387141E-2</v>
      </c>
      <c r="AG91" s="123">
        <f t="shared" si="33"/>
        <v>-1.2930777452387155E-2</v>
      </c>
    </row>
    <row r="92" spans="1:33">
      <c r="B92" s="123" t="s">
        <v>20</v>
      </c>
      <c r="D92" s="123">
        <f t="shared" si="33"/>
        <v>-2.536982124933649E-2</v>
      </c>
      <c r="E92" s="123">
        <f t="shared" si="33"/>
        <v>-1.8964318387631827E-2</v>
      </c>
      <c r="F92" s="123">
        <f t="shared" si="33"/>
        <v>-2.3586786735461315E-2</v>
      </c>
      <c r="G92" s="123">
        <f t="shared" si="33"/>
        <v>-2.0598094690353431E-2</v>
      </c>
      <c r="H92" s="123">
        <f t="shared" si="33"/>
        <v>-1.835582114329104E-2</v>
      </c>
      <c r="I92" s="123">
        <f t="shared" si="33"/>
        <v>-2.2898871995491149E-2</v>
      </c>
      <c r="J92" s="123">
        <f t="shared" si="33"/>
        <v>-2.0474689134415192E-2</v>
      </c>
      <c r="K92" s="123">
        <f t="shared" si="33"/>
        <v>-1.8075568767942429E-2</v>
      </c>
      <c r="L92" s="123">
        <f t="shared" si="33"/>
        <v>-1.9368320929550781E-2</v>
      </c>
      <c r="M92" s="123">
        <f t="shared" si="33"/>
        <v>-1.472336578031338E-2</v>
      </c>
      <c r="N92" s="123">
        <f t="shared" si="33"/>
        <v>-1.2930777452387141E-2</v>
      </c>
      <c r="O92" s="123">
        <f t="shared" si="33"/>
        <v>-1.2930777452387117E-2</v>
      </c>
      <c r="P92" s="123">
        <f t="shared" si="33"/>
        <v>-1.2930777452387127E-2</v>
      </c>
      <c r="Q92" s="123">
        <f t="shared" si="33"/>
        <v>-1.2930777452387167E-2</v>
      </c>
      <c r="R92" s="123">
        <f t="shared" si="33"/>
        <v>-1.2930777452387127E-2</v>
      </c>
      <c r="S92" s="123">
        <f t="shared" si="33"/>
        <v>-1.2930777452387141E-2</v>
      </c>
      <c r="T92" s="123">
        <f t="shared" si="33"/>
        <v>-1.2930777452387155E-2</v>
      </c>
      <c r="U92" s="123">
        <f t="shared" si="33"/>
        <v>-1.2930777452387141E-2</v>
      </c>
      <c r="V92" s="123">
        <f t="shared" si="33"/>
        <v>-1.2930777452387167E-2</v>
      </c>
      <c r="W92" s="123">
        <f t="shared" si="33"/>
        <v>-1.2930777452387117E-2</v>
      </c>
      <c r="X92" s="123">
        <f t="shared" si="33"/>
        <v>-1.2930777452387155E-2</v>
      </c>
      <c r="Y92" s="123">
        <f t="shared" si="33"/>
        <v>-1.2930777452387155E-2</v>
      </c>
      <c r="Z92" s="123">
        <f t="shared" si="33"/>
        <v>-1.2930777452387141E-2</v>
      </c>
      <c r="AA92" s="123">
        <f t="shared" si="33"/>
        <v>-1.2930777452387117E-2</v>
      </c>
      <c r="AB92" s="123">
        <f t="shared" si="33"/>
        <v>-1.2930777452387141E-2</v>
      </c>
      <c r="AC92" s="123">
        <f t="shared" si="33"/>
        <v>-1.2930777452387141E-2</v>
      </c>
      <c r="AD92" s="123">
        <f t="shared" si="33"/>
        <v>-1.2930777452387141E-2</v>
      </c>
      <c r="AE92" s="123">
        <f t="shared" si="33"/>
        <v>-1.2930777452387155E-2</v>
      </c>
      <c r="AF92" s="123">
        <f t="shared" si="33"/>
        <v>-1.2930777452387127E-2</v>
      </c>
      <c r="AG92" s="123">
        <f t="shared" si="33"/>
        <v>-1.2930777452387155E-2</v>
      </c>
    </row>
    <row r="93" spans="1:33">
      <c r="B93" s="123" t="s">
        <v>21</v>
      </c>
      <c r="D93" s="123">
        <f t="shared" si="33"/>
        <v>-4.7877590834731268E-3</v>
      </c>
      <c r="E93" s="123">
        <f t="shared" si="33"/>
        <v>-6.0474887882185982E-3</v>
      </c>
      <c r="F93" s="123">
        <f t="shared" si="33"/>
        <v>-1.1237301571766044E-2</v>
      </c>
      <c r="G93" s="123">
        <f t="shared" si="33"/>
        <v>-1.1799396620687568E-2</v>
      </c>
      <c r="H93" s="123">
        <f t="shared" si="33"/>
        <v>-1.1221076043236692E-2</v>
      </c>
      <c r="I93" s="123">
        <f t="shared" si="33"/>
        <v>-2.1482317972250222E-2</v>
      </c>
      <c r="J93" s="123">
        <f t="shared" si="33"/>
        <v>-1.827875938716636E-2</v>
      </c>
      <c r="K93" s="123">
        <f t="shared" si="33"/>
        <v>-1.6108329096545762E-2</v>
      </c>
      <c r="L93" s="123">
        <f t="shared" si="33"/>
        <v>-1.7485871372835551E-2</v>
      </c>
      <c r="M93" s="123">
        <f t="shared" si="33"/>
        <v>-1.2748575253768313E-2</v>
      </c>
      <c r="N93" s="123">
        <f t="shared" si="33"/>
        <v>-1.2930777452387155E-2</v>
      </c>
      <c r="O93" s="123">
        <f t="shared" si="33"/>
        <v>-1.2930777452387117E-2</v>
      </c>
      <c r="P93" s="123">
        <f t="shared" si="33"/>
        <v>-1.2930777452387127E-2</v>
      </c>
      <c r="Q93" s="123">
        <f t="shared" si="33"/>
        <v>-1.2930777452387141E-2</v>
      </c>
      <c r="R93" s="123">
        <f t="shared" si="33"/>
        <v>-1.2930777452387155E-2</v>
      </c>
      <c r="S93" s="123">
        <f t="shared" si="33"/>
        <v>-1.2930777452387117E-2</v>
      </c>
      <c r="T93" s="123">
        <f t="shared" si="33"/>
        <v>-1.2930777452387167E-2</v>
      </c>
      <c r="U93" s="123">
        <f t="shared" si="33"/>
        <v>-1.2930777452387127E-2</v>
      </c>
      <c r="V93" s="123">
        <f t="shared" si="33"/>
        <v>-1.2930777452387167E-2</v>
      </c>
      <c r="W93" s="123">
        <f t="shared" si="33"/>
        <v>-1.2930777452387127E-2</v>
      </c>
      <c r="X93" s="123">
        <f t="shared" si="33"/>
        <v>-1.2930777452387167E-2</v>
      </c>
      <c r="Y93" s="123">
        <f t="shared" si="33"/>
        <v>-1.2930777452387127E-2</v>
      </c>
      <c r="Z93" s="123">
        <f t="shared" si="33"/>
        <v>-1.2930777452387141E-2</v>
      </c>
      <c r="AA93" s="123">
        <f t="shared" si="33"/>
        <v>-1.2930777452387141E-2</v>
      </c>
      <c r="AB93" s="123">
        <f t="shared" si="33"/>
        <v>-1.2930777452387117E-2</v>
      </c>
      <c r="AC93" s="123">
        <f t="shared" si="33"/>
        <v>-1.2930777452387167E-2</v>
      </c>
      <c r="AD93" s="123">
        <f t="shared" si="33"/>
        <v>-1.2930777452387155E-2</v>
      </c>
      <c r="AE93" s="123">
        <f t="shared" si="33"/>
        <v>-1.2930777452387141E-2</v>
      </c>
      <c r="AF93" s="123">
        <f t="shared" si="33"/>
        <v>-1.2930777452387141E-2</v>
      </c>
      <c r="AG93" s="123">
        <f t="shared" si="33"/>
        <v>-1.2930777452387181E-2</v>
      </c>
    </row>
    <row r="94" spans="1:33">
      <c r="A94" s="126" t="s">
        <v>34</v>
      </c>
      <c r="B94" s="125" t="s">
        <v>22</v>
      </c>
      <c r="C94" s="125"/>
      <c r="D94" s="125">
        <f t="shared" si="33"/>
        <v>-9.0179308957551683E-3</v>
      </c>
      <c r="E94" s="125">
        <f t="shared" si="33"/>
        <v>-7.1120533591634942E-3</v>
      </c>
      <c r="F94" s="125">
        <f t="shared" si="33"/>
        <v>-8.9883337445071671E-3</v>
      </c>
      <c r="G94" s="125">
        <f t="shared" si="33"/>
        <v>-1.0606211455079732E-2</v>
      </c>
      <c r="H94" s="125">
        <f t="shared" si="33"/>
        <v>-1.1222980143052183E-2</v>
      </c>
      <c r="I94" s="125">
        <f t="shared" si="33"/>
        <v>-1.6261128375409464E-2</v>
      </c>
      <c r="J94" s="125">
        <f t="shared" si="33"/>
        <v>-1.5118847198302993E-2</v>
      </c>
      <c r="K94" s="125">
        <f t="shared" si="33"/>
        <v>-1.3874706188350173E-2</v>
      </c>
      <c r="L94" s="125">
        <f t="shared" si="33"/>
        <v>-1.6532804968750512E-2</v>
      </c>
      <c r="M94" s="125">
        <f t="shared" si="33"/>
        <v>-1.2930777452387141E-2</v>
      </c>
      <c r="N94" s="125">
        <f t="shared" ref="N94:AG94" si="34">M94</f>
        <v>-1.2930777452387141E-2</v>
      </c>
      <c r="O94" s="125">
        <f t="shared" si="34"/>
        <v>-1.2930777452387141E-2</v>
      </c>
      <c r="P94" s="125">
        <f t="shared" si="34"/>
        <v>-1.2930777452387141E-2</v>
      </c>
      <c r="Q94" s="125">
        <f t="shared" si="34"/>
        <v>-1.2930777452387141E-2</v>
      </c>
      <c r="R94" s="125">
        <f t="shared" si="34"/>
        <v>-1.2930777452387141E-2</v>
      </c>
      <c r="S94" s="125">
        <f t="shared" si="34"/>
        <v>-1.2930777452387141E-2</v>
      </c>
      <c r="T94" s="125">
        <f t="shared" si="34"/>
        <v>-1.2930777452387141E-2</v>
      </c>
      <c r="U94" s="125">
        <f t="shared" si="34"/>
        <v>-1.2930777452387141E-2</v>
      </c>
      <c r="V94" s="125">
        <f t="shared" si="34"/>
        <v>-1.2930777452387141E-2</v>
      </c>
      <c r="W94" s="125">
        <f t="shared" si="34"/>
        <v>-1.2930777452387141E-2</v>
      </c>
      <c r="X94" s="125">
        <f t="shared" si="34"/>
        <v>-1.2930777452387141E-2</v>
      </c>
      <c r="Y94" s="125">
        <f t="shared" si="34"/>
        <v>-1.2930777452387141E-2</v>
      </c>
      <c r="Z94" s="125">
        <f t="shared" si="34"/>
        <v>-1.2930777452387141E-2</v>
      </c>
      <c r="AA94" s="125">
        <f t="shared" si="34"/>
        <v>-1.2930777452387141E-2</v>
      </c>
      <c r="AB94" s="125">
        <f t="shared" si="34"/>
        <v>-1.2930777452387141E-2</v>
      </c>
      <c r="AC94" s="125">
        <f t="shared" si="34"/>
        <v>-1.2930777452387141E-2</v>
      </c>
      <c r="AD94" s="125">
        <f t="shared" si="34"/>
        <v>-1.2930777452387141E-2</v>
      </c>
      <c r="AE94" s="125">
        <f t="shared" si="34"/>
        <v>-1.2930777452387141E-2</v>
      </c>
      <c r="AF94" s="125">
        <f t="shared" si="34"/>
        <v>-1.2930777452387141E-2</v>
      </c>
      <c r="AG94" s="125">
        <f t="shared" si="34"/>
        <v>-1.2930777452387141E-2</v>
      </c>
    </row>
    <row r="96" spans="1:33">
      <c r="A96" s="163" t="s">
        <v>12</v>
      </c>
      <c r="B96" s="166" t="s">
        <v>35</v>
      </c>
      <c r="C96" s="166">
        <v>2000</v>
      </c>
      <c r="D96" s="166">
        <v>2010</v>
      </c>
      <c r="E96" s="166">
        <v>2020</v>
      </c>
      <c r="F96" s="166">
        <v>2030</v>
      </c>
      <c r="G96" s="166">
        <v>2040</v>
      </c>
      <c r="H96" s="166">
        <v>2050</v>
      </c>
      <c r="I96" s="166">
        <v>2060</v>
      </c>
      <c r="J96" s="166">
        <v>2070</v>
      </c>
      <c r="K96" s="166">
        <v>2080</v>
      </c>
      <c r="L96" s="166">
        <v>2090</v>
      </c>
      <c r="M96" s="166">
        <v>2100</v>
      </c>
      <c r="N96" s="127">
        <v>2110</v>
      </c>
      <c r="O96" s="127">
        <v>2120</v>
      </c>
      <c r="P96" s="127">
        <v>2130</v>
      </c>
      <c r="Q96" s="127">
        <v>2140</v>
      </c>
      <c r="R96" s="127">
        <v>2150</v>
      </c>
      <c r="S96" s="127">
        <v>2160</v>
      </c>
      <c r="T96" s="127">
        <v>2170</v>
      </c>
      <c r="U96" s="127">
        <v>2180</v>
      </c>
      <c r="V96" s="127">
        <v>2190</v>
      </c>
      <c r="W96" s="127">
        <v>2200</v>
      </c>
      <c r="X96" s="127">
        <v>2210</v>
      </c>
      <c r="Y96" s="127">
        <v>2220</v>
      </c>
      <c r="Z96" s="127">
        <v>2230</v>
      </c>
      <c r="AA96" s="127">
        <v>2240</v>
      </c>
      <c r="AB96" s="127">
        <v>2250</v>
      </c>
      <c r="AC96" s="127">
        <v>2260</v>
      </c>
      <c r="AD96" s="127">
        <v>2270</v>
      </c>
      <c r="AE96" s="127">
        <v>2280</v>
      </c>
      <c r="AF96" s="127">
        <v>2290</v>
      </c>
      <c r="AG96" s="127">
        <v>2300</v>
      </c>
    </row>
    <row r="97" spans="1:33">
      <c r="B97" s="164" t="s">
        <v>15</v>
      </c>
      <c r="C97" s="164">
        <v>0.22745960978888899</v>
      </c>
      <c r="D97" s="164">
        <v>0.18488849487777789</v>
      </c>
      <c r="E97" s="164">
        <v>1.3571671299999951E-2</v>
      </c>
      <c r="F97" s="164">
        <v>7.8140808777777682E-3</v>
      </c>
      <c r="G97" s="164">
        <v>1.0564519900000006E-2</v>
      </c>
      <c r="H97" s="164">
        <v>2.1822988366666667E-2</v>
      </c>
      <c r="I97" s="164">
        <v>1.3981105722222213E-2</v>
      </c>
      <c r="J97" s="164">
        <v>-1.8302713000000106E-3</v>
      </c>
      <c r="K97" s="164">
        <v>-2.5611142700000006E-2</v>
      </c>
      <c r="L97" s="164">
        <v>-3.0994667611111124E-2</v>
      </c>
      <c r="M97" s="164">
        <v>-3.6378192522222248E-2</v>
      </c>
      <c r="N97" s="123">
        <f>IF(N$1&lt;=$E$6,$M97-$M97/($E$6-2100)*(N$1-$M$1),0)</f>
        <v>-3.2740373270000026E-2</v>
      </c>
      <c r="O97" s="123">
        <f t="shared" ref="O97:AG101" si="35">IF(O$1&lt;=$E$6,$M97-$M97/($E$6-2100)*(O$1-$M$1),0)</f>
        <v>-2.9102554017777799E-2</v>
      </c>
      <c r="P97" s="123">
        <f t="shared" si="35"/>
        <v>-2.5464734765555573E-2</v>
      </c>
      <c r="Q97" s="123">
        <f t="shared" si="35"/>
        <v>-2.182691551333335E-2</v>
      </c>
      <c r="R97" s="123">
        <f t="shared" si="35"/>
        <v>-1.8189096261111124E-2</v>
      </c>
      <c r="S97" s="123">
        <f t="shared" si="35"/>
        <v>-1.4551277008888898E-2</v>
      </c>
      <c r="T97" s="123">
        <f t="shared" si="35"/>
        <v>-1.0913457756666675E-2</v>
      </c>
      <c r="U97" s="123">
        <f t="shared" si="35"/>
        <v>-7.275638504444449E-3</v>
      </c>
      <c r="V97" s="123">
        <f t="shared" si="35"/>
        <v>-3.6378192522222227E-3</v>
      </c>
      <c r="W97" s="123">
        <f t="shared" si="35"/>
        <v>0</v>
      </c>
      <c r="X97" s="123">
        <f t="shared" si="35"/>
        <v>0</v>
      </c>
      <c r="Y97" s="123">
        <f t="shared" si="35"/>
        <v>0</v>
      </c>
      <c r="Z97" s="123">
        <f t="shared" si="35"/>
        <v>0</v>
      </c>
      <c r="AA97" s="123">
        <f t="shared" si="35"/>
        <v>0</v>
      </c>
      <c r="AB97" s="123">
        <f t="shared" si="35"/>
        <v>0</v>
      </c>
      <c r="AC97" s="123">
        <f t="shared" si="35"/>
        <v>0</v>
      </c>
      <c r="AD97" s="123">
        <f t="shared" si="35"/>
        <v>0</v>
      </c>
      <c r="AE97" s="123">
        <f t="shared" si="35"/>
        <v>0</v>
      </c>
      <c r="AF97" s="123">
        <f t="shared" si="35"/>
        <v>0</v>
      </c>
      <c r="AG97" s="123">
        <f t="shared" si="35"/>
        <v>0</v>
      </c>
    </row>
    <row r="98" spans="1:33">
      <c r="B98" s="164" t="s">
        <v>16</v>
      </c>
      <c r="C98" s="164">
        <v>0.206010286275322</v>
      </c>
      <c r="D98" s="164">
        <v>8.939299536605777E-2</v>
      </c>
      <c r="E98" s="164">
        <v>5.0499062235306653E-2</v>
      </c>
      <c r="F98" s="164">
        <v>4.4000176610891104E-2</v>
      </c>
      <c r="G98" s="164">
        <v>3.7218055519064437E-2</v>
      </c>
      <c r="H98" s="164">
        <v>3.0152698959826665E-2</v>
      </c>
      <c r="I98" s="164">
        <v>2.2724348697306666E-2</v>
      </c>
      <c r="J98" s="164">
        <v>1.4244692089332224E-2</v>
      </c>
      <c r="K98" s="164">
        <v>4.7137291359033344E-3</v>
      </c>
      <c r="L98" s="164">
        <v>4.9837414077000058E-4</v>
      </c>
      <c r="M98" s="164">
        <v>-3.7169808543633335E-3</v>
      </c>
      <c r="N98" s="123">
        <f>IF(N$1&lt;=$E$6,$M98-$M98/($E$6-2100)*(N$1-$M$1),0)</f>
        <v>-3.345282768927E-3</v>
      </c>
      <c r="O98" s="123">
        <f t="shared" si="35"/>
        <v>-2.9735846834906669E-3</v>
      </c>
      <c r="P98" s="123">
        <f t="shared" si="35"/>
        <v>-2.6018865980543334E-3</v>
      </c>
      <c r="Q98" s="123">
        <f t="shared" si="35"/>
        <v>-2.2301885126180003E-3</v>
      </c>
      <c r="R98" s="123">
        <f t="shared" si="35"/>
        <v>-1.8584904271816667E-3</v>
      </c>
      <c r="S98" s="123">
        <f t="shared" si="35"/>
        <v>-1.4867923417453332E-3</v>
      </c>
      <c r="T98" s="123">
        <f t="shared" si="35"/>
        <v>-1.1150942563090001E-3</v>
      </c>
      <c r="U98" s="123">
        <f t="shared" si="35"/>
        <v>-7.4339617087266661E-4</v>
      </c>
      <c r="V98" s="123">
        <f t="shared" si="35"/>
        <v>-3.7169808543633352E-4</v>
      </c>
      <c r="W98" s="123">
        <f t="shared" si="35"/>
        <v>0</v>
      </c>
      <c r="X98" s="123">
        <f t="shared" si="35"/>
        <v>0</v>
      </c>
      <c r="Y98" s="123">
        <f t="shared" si="35"/>
        <v>0</v>
      </c>
      <c r="Z98" s="123">
        <f t="shared" si="35"/>
        <v>0</v>
      </c>
      <c r="AA98" s="123">
        <f t="shared" si="35"/>
        <v>0</v>
      </c>
      <c r="AB98" s="123">
        <f t="shared" si="35"/>
        <v>0</v>
      </c>
      <c r="AC98" s="123">
        <f t="shared" si="35"/>
        <v>0</v>
      </c>
      <c r="AD98" s="123">
        <f t="shared" si="35"/>
        <v>0</v>
      </c>
      <c r="AE98" s="123">
        <f t="shared" si="35"/>
        <v>0</v>
      </c>
      <c r="AF98" s="123">
        <f t="shared" si="35"/>
        <v>0</v>
      </c>
      <c r="AG98" s="123">
        <f t="shared" si="35"/>
        <v>0</v>
      </c>
    </row>
    <row r="99" spans="1:33">
      <c r="B99" s="164" t="s">
        <v>17</v>
      </c>
      <c r="C99" s="164">
        <v>0.21146168877777799</v>
      </c>
      <c r="D99" s="164">
        <v>0.10707167533333335</v>
      </c>
      <c r="E99" s="164">
        <v>4.7189479333333326E-2</v>
      </c>
      <c r="F99" s="164">
        <v>2.2000774888888873E-2</v>
      </c>
      <c r="G99" s="164">
        <v>2.4580514444444324E-3</v>
      </c>
      <c r="H99" s="164">
        <v>-1.1438691000000006E-2</v>
      </c>
      <c r="I99" s="164">
        <v>-1.6087702400000001E-2</v>
      </c>
      <c r="J99" s="164">
        <v>-1.9150182822222223E-2</v>
      </c>
      <c r="K99" s="164">
        <v>-2.0626132266666666E-2</v>
      </c>
      <c r="L99" s="164">
        <v>-2.2006427422222224E-2</v>
      </c>
      <c r="M99" s="164">
        <v>-2.3386722577777779E-2</v>
      </c>
      <c r="N99" s="123">
        <f>IF(N$1&lt;=$E$6,$M99-$M99/($E$6-2100)*(N$1-$M$1),0)</f>
        <v>-2.1048050320000001E-2</v>
      </c>
      <c r="O99" s="123">
        <f t="shared" si="35"/>
        <v>-1.8709378062222223E-2</v>
      </c>
      <c r="P99" s="123">
        <f t="shared" si="35"/>
        <v>-1.6370705804444448E-2</v>
      </c>
      <c r="Q99" s="123">
        <f t="shared" si="35"/>
        <v>-1.4032033546666668E-2</v>
      </c>
      <c r="R99" s="123">
        <f t="shared" si="35"/>
        <v>-1.169336128888889E-2</v>
      </c>
      <c r="S99" s="123">
        <f t="shared" si="35"/>
        <v>-9.3546890311111131E-3</v>
      </c>
      <c r="T99" s="123">
        <f t="shared" si="35"/>
        <v>-7.0160167733333348E-3</v>
      </c>
      <c r="U99" s="123">
        <f t="shared" si="35"/>
        <v>-4.6773445155555565E-3</v>
      </c>
      <c r="V99" s="123">
        <f t="shared" si="35"/>
        <v>-2.3386722577777783E-3</v>
      </c>
      <c r="W99" s="123">
        <f t="shared" si="35"/>
        <v>0</v>
      </c>
      <c r="X99" s="123">
        <f t="shared" si="35"/>
        <v>0</v>
      </c>
      <c r="Y99" s="123">
        <f t="shared" si="35"/>
        <v>0</v>
      </c>
      <c r="Z99" s="123">
        <f t="shared" si="35"/>
        <v>0</v>
      </c>
      <c r="AA99" s="123">
        <f t="shared" si="35"/>
        <v>0</v>
      </c>
      <c r="AB99" s="123">
        <f t="shared" si="35"/>
        <v>0</v>
      </c>
      <c r="AC99" s="123">
        <f t="shared" si="35"/>
        <v>0</v>
      </c>
      <c r="AD99" s="123">
        <f t="shared" si="35"/>
        <v>0</v>
      </c>
      <c r="AE99" s="123">
        <f t="shared" si="35"/>
        <v>0</v>
      </c>
      <c r="AF99" s="123">
        <f t="shared" si="35"/>
        <v>0</v>
      </c>
      <c r="AG99" s="123">
        <f t="shared" si="35"/>
        <v>0</v>
      </c>
    </row>
    <row r="100" spans="1:33">
      <c r="B100" s="164" t="s">
        <v>18</v>
      </c>
      <c r="C100" s="164">
        <v>0.38427569693333302</v>
      </c>
      <c r="D100" s="164">
        <v>0.25027748490555562</v>
      </c>
      <c r="E100" s="164">
        <v>0.14724603318333335</v>
      </c>
      <c r="F100" s="164">
        <v>0.12485005652777778</v>
      </c>
      <c r="G100" s="164">
        <v>0.10462448626666666</v>
      </c>
      <c r="H100" s="164">
        <v>8.6569322399999996E-2</v>
      </c>
      <c r="I100" s="164">
        <v>6.6701934151111114E-2</v>
      </c>
      <c r="J100" s="164">
        <v>4.5998506387777791E-2</v>
      </c>
      <c r="K100" s="164">
        <v>2.4459039110000004E-2</v>
      </c>
      <c r="L100" s="164">
        <v>1.4115053223333335E-2</v>
      </c>
      <c r="M100" s="164">
        <v>3.7710673366666675E-3</v>
      </c>
      <c r="N100" s="123">
        <f>IF(N$1&lt;=$E$6,$M100-$M100/($E$6-2100)*(N$1-$M$1),0)</f>
        <v>3.3939606030000007E-3</v>
      </c>
      <c r="O100" s="123">
        <f t="shared" si="35"/>
        <v>3.0168538693333339E-3</v>
      </c>
      <c r="P100" s="123">
        <f t="shared" si="35"/>
        <v>2.6397471356666676E-3</v>
      </c>
      <c r="Q100" s="123">
        <f t="shared" si="35"/>
        <v>2.2626404020000008E-3</v>
      </c>
      <c r="R100" s="123">
        <f t="shared" si="35"/>
        <v>1.8855336683333338E-3</v>
      </c>
      <c r="S100" s="123">
        <f t="shared" si="35"/>
        <v>1.5084269346666672E-3</v>
      </c>
      <c r="T100" s="123">
        <f t="shared" si="35"/>
        <v>1.1313202010000004E-3</v>
      </c>
      <c r="U100" s="123">
        <f t="shared" si="35"/>
        <v>7.542134673333336E-4</v>
      </c>
      <c r="V100" s="123">
        <f t="shared" si="35"/>
        <v>3.771067336666668E-4</v>
      </c>
      <c r="W100" s="123">
        <f t="shared" si="35"/>
        <v>0</v>
      </c>
      <c r="X100" s="123">
        <f t="shared" si="35"/>
        <v>0</v>
      </c>
      <c r="Y100" s="123">
        <f t="shared" si="35"/>
        <v>0</v>
      </c>
      <c r="Z100" s="123">
        <f t="shared" si="35"/>
        <v>0</v>
      </c>
      <c r="AA100" s="123">
        <f t="shared" si="35"/>
        <v>0</v>
      </c>
      <c r="AB100" s="123">
        <f t="shared" si="35"/>
        <v>0</v>
      </c>
      <c r="AC100" s="123">
        <f t="shared" si="35"/>
        <v>0</v>
      </c>
      <c r="AD100" s="123">
        <f t="shared" si="35"/>
        <v>0</v>
      </c>
      <c r="AE100" s="123">
        <f t="shared" si="35"/>
        <v>0</v>
      </c>
      <c r="AF100" s="123">
        <f t="shared" si="35"/>
        <v>0</v>
      </c>
      <c r="AG100" s="123">
        <f t="shared" si="35"/>
        <v>0</v>
      </c>
    </row>
    <row r="101" spans="1:33">
      <c r="A101" s="126" t="s">
        <v>36</v>
      </c>
      <c r="B101" s="165" t="s">
        <v>22</v>
      </c>
      <c r="C101" s="165">
        <v>3.8162694025926598</v>
      </c>
      <c r="D101" s="165">
        <v>2.801584351775428</v>
      </c>
      <c r="E101" s="165">
        <v>1.9289673598680837</v>
      </c>
      <c r="F101" s="165">
        <v>1.8392032276613721</v>
      </c>
      <c r="G101" s="165">
        <v>1.7741529410229535</v>
      </c>
      <c r="H101" s="165">
        <v>1.7338164999528269</v>
      </c>
      <c r="I101" s="165">
        <v>1.6196043046623729</v>
      </c>
      <c r="J101" s="165">
        <v>1.3235957289508433</v>
      </c>
      <c r="K101" s="165">
        <v>0.84579077281823667</v>
      </c>
      <c r="L101" s="165">
        <v>0.73232211624199228</v>
      </c>
      <c r="M101" s="165">
        <v>0.61885345966574778</v>
      </c>
      <c r="N101" s="125">
        <f>IF(N$1&lt;=$E$6,$M101-$M101/($E$6-2100)*(N$1-$M$1),0)</f>
        <v>0.55696811369917298</v>
      </c>
      <c r="O101" s="125">
        <f t="shared" si="35"/>
        <v>0.49508276773259824</v>
      </c>
      <c r="P101" s="125">
        <f t="shared" si="35"/>
        <v>0.43319742176602349</v>
      </c>
      <c r="Q101" s="125">
        <f t="shared" si="35"/>
        <v>0.37131207579944869</v>
      </c>
      <c r="R101" s="125">
        <f t="shared" si="35"/>
        <v>0.30942672983287389</v>
      </c>
      <c r="S101" s="125">
        <f t="shared" si="35"/>
        <v>0.24754138386629915</v>
      </c>
      <c r="T101" s="125">
        <f t="shared" si="35"/>
        <v>0.18565603789972435</v>
      </c>
      <c r="U101" s="125">
        <f t="shared" si="35"/>
        <v>0.1237706919331496</v>
      </c>
      <c r="V101" s="125">
        <f t="shared" si="35"/>
        <v>6.1885345966574801E-2</v>
      </c>
      <c r="W101" s="125">
        <f t="shared" si="35"/>
        <v>0</v>
      </c>
      <c r="X101" s="125">
        <f t="shared" si="35"/>
        <v>0</v>
      </c>
      <c r="Y101" s="125">
        <f t="shared" si="35"/>
        <v>0</v>
      </c>
      <c r="Z101" s="125">
        <f t="shared" si="35"/>
        <v>0</v>
      </c>
      <c r="AA101" s="125">
        <f t="shared" si="35"/>
        <v>0</v>
      </c>
      <c r="AB101" s="125">
        <f t="shared" si="35"/>
        <v>0</v>
      </c>
      <c r="AC101" s="125">
        <f t="shared" si="35"/>
        <v>0</v>
      </c>
      <c r="AD101" s="125">
        <f t="shared" si="35"/>
        <v>0</v>
      </c>
      <c r="AE101" s="125">
        <f t="shared" si="35"/>
        <v>0</v>
      </c>
      <c r="AF101" s="125">
        <f t="shared" si="35"/>
        <v>0</v>
      </c>
      <c r="AG101" s="125">
        <f t="shared" si="35"/>
        <v>0</v>
      </c>
    </row>
    <row r="102" spans="1:33" s="129" customFormat="1">
      <c r="A102" s="132"/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  <c r="AC102" s="202"/>
      <c r="AD102" s="202"/>
      <c r="AE102" s="202"/>
      <c r="AF102" s="202"/>
      <c r="AG102" s="202"/>
    </row>
    <row r="104" spans="1:33">
      <c r="A104" s="163" t="s">
        <v>37</v>
      </c>
      <c r="B104" s="166" t="s">
        <v>38</v>
      </c>
      <c r="C104" s="166">
        <v>2000</v>
      </c>
      <c r="D104" s="166">
        <v>2010</v>
      </c>
      <c r="E104" s="166">
        <v>2020</v>
      </c>
      <c r="F104" s="166">
        <v>2030</v>
      </c>
      <c r="G104" s="166">
        <v>2040</v>
      </c>
      <c r="H104" s="166">
        <v>2050</v>
      </c>
      <c r="I104" s="166">
        <v>2060</v>
      </c>
      <c r="J104" s="166">
        <v>2070</v>
      </c>
      <c r="K104" s="166">
        <v>2080</v>
      </c>
      <c r="L104" s="166">
        <v>2090</v>
      </c>
      <c r="M104" s="166">
        <v>2100</v>
      </c>
      <c r="N104" s="201">
        <v>2110</v>
      </c>
      <c r="O104" s="201">
        <v>2120</v>
      </c>
      <c r="P104" s="201">
        <v>2130</v>
      </c>
      <c r="Q104" s="201">
        <v>2140</v>
      </c>
      <c r="R104" s="201">
        <v>2150</v>
      </c>
      <c r="S104" s="201">
        <v>2160</v>
      </c>
      <c r="T104" s="201">
        <v>2170</v>
      </c>
      <c r="U104" s="201">
        <v>2180</v>
      </c>
      <c r="V104" s="201">
        <v>2190</v>
      </c>
      <c r="W104" s="201">
        <v>2200</v>
      </c>
      <c r="X104" s="201">
        <v>2210</v>
      </c>
      <c r="Y104" s="201">
        <v>2220</v>
      </c>
      <c r="Z104" s="201">
        <v>2230</v>
      </c>
      <c r="AA104" s="201">
        <v>2240</v>
      </c>
      <c r="AB104" s="201">
        <v>2250</v>
      </c>
      <c r="AC104" s="201">
        <v>2260</v>
      </c>
      <c r="AD104" s="201">
        <v>2270</v>
      </c>
      <c r="AE104" s="201">
        <v>2280</v>
      </c>
      <c r="AF104" s="201">
        <v>2290</v>
      </c>
      <c r="AG104" s="201">
        <v>2300</v>
      </c>
    </row>
    <row r="105" spans="1:33">
      <c r="A105" s="126" t="s">
        <v>39</v>
      </c>
      <c r="B105" s="165" t="s">
        <v>40</v>
      </c>
      <c r="C105" s="165">
        <v>0.60089999999999999</v>
      </c>
      <c r="D105" s="165">
        <v>0.64869999999999994</v>
      </c>
      <c r="E105" s="165">
        <v>0.7107</v>
      </c>
      <c r="F105" s="165">
        <v>0.80049999999999999</v>
      </c>
      <c r="G105" s="165">
        <v>0.78039999999999998</v>
      </c>
      <c r="H105" s="165">
        <v>0.7268</v>
      </c>
      <c r="I105" s="165">
        <v>0.68809999999999993</v>
      </c>
      <c r="J105" s="165">
        <v>0.63449999999999995</v>
      </c>
      <c r="K105" s="165">
        <v>0.58589999999999998</v>
      </c>
      <c r="L105" s="165">
        <v>0.54370000000000007</v>
      </c>
      <c r="M105" s="165">
        <v>0.49990000000000001</v>
      </c>
      <c r="N105" s="202">
        <f>M105</f>
        <v>0.49990000000000001</v>
      </c>
      <c r="O105" s="202">
        <f t="shared" ref="O105:AG105" si="36">N105</f>
        <v>0.49990000000000001</v>
      </c>
      <c r="P105" s="202">
        <f t="shared" si="36"/>
        <v>0.49990000000000001</v>
      </c>
      <c r="Q105" s="202">
        <f t="shared" si="36"/>
        <v>0.49990000000000001</v>
      </c>
      <c r="R105" s="202">
        <f t="shared" si="36"/>
        <v>0.49990000000000001</v>
      </c>
      <c r="S105" s="202">
        <f t="shared" si="36"/>
        <v>0.49990000000000001</v>
      </c>
      <c r="T105" s="202">
        <f t="shared" si="36"/>
        <v>0.49990000000000001</v>
      </c>
      <c r="U105" s="202">
        <f t="shared" si="36"/>
        <v>0.49990000000000001</v>
      </c>
      <c r="V105" s="202">
        <f t="shared" si="36"/>
        <v>0.49990000000000001</v>
      </c>
      <c r="W105" s="202">
        <f t="shared" si="36"/>
        <v>0.49990000000000001</v>
      </c>
      <c r="X105" s="202">
        <f t="shared" si="36"/>
        <v>0.49990000000000001</v>
      </c>
      <c r="Y105" s="202">
        <f t="shared" si="36"/>
        <v>0.49990000000000001</v>
      </c>
      <c r="Z105" s="202">
        <f t="shared" si="36"/>
        <v>0.49990000000000001</v>
      </c>
      <c r="AA105" s="202">
        <f t="shared" si="36"/>
        <v>0.49990000000000001</v>
      </c>
      <c r="AB105" s="202">
        <f t="shared" si="36"/>
        <v>0.49990000000000001</v>
      </c>
      <c r="AC105" s="202">
        <f t="shared" si="36"/>
        <v>0.49990000000000001</v>
      </c>
      <c r="AD105" s="202">
        <f t="shared" si="36"/>
        <v>0.49990000000000001</v>
      </c>
      <c r="AE105" s="202">
        <f t="shared" si="36"/>
        <v>0.49990000000000001</v>
      </c>
      <c r="AF105" s="202">
        <f t="shared" si="36"/>
        <v>0.49990000000000001</v>
      </c>
      <c r="AG105" s="202">
        <f t="shared" si="36"/>
        <v>0.49990000000000001</v>
      </c>
    </row>
    <row r="107" spans="1:33">
      <c r="A107" s="163" t="s">
        <v>12</v>
      </c>
      <c r="B107" s="166" t="s">
        <v>41</v>
      </c>
      <c r="C107" s="166">
        <v>2000</v>
      </c>
      <c r="D107" s="166">
        <v>2010</v>
      </c>
      <c r="E107" s="166">
        <v>2020</v>
      </c>
      <c r="F107" s="166">
        <v>2030</v>
      </c>
      <c r="G107" s="166">
        <v>2040</v>
      </c>
      <c r="H107" s="166">
        <v>2050</v>
      </c>
      <c r="I107" s="166">
        <v>2060</v>
      </c>
      <c r="J107" s="166">
        <v>2070</v>
      </c>
      <c r="K107" s="166">
        <v>2080</v>
      </c>
      <c r="L107" s="166">
        <v>2090</v>
      </c>
      <c r="M107" s="166">
        <v>2100</v>
      </c>
      <c r="N107" s="166">
        <v>2110</v>
      </c>
      <c r="O107" s="166">
        <v>2120</v>
      </c>
      <c r="P107" s="166">
        <v>2130</v>
      </c>
      <c r="Q107" s="166">
        <v>2140</v>
      </c>
      <c r="R107" s="166">
        <v>2150</v>
      </c>
      <c r="S107" s="166">
        <v>2160</v>
      </c>
      <c r="T107" s="166">
        <v>2170</v>
      </c>
      <c r="U107" s="166">
        <v>2180</v>
      </c>
      <c r="V107" s="166">
        <v>2190</v>
      </c>
      <c r="W107" s="166">
        <v>2200</v>
      </c>
      <c r="X107" s="166">
        <v>2210</v>
      </c>
      <c r="Y107" s="166">
        <v>2220</v>
      </c>
      <c r="Z107" s="166">
        <v>2230</v>
      </c>
      <c r="AA107" s="166">
        <v>2240</v>
      </c>
      <c r="AB107" s="166">
        <v>2250</v>
      </c>
      <c r="AC107" s="166">
        <v>2260</v>
      </c>
      <c r="AD107" s="166">
        <v>2270</v>
      </c>
      <c r="AE107" s="166">
        <v>2280</v>
      </c>
      <c r="AF107" s="166">
        <v>2290</v>
      </c>
      <c r="AG107" s="166">
        <v>2300</v>
      </c>
    </row>
    <row r="108" spans="1:33">
      <c r="A108" s="163" t="s">
        <v>42</v>
      </c>
      <c r="B108" s="165" t="s">
        <v>43</v>
      </c>
      <c r="C108" s="165">
        <v>0.67390581977801767</v>
      </c>
      <c r="D108" s="165">
        <v>0.74930284945430436</v>
      </c>
      <c r="E108" s="165">
        <v>0.84956331321029088</v>
      </c>
      <c r="F108" s="165">
        <v>0.93892227263598294</v>
      </c>
      <c r="G108" s="165">
        <v>1.029892209161777</v>
      </c>
      <c r="H108" s="165">
        <v>1.127840656111319</v>
      </c>
      <c r="I108" s="165">
        <v>1.1913375956088821</v>
      </c>
      <c r="J108" s="165">
        <v>1.2528746845099814</v>
      </c>
      <c r="K108" s="165">
        <v>1.3133491953238972</v>
      </c>
      <c r="L108" s="165">
        <v>1.3440558634026658</v>
      </c>
      <c r="M108" s="165">
        <v>1.4099996738535134</v>
      </c>
      <c r="N108" s="165">
        <v>1.4099996738535134</v>
      </c>
      <c r="O108" s="165">
        <v>1.4099996738535134</v>
      </c>
      <c r="P108" s="165">
        <v>1.4099996738535134</v>
      </c>
      <c r="Q108" s="165">
        <v>1.4099996738535134</v>
      </c>
      <c r="R108" s="165">
        <v>1.4099996738535134</v>
      </c>
      <c r="S108" s="165">
        <v>1.4099996738535134</v>
      </c>
      <c r="T108" s="165">
        <v>1.4099996738535134</v>
      </c>
      <c r="U108" s="165">
        <v>1.4099996738535134</v>
      </c>
      <c r="V108" s="165">
        <v>1.4099996738535134</v>
      </c>
      <c r="W108" s="165">
        <v>1.4099996738535134</v>
      </c>
      <c r="X108" s="165">
        <v>1.4099996738535134</v>
      </c>
      <c r="Y108" s="165">
        <v>1.4099996738535134</v>
      </c>
      <c r="Z108" s="165">
        <v>1.4099996738535134</v>
      </c>
      <c r="AA108" s="165">
        <v>1.4099996738535134</v>
      </c>
      <c r="AB108" s="165">
        <v>1.4099996738535134</v>
      </c>
      <c r="AC108" s="165">
        <v>1.4099996738535134</v>
      </c>
      <c r="AD108" s="165">
        <v>1.4099996738535134</v>
      </c>
      <c r="AE108" s="165">
        <v>1.4099996738535134</v>
      </c>
      <c r="AF108" s="165">
        <v>1.4099996738535134</v>
      </c>
      <c r="AG108" s="165">
        <v>1.4099996738535134</v>
      </c>
    </row>
    <row r="109" spans="1:33">
      <c r="A109" s="163" t="s">
        <v>44</v>
      </c>
      <c r="B109" s="165" t="s">
        <v>45</v>
      </c>
      <c r="C109" s="165">
        <v>1.5514708468886524</v>
      </c>
      <c r="D109" s="165">
        <v>1.8435271505456954</v>
      </c>
      <c r="E109" s="165">
        <v>2.1697266867897089</v>
      </c>
      <c r="F109" s="165">
        <v>2.5682877273640172</v>
      </c>
      <c r="G109" s="165">
        <v>2.9821844575048901</v>
      </c>
      <c r="H109" s="165">
        <v>3.4060493438886814</v>
      </c>
      <c r="I109" s="165">
        <v>3.862572404391118</v>
      </c>
      <c r="J109" s="165">
        <v>4.3106519821566858</v>
      </c>
      <c r="K109" s="165">
        <v>4.7493908046761026</v>
      </c>
      <c r="L109" s="165">
        <v>5.2016908032640012</v>
      </c>
      <c r="M109" s="165">
        <v>5.61875365947982</v>
      </c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</row>
    <row r="111" spans="1:33" s="204" customFormat="1">
      <c r="A111" s="203"/>
    </row>
    <row r="112" spans="1:33">
      <c r="A112" s="125" t="s">
        <v>46</v>
      </c>
    </row>
    <row r="114" spans="1:33">
      <c r="B114" s="127" t="s">
        <v>47</v>
      </c>
      <c r="C114" s="127">
        <v>2000</v>
      </c>
      <c r="D114" s="127">
        <v>2010</v>
      </c>
      <c r="E114" s="127">
        <v>2020</v>
      </c>
      <c r="F114" s="127">
        <v>2030</v>
      </c>
      <c r="G114" s="127">
        <v>2040</v>
      </c>
      <c r="H114" s="127">
        <v>2050</v>
      </c>
      <c r="I114" s="127">
        <v>2060</v>
      </c>
      <c r="J114" s="127">
        <v>2070</v>
      </c>
      <c r="K114" s="127">
        <v>2080</v>
      </c>
      <c r="L114" s="127">
        <v>2090</v>
      </c>
      <c r="M114" s="127">
        <v>2100</v>
      </c>
      <c r="N114" s="127">
        <v>2110</v>
      </c>
      <c r="O114" s="127">
        <v>2120</v>
      </c>
      <c r="P114" s="127">
        <v>2130</v>
      </c>
      <c r="Q114" s="127">
        <v>2140</v>
      </c>
      <c r="R114" s="127">
        <v>2150</v>
      </c>
      <c r="S114" s="127">
        <v>2160</v>
      </c>
      <c r="T114" s="127">
        <v>2170</v>
      </c>
      <c r="U114" s="127">
        <v>2180</v>
      </c>
      <c r="V114" s="127">
        <v>2190</v>
      </c>
      <c r="W114" s="127">
        <v>2200</v>
      </c>
      <c r="X114" s="127">
        <v>2210</v>
      </c>
      <c r="Y114" s="127">
        <v>2220</v>
      </c>
      <c r="Z114" s="127">
        <v>2230</v>
      </c>
      <c r="AA114" s="127">
        <v>2240</v>
      </c>
      <c r="AB114" s="127">
        <v>2250</v>
      </c>
      <c r="AC114" s="127">
        <v>2260</v>
      </c>
      <c r="AD114" s="127">
        <v>2270</v>
      </c>
      <c r="AE114" s="127">
        <v>2280</v>
      </c>
      <c r="AF114" s="127">
        <v>2290</v>
      </c>
      <c r="AG114" s="127">
        <v>2300</v>
      </c>
    </row>
    <row r="115" spans="1:33">
      <c r="A115" s="137"/>
      <c r="B115" s="123" t="s">
        <v>15</v>
      </c>
      <c r="C115" s="123">
        <f>C12/$H$8</f>
        <v>1.4261515491724952</v>
      </c>
      <c r="D115" s="123">
        <f t="shared" ref="D115:AG122" si="37">D12/$H$8</f>
        <v>3.2097227875445187</v>
      </c>
      <c r="E115" s="123">
        <f t="shared" si="37"/>
        <v>5.8160484441357605</v>
      </c>
      <c r="F115" s="123">
        <f t="shared" si="37"/>
        <v>9.9197964529750067</v>
      </c>
      <c r="G115" s="123">
        <f t="shared" si="37"/>
        <v>14.652681652515819</v>
      </c>
      <c r="H115" s="123">
        <f t="shared" si="37"/>
        <v>20.014704042758193</v>
      </c>
      <c r="I115" s="123">
        <f t="shared" si="37"/>
        <v>26.416218340269769</v>
      </c>
      <c r="J115" s="123">
        <f t="shared" si="37"/>
        <v>34.304534403578913</v>
      </c>
      <c r="K115" s="123">
        <f t="shared" si="37"/>
        <v>43.679652232685605</v>
      </c>
      <c r="L115" s="123">
        <f t="shared" si="37"/>
        <v>53.911647331689998</v>
      </c>
      <c r="M115" s="123">
        <f t="shared" si="37"/>
        <v>64.143642430694399</v>
      </c>
      <c r="N115" s="123">
        <f t="shared" si="37"/>
        <v>76.000977096007517</v>
      </c>
      <c r="O115" s="123">
        <f t="shared" si="37"/>
        <v>89.342011400431602</v>
      </c>
      <c r="P115" s="123">
        <f t="shared" si="37"/>
        <v>104.19893204902357</v>
      </c>
      <c r="Q115" s="123">
        <f t="shared" si="37"/>
        <v>120.57070548745735</v>
      </c>
      <c r="R115" s="123">
        <f t="shared" si="37"/>
        <v>138.41760435036969</v>
      </c>
      <c r="S115" s="123">
        <f t="shared" si="37"/>
        <v>157.65648767649569</v>
      </c>
      <c r="T115" s="123">
        <f t="shared" si="37"/>
        <v>178.15719143721196</v>
      </c>
      <c r="U115" s="123">
        <f t="shared" si="37"/>
        <v>199.74037478346114</v>
      </c>
      <c r="V115" s="123">
        <f t="shared" si="37"/>
        <v>222.17713150743955</v>
      </c>
      <c r="W115" s="123">
        <f t="shared" si="37"/>
        <v>245.19061470408261</v>
      </c>
      <c r="X115" s="123">
        <f t="shared" si="37"/>
        <v>267.93403273614626</v>
      </c>
      <c r="Y115" s="123">
        <f t="shared" si="37"/>
        <v>289.91552364823639</v>
      </c>
      <c r="Z115" s="123">
        <f t="shared" si="37"/>
        <v>310.623716382277</v>
      </c>
      <c r="AA115" s="123">
        <f t="shared" si="37"/>
        <v>329.54695539365298</v>
      </c>
      <c r="AB115" s="123">
        <f t="shared" si="37"/>
        <v>346.19400835393378</v>
      </c>
      <c r="AC115" s="123">
        <f t="shared" si="37"/>
        <v>360.11510816229509</v>
      </c>
      <c r="AD115" s="123">
        <f t="shared" si="37"/>
        <v>370.92208140828245</v>
      </c>
      <c r="AE115" s="123">
        <f t="shared" si="37"/>
        <v>378.3063102937607</v>
      </c>
      <c r="AF115" s="123">
        <f t="shared" si="37"/>
        <v>382.05336948608971</v>
      </c>
      <c r="AG115" s="123">
        <f t="shared" si="37"/>
        <v>382.05336948608971</v>
      </c>
    </row>
    <row r="116" spans="1:33">
      <c r="A116" s="137"/>
      <c r="B116" s="123" t="s">
        <v>16</v>
      </c>
      <c r="C116" s="123">
        <f t="shared" ref="C116:R122" si="38">C13/$H$8</f>
        <v>8.8660800295415338</v>
      </c>
      <c r="D116" s="123">
        <f t="shared" si="38"/>
        <v>10.539209621104996</v>
      </c>
      <c r="E116" s="123">
        <f t="shared" si="38"/>
        <v>12.167567254810406</v>
      </c>
      <c r="F116" s="123">
        <f t="shared" si="38"/>
        <v>13.923502875663353</v>
      </c>
      <c r="G116" s="123">
        <f t="shared" si="38"/>
        <v>15.656758483196892</v>
      </c>
      <c r="H116" s="123">
        <f t="shared" si="38"/>
        <v>17.367334077411023</v>
      </c>
      <c r="I116" s="123">
        <f t="shared" si="38"/>
        <v>19.471945479526536</v>
      </c>
      <c r="J116" s="123">
        <f t="shared" si="38"/>
        <v>21.718484711087463</v>
      </c>
      <c r="K116" s="123">
        <f t="shared" si="38"/>
        <v>24.106951772093797</v>
      </c>
      <c r="L116" s="123">
        <f t="shared" si="38"/>
        <v>27.259586899035533</v>
      </c>
      <c r="M116" s="123">
        <f t="shared" si="38"/>
        <v>30.412222025977261</v>
      </c>
      <c r="N116" s="123">
        <f t="shared" si="38"/>
        <v>36.034102555562825</v>
      </c>
      <c r="O116" s="123">
        <f t="shared" si="38"/>
        <v>42.359444895775368</v>
      </c>
      <c r="P116" s="123">
        <f t="shared" si="38"/>
        <v>49.403509627139783</v>
      </c>
      <c r="Q116" s="123">
        <f t="shared" si="38"/>
        <v>57.165806713817027</v>
      </c>
      <c r="R116" s="123">
        <f t="shared" si="38"/>
        <v>65.627500345894333</v>
      </c>
      <c r="S116" s="123">
        <f t="shared" si="37"/>
        <v>74.749171162736388</v>
      </c>
      <c r="T116" s="123">
        <f t="shared" si="37"/>
        <v>84.469104905715454</v>
      </c>
      <c r="U116" s="123">
        <f t="shared" si="37"/>
        <v>94.702271266087337</v>
      </c>
      <c r="V116" s="123">
        <f t="shared" si="37"/>
        <v>105.34013966855191</v>
      </c>
      <c r="W116" s="123">
        <f t="shared" si="37"/>
        <v>116.25144956685743</v>
      </c>
      <c r="X116" s="123">
        <f t="shared" si="37"/>
        <v>127.03471432404791</v>
      </c>
      <c r="Y116" s="123">
        <f t="shared" si="37"/>
        <v>137.45672898906776</v>
      </c>
      <c r="Z116" s="123">
        <f t="shared" si="37"/>
        <v>147.27503882179724</v>
      </c>
      <c r="AA116" s="123">
        <f t="shared" si="37"/>
        <v>156.24705419941498</v>
      </c>
      <c r="AB116" s="123">
        <f t="shared" si="37"/>
        <v>164.13986869390331</v>
      </c>
      <c r="AC116" s="123">
        <f t="shared" si="37"/>
        <v>170.74023565427848</v>
      </c>
      <c r="AD116" s="123">
        <f t="shared" si="37"/>
        <v>175.86411165088836</v>
      </c>
      <c r="AE116" s="123">
        <f t="shared" si="37"/>
        <v>179.36517270457645</v>
      </c>
      <c r="AF116" s="123">
        <f t="shared" si="37"/>
        <v>181.14175401151917</v>
      </c>
      <c r="AG116" s="123">
        <f t="shared" si="37"/>
        <v>181.14175401151917</v>
      </c>
    </row>
    <row r="117" spans="1:33">
      <c r="A117" s="137"/>
      <c r="B117" s="123" t="s">
        <v>17</v>
      </c>
      <c r="C117" s="123">
        <f t="shared" si="38"/>
        <v>0.50755638039612738</v>
      </c>
      <c r="D117" s="123">
        <f t="shared" si="37"/>
        <v>0.95068388090170908</v>
      </c>
      <c r="E117" s="123">
        <f t="shared" si="37"/>
        <v>1.5926902981047644</v>
      </c>
      <c r="F117" s="123">
        <f t="shared" si="37"/>
        <v>2.888691059213869</v>
      </c>
      <c r="G117" s="123">
        <f t="shared" si="37"/>
        <v>4.6562836172374675</v>
      </c>
      <c r="H117" s="123">
        <f t="shared" si="37"/>
        <v>6.8954679721755596</v>
      </c>
      <c r="I117" s="123">
        <f t="shared" si="37"/>
        <v>10.325033685753739</v>
      </c>
      <c r="J117" s="123">
        <f t="shared" si="37"/>
        <v>14.309521024504566</v>
      </c>
      <c r="K117" s="123">
        <f t="shared" si="37"/>
        <v>18.848929988428029</v>
      </c>
      <c r="L117" s="123">
        <f t="shared" si="37"/>
        <v>25.078361864026903</v>
      </c>
      <c r="M117" s="123">
        <f t="shared" si="37"/>
        <v>31.307793739625787</v>
      </c>
      <c r="N117" s="123">
        <f t="shared" si="37"/>
        <v>37.095226039006661</v>
      </c>
      <c r="O117" s="123">
        <f t="shared" si="37"/>
        <v>43.606835521232</v>
      </c>
      <c r="P117" s="123">
        <f t="shared" si="37"/>
        <v>50.858332156688483</v>
      </c>
      <c r="Q117" s="123">
        <f t="shared" si="37"/>
        <v>58.849211479080907</v>
      </c>
      <c r="R117" s="123">
        <f t="shared" si="37"/>
        <v>67.560083006149767</v>
      </c>
      <c r="S117" s="123">
        <f t="shared" si="37"/>
        <v>76.950366565520099</v>
      </c>
      <c r="T117" s="123">
        <f t="shared" si="37"/>
        <v>86.95653055209381</v>
      </c>
      <c r="U117" s="123">
        <f t="shared" si="37"/>
        <v>97.491040705286252</v>
      </c>
      <c r="V117" s="123">
        <f t="shared" si="37"/>
        <v>108.44217046782589</v>
      </c>
      <c r="W117" s="123">
        <f t="shared" si="37"/>
        <v>119.6747939648362</v>
      </c>
      <c r="X117" s="123">
        <f t="shared" si="37"/>
        <v>130.77560167857467</v>
      </c>
      <c r="Y117" s="123">
        <f t="shared" si="37"/>
        <v>141.50452129533559</v>
      </c>
      <c r="Z117" s="123">
        <f t="shared" si="37"/>
        <v>151.6119583268117</v>
      </c>
      <c r="AA117" s="123">
        <f t="shared" si="37"/>
        <v>160.84817943000087</v>
      </c>
      <c r="AB117" s="123">
        <f t="shared" si="37"/>
        <v>168.97341960506924</v>
      </c>
      <c r="AC117" s="123">
        <f t="shared" si="37"/>
        <v>175.7681525655467</v>
      </c>
      <c r="AD117" s="123">
        <f t="shared" si="37"/>
        <v>181.04291521565028</v>
      </c>
      <c r="AE117" s="123">
        <f t="shared" si="37"/>
        <v>184.64707466329199</v>
      </c>
      <c r="AF117" s="123">
        <f t="shared" si="37"/>
        <v>186.47597230424464</v>
      </c>
      <c r="AG117" s="123">
        <f t="shared" si="37"/>
        <v>186.47597230424464</v>
      </c>
    </row>
    <row r="118" spans="1:33">
      <c r="A118" s="137"/>
      <c r="B118" s="123" t="s">
        <v>18</v>
      </c>
      <c r="C118" s="123">
        <f t="shared" si="38"/>
        <v>9.462633228878218</v>
      </c>
      <c r="D118" s="123">
        <f t="shared" si="37"/>
        <v>12.17347365054291</v>
      </c>
      <c r="E118" s="123">
        <f t="shared" si="37"/>
        <v>15.031664667049425</v>
      </c>
      <c r="F118" s="123">
        <f t="shared" si="37"/>
        <v>18.305809907503278</v>
      </c>
      <c r="G118" s="123">
        <f t="shared" si="37"/>
        <v>22.206224298293478</v>
      </c>
      <c r="H118" s="123">
        <f t="shared" si="37"/>
        <v>26.732907839420037</v>
      </c>
      <c r="I118" s="123">
        <f t="shared" si="37"/>
        <v>32.252479640312735</v>
      </c>
      <c r="J118" s="123">
        <f t="shared" si="37"/>
        <v>38.726176970545403</v>
      </c>
      <c r="K118" s="123">
        <f t="shared" si="37"/>
        <v>46.153999830118025</v>
      </c>
      <c r="L118" s="123">
        <f t="shared" si="37"/>
        <v>55.707868074143384</v>
      </c>
      <c r="M118" s="123">
        <f t="shared" si="37"/>
        <v>65.261736318168715</v>
      </c>
      <c r="N118" s="123">
        <f t="shared" si="37"/>
        <v>77.325757303569574</v>
      </c>
      <c r="O118" s="123">
        <f t="shared" si="37"/>
        <v>90.89934043657756</v>
      </c>
      <c r="P118" s="123">
        <f t="shared" si="37"/>
        <v>106.01523347174438</v>
      </c>
      <c r="Q118" s="123">
        <f t="shared" si="37"/>
        <v>122.67238483876095</v>
      </c>
      <c r="R118" s="123">
        <f t="shared" si="37"/>
        <v>140.83037468080744</v>
      </c>
      <c r="S118" s="123">
        <f t="shared" si="37"/>
        <v>160.40461279867318</v>
      </c>
      <c r="T118" s="123">
        <f t="shared" si="37"/>
        <v>181.26266626226212</v>
      </c>
      <c r="U118" s="123">
        <f t="shared" si="37"/>
        <v>203.22206811524407</v>
      </c>
      <c r="V118" s="123">
        <f t="shared" si="37"/>
        <v>226.04992206409455</v>
      </c>
      <c r="W118" s="123">
        <f t="shared" si="37"/>
        <v>249.46455545920756</v>
      </c>
      <c r="X118" s="123">
        <f t="shared" si="37"/>
        <v>272.60441615835862</v>
      </c>
      <c r="Y118" s="123">
        <f t="shared" si="37"/>
        <v>294.96906851396881</v>
      </c>
      <c r="Z118" s="123">
        <f t="shared" si="37"/>
        <v>316.03822771076659</v>
      </c>
      <c r="AA118" s="123">
        <f t="shared" si="37"/>
        <v>335.29131948802967</v>
      </c>
      <c r="AB118" s="123">
        <f t="shared" si="37"/>
        <v>352.22854880022976</v>
      </c>
      <c r="AC118" s="123">
        <f t="shared" si="37"/>
        <v>366.39230861374222</v>
      </c>
      <c r="AD118" s="123">
        <f t="shared" si="37"/>
        <v>377.38765923074482</v>
      </c>
      <c r="AE118" s="123">
        <f t="shared" si="37"/>
        <v>384.90060330712424</v>
      </c>
      <c r="AF118" s="123">
        <f t="shared" si="37"/>
        <v>388.7129778420217</v>
      </c>
      <c r="AG118" s="123">
        <f t="shared" si="37"/>
        <v>388.7129778420217</v>
      </c>
    </row>
    <row r="119" spans="1:33">
      <c r="A119" s="137"/>
      <c r="B119" s="123" t="s">
        <v>19</v>
      </c>
      <c r="C119" s="123">
        <f t="shared" si="38"/>
        <v>24.100030315016355</v>
      </c>
      <c r="D119" s="123">
        <f t="shared" si="37"/>
        <v>29.373352732512828</v>
      </c>
      <c r="E119" s="123">
        <f t="shared" si="37"/>
        <v>34.739442598488836</v>
      </c>
      <c r="F119" s="123">
        <f t="shared" si="37"/>
        <v>40.699685989692036</v>
      </c>
      <c r="G119" s="123">
        <f t="shared" si="37"/>
        <v>47.347903174461507</v>
      </c>
      <c r="H119" s="123">
        <f t="shared" si="37"/>
        <v>54.68409415279725</v>
      </c>
      <c r="I119" s="123">
        <f t="shared" si="37"/>
        <v>63.527531927533978</v>
      </c>
      <c r="J119" s="123">
        <f t="shared" si="37"/>
        <v>73.490332918534136</v>
      </c>
      <c r="K119" s="123">
        <f t="shared" si="37"/>
        <v>84.572497125797724</v>
      </c>
      <c r="L119" s="123">
        <f t="shared" si="37"/>
        <v>98.823315710670343</v>
      </c>
      <c r="M119" s="123">
        <f t="shared" si="37"/>
        <v>113.07413429554296</v>
      </c>
      <c r="N119" s="123">
        <f t="shared" si="37"/>
        <v>133.9765620580678</v>
      </c>
      <c r="O119" s="123">
        <f t="shared" si="37"/>
        <v>157.49449536236713</v>
      </c>
      <c r="P119" s="123">
        <f t="shared" si="37"/>
        <v>183.68467379590774</v>
      </c>
      <c r="Q119" s="123">
        <f t="shared" si="37"/>
        <v>212.54527538138623</v>
      </c>
      <c r="R119" s="123">
        <f t="shared" si="37"/>
        <v>244.00626765297957</v>
      </c>
      <c r="S119" s="123">
        <f t="shared" si="37"/>
        <v>277.92108749292146</v>
      </c>
      <c r="T119" s="123">
        <f t="shared" si="37"/>
        <v>314.06027825835116</v>
      </c>
      <c r="U119" s="123">
        <f t="shared" si="37"/>
        <v>352.10769308759171</v>
      </c>
      <c r="V119" s="123">
        <f t="shared" si="37"/>
        <v>391.65980997438601</v>
      </c>
      <c r="W119" s="123">
        <f t="shared" si="37"/>
        <v>432.22859576476395</v>
      </c>
      <c r="X119" s="123">
        <f t="shared" si="37"/>
        <v>472.32130343530025</v>
      </c>
      <c r="Y119" s="123">
        <f t="shared" si="37"/>
        <v>511.07086553095917</v>
      </c>
      <c r="Z119" s="123">
        <f t="shared" si="37"/>
        <v>547.57582342693286</v>
      </c>
      <c r="AA119" s="123">
        <f t="shared" si="37"/>
        <v>580.93421699790781</v>
      </c>
      <c r="AB119" s="123">
        <f t="shared" si="37"/>
        <v>610.28008871215673</v>
      </c>
      <c r="AC119" s="123">
        <f t="shared" si="37"/>
        <v>634.82057705397631</v>
      </c>
      <c r="AD119" s="123">
        <f t="shared" si="37"/>
        <v>653.8713995180334</v>
      </c>
      <c r="AE119" s="123">
        <f t="shared" si="37"/>
        <v>666.88851636741947</v>
      </c>
      <c r="AF119" s="123">
        <f t="shared" si="37"/>
        <v>673.49393287123837</v>
      </c>
      <c r="AG119" s="123">
        <f t="shared" si="37"/>
        <v>673.49393287123837</v>
      </c>
    </row>
    <row r="120" spans="1:33">
      <c r="A120" s="137"/>
      <c r="B120" s="123" t="s">
        <v>20</v>
      </c>
      <c r="C120" s="123">
        <f t="shared" si="38"/>
        <v>4.4150380403999936</v>
      </c>
      <c r="D120" s="123">
        <f t="shared" si="37"/>
        <v>7.3515598988418143</v>
      </c>
      <c r="E120" s="123">
        <f t="shared" si="37"/>
        <v>11.534066545553198</v>
      </c>
      <c r="F120" s="123">
        <f t="shared" si="37"/>
        <v>17.974246365400152</v>
      </c>
      <c r="G120" s="123">
        <f t="shared" si="37"/>
        <v>25.908040952814172</v>
      </c>
      <c r="H120" s="123">
        <f t="shared" si="37"/>
        <v>35.33545030779527</v>
      </c>
      <c r="I120" s="123">
        <f t="shared" si="37"/>
        <v>48.23861930380545</v>
      </c>
      <c r="J120" s="123">
        <f t="shared" si="37"/>
        <v>64.064417836684498</v>
      </c>
      <c r="K120" s="123">
        <f t="shared" si="37"/>
        <v>82.812845906432401</v>
      </c>
      <c r="L120" s="123">
        <f t="shared" si="37"/>
        <v>106.04148240942804</v>
      </c>
      <c r="M120" s="123">
        <f t="shared" si="37"/>
        <v>129.27011891242367</v>
      </c>
      <c r="N120" s="123">
        <f t="shared" si="37"/>
        <v>153.16647097608424</v>
      </c>
      <c r="O120" s="123">
        <f t="shared" si="37"/>
        <v>180.05295614585006</v>
      </c>
      <c r="P120" s="123">
        <f t="shared" si="37"/>
        <v>209.99444100915568</v>
      </c>
      <c r="Q120" s="123">
        <f t="shared" si="37"/>
        <v>242.98884262082422</v>
      </c>
      <c r="R120" s="123">
        <f t="shared" si="37"/>
        <v>278.95609753185312</v>
      </c>
      <c r="S120" s="123">
        <f t="shared" si="37"/>
        <v>317.7286499012904</v>
      </c>
      <c r="T120" s="123">
        <f t="shared" si="37"/>
        <v>359.04417724758292</v>
      </c>
      <c r="U120" s="123">
        <f t="shared" si="37"/>
        <v>402.54124994177641</v>
      </c>
      <c r="V120" s="123">
        <f t="shared" si="37"/>
        <v>447.75854817755447</v>
      </c>
      <c r="W120" s="123">
        <f t="shared" si="37"/>
        <v>494.13813618790908</v>
      </c>
      <c r="X120" s="123">
        <f t="shared" si="37"/>
        <v>539.97345582471439</v>
      </c>
      <c r="Y120" s="123">
        <f t="shared" si="37"/>
        <v>584.27324667535834</v>
      </c>
      <c r="Z120" s="123">
        <f t="shared" si="37"/>
        <v>626.00693119574078</v>
      </c>
      <c r="AA120" s="123">
        <f t="shared" si="37"/>
        <v>664.14335850966927</v>
      </c>
      <c r="AB120" s="123">
        <f t="shared" si="37"/>
        <v>697.69253710584996</v>
      </c>
      <c r="AC120" s="123">
        <f t="shared" si="37"/>
        <v>725.74804127468451</v>
      </c>
      <c r="AD120" s="123">
        <f t="shared" si="37"/>
        <v>747.52757644999997</v>
      </c>
      <c r="AE120" s="123">
        <f t="shared" si="37"/>
        <v>762.40917827256101</v>
      </c>
      <c r="AF120" s="123">
        <f t="shared" si="37"/>
        <v>769.96071056802782</v>
      </c>
      <c r="AG120" s="123">
        <f t="shared" si="37"/>
        <v>769.96071056802782</v>
      </c>
    </row>
    <row r="121" spans="1:33">
      <c r="A121" s="137"/>
      <c r="B121" s="123" t="s">
        <v>21</v>
      </c>
      <c r="C121" s="123">
        <f t="shared" si="38"/>
        <v>2.9938328566416743</v>
      </c>
      <c r="D121" s="123">
        <f t="shared" si="37"/>
        <v>4.6306471925612014</v>
      </c>
      <c r="E121" s="123">
        <f t="shared" si="37"/>
        <v>6.7799437882884233</v>
      </c>
      <c r="F121" s="123">
        <f t="shared" si="37"/>
        <v>10.259298521932152</v>
      </c>
      <c r="G121" s="123">
        <f t="shared" si="37"/>
        <v>14.588204570266194</v>
      </c>
      <c r="H121" s="123">
        <f t="shared" si="37"/>
        <v>19.766661933290553</v>
      </c>
      <c r="I121" s="123">
        <f t="shared" si="37"/>
        <v>28.47998868691014</v>
      </c>
      <c r="J121" s="123">
        <f t="shared" si="37"/>
        <v>38.659669765605891</v>
      </c>
      <c r="K121" s="123">
        <f t="shared" si="37"/>
        <v>50.305705169377816</v>
      </c>
      <c r="L121" s="123">
        <f t="shared" si="37"/>
        <v>65.30652032661655</v>
      </c>
      <c r="M121" s="123">
        <f t="shared" si="37"/>
        <v>80.307335483855297</v>
      </c>
      <c r="N121" s="123">
        <f t="shared" si="37"/>
        <v>95.152625162259653</v>
      </c>
      <c r="O121" s="123">
        <f t="shared" si="37"/>
        <v>111.85549511144615</v>
      </c>
      <c r="P121" s="123">
        <f t="shared" si="37"/>
        <v>130.45624283282206</v>
      </c>
      <c r="Q121" s="123">
        <f t="shared" si="37"/>
        <v>150.95357432450581</v>
      </c>
      <c r="R121" s="123">
        <f t="shared" si="37"/>
        <v>173.29775123773479</v>
      </c>
      <c r="S121" s="123">
        <f t="shared" si="37"/>
        <v>197.38468174336222</v>
      </c>
      <c r="T121" s="123">
        <f t="shared" si="37"/>
        <v>223.05140150200117</v>
      </c>
      <c r="U121" s="123">
        <f t="shared" si="37"/>
        <v>250.07337718212511</v>
      </c>
      <c r="V121" s="123">
        <f t="shared" si="37"/>
        <v>278.16402001315896</v>
      </c>
      <c r="W121" s="123">
        <f t="shared" si="37"/>
        <v>306.9767198488716</v>
      </c>
      <c r="X121" s="123">
        <f t="shared" si="37"/>
        <v>335.45130022406539</v>
      </c>
      <c r="Y121" s="123">
        <f t="shared" si="37"/>
        <v>362.97195384176217</v>
      </c>
      <c r="Z121" s="123">
        <f t="shared" si="37"/>
        <v>388.89844816197143</v>
      </c>
      <c r="AA121" s="123">
        <f t="shared" si="37"/>
        <v>412.59019446979494</v>
      </c>
      <c r="AB121" s="123">
        <f t="shared" si="37"/>
        <v>433.43217375625721</v>
      </c>
      <c r="AC121" s="123">
        <f t="shared" si="37"/>
        <v>450.86128115099615</v>
      </c>
      <c r="AD121" s="123">
        <f t="shared" si="37"/>
        <v>464.39152659922235</v>
      </c>
      <c r="AE121" s="123">
        <f t="shared" si="37"/>
        <v>473.63652304663191</v>
      </c>
      <c r="AF121" s="123">
        <f t="shared" si="37"/>
        <v>478.32781166438332</v>
      </c>
      <c r="AG121" s="123">
        <f t="shared" si="37"/>
        <v>478.32781166438332</v>
      </c>
    </row>
    <row r="122" spans="1:33" s="125" customFormat="1">
      <c r="B122" s="125" t="s">
        <v>22</v>
      </c>
      <c r="C122" s="125">
        <f t="shared" si="38"/>
        <v>31.508901212058024</v>
      </c>
      <c r="D122" s="125">
        <f t="shared" si="37"/>
        <v>41.355559823915847</v>
      </c>
      <c r="E122" s="125">
        <f t="shared" si="37"/>
        <v>53.053452932330458</v>
      </c>
      <c r="F122" s="125">
        <f t="shared" si="37"/>
        <v>68.933230877024329</v>
      </c>
      <c r="G122" s="125">
        <f t="shared" si="37"/>
        <v>87.844148697541854</v>
      </c>
      <c r="H122" s="125">
        <f t="shared" si="37"/>
        <v>109.78620639388308</v>
      </c>
      <c r="I122" s="125">
        <f t="shared" si="37"/>
        <v>140.24613991824955</v>
      </c>
      <c r="J122" s="125">
        <f t="shared" si="37"/>
        <v>176.21442052082452</v>
      </c>
      <c r="K122" s="125">
        <f t="shared" si="37"/>
        <v>217.69104820160794</v>
      </c>
      <c r="L122" s="125">
        <f t="shared" si="37"/>
        <v>270.17131844671496</v>
      </c>
      <c r="M122" s="125">
        <f t="shared" si="37"/>
        <v>322.65158869182198</v>
      </c>
      <c r="N122" s="125">
        <f t="shared" si="37"/>
        <v>382.29565819641175</v>
      </c>
      <c r="O122" s="125">
        <f t="shared" si="37"/>
        <v>449.4029466196634</v>
      </c>
      <c r="P122" s="125">
        <f t="shared" si="37"/>
        <v>524.13535763788559</v>
      </c>
      <c r="Q122" s="125">
        <f t="shared" si="37"/>
        <v>606.48769232671634</v>
      </c>
      <c r="R122" s="125">
        <f t="shared" si="37"/>
        <v>696.26011642256765</v>
      </c>
      <c r="S122" s="125">
        <f t="shared" si="37"/>
        <v>793.03441913757422</v>
      </c>
      <c r="T122" s="125">
        <f t="shared" si="37"/>
        <v>896.15585700793542</v>
      </c>
      <c r="U122" s="125">
        <f t="shared" si="37"/>
        <v>1004.7223202114934</v>
      </c>
      <c r="V122" s="125">
        <f t="shared" si="37"/>
        <v>1117.5823781650995</v>
      </c>
      <c r="W122" s="125">
        <f t="shared" si="37"/>
        <v>1233.3434518015447</v>
      </c>
      <c r="X122" s="125">
        <f t="shared" si="37"/>
        <v>1347.7460594840802</v>
      </c>
      <c r="Y122" s="125">
        <f t="shared" si="37"/>
        <v>1458.3160660480798</v>
      </c>
      <c r="Z122" s="125">
        <f t="shared" si="37"/>
        <v>1562.4812027846453</v>
      </c>
      <c r="AA122" s="125">
        <f t="shared" si="37"/>
        <v>1657.6677699773722</v>
      </c>
      <c r="AB122" s="125">
        <f t="shared" si="37"/>
        <v>1741.4047995742642</v>
      </c>
      <c r="AC122" s="125">
        <f t="shared" si="37"/>
        <v>1811.4298994796573</v>
      </c>
      <c r="AD122" s="125">
        <f t="shared" si="37"/>
        <v>1865.790502567256</v>
      </c>
      <c r="AE122" s="125">
        <f t="shared" si="37"/>
        <v>1902.9342176866126</v>
      </c>
      <c r="AF122" s="125">
        <f t="shared" si="37"/>
        <v>1921.7824551036497</v>
      </c>
      <c r="AG122" s="125">
        <f t="shared" si="37"/>
        <v>1921.7824551036497</v>
      </c>
    </row>
    <row r="123" spans="1:33" s="128" customFormat="1" ht="11.25">
      <c r="B123" s="128" t="s">
        <v>23</v>
      </c>
      <c r="C123" s="128">
        <f t="shared" ref="C123" si="39">SUM(C119:C121)</f>
        <v>31.508901212058021</v>
      </c>
      <c r="D123" s="128">
        <f t="shared" ref="D123:AG123" si="40">SUM(D119:D121)</f>
        <v>41.35555982391584</v>
      </c>
      <c r="E123" s="128">
        <f t="shared" si="40"/>
        <v>53.053452932330458</v>
      </c>
      <c r="F123" s="128">
        <f t="shared" si="40"/>
        <v>68.933230877024343</v>
      </c>
      <c r="G123" s="128">
        <f t="shared" si="40"/>
        <v>87.844148697541883</v>
      </c>
      <c r="H123" s="128">
        <f t="shared" si="40"/>
        <v>109.78620639388308</v>
      </c>
      <c r="I123" s="128">
        <f t="shared" si="40"/>
        <v>140.24613991824955</v>
      </c>
      <c r="J123" s="128">
        <f t="shared" si="40"/>
        <v>176.21442052082452</v>
      </c>
      <c r="K123" s="128">
        <f t="shared" si="40"/>
        <v>217.69104820160794</v>
      </c>
      <c r="L123" s="128">
        <f t="shared" si="40"/>
        <v>270.17131844671496</v>
      </c>
      <c r="M123" s="128">
        <f t="shared" si="40"/>
        <v>322.65158869182193</v>
      </c>
      <c r="N123" s="128">
        <f t="shared" si="40"/>
        <v>382.29565819641169</v>
      </c>
      <c r="O123" s="128">
        <f t="shared" si="40"/>
        <v>449.40294661966334</v>
      </c>
      <c r="P123" s="128">
        <f t="shared" si="40"/>
        <v>524.13535763788548</v>
      </c>
      <c r="Q123" s="128">
        <f t="shared" si="40"/>
        <v>606.48769232671623</v>
      </c>
      <c r="R123" s="128">
        <f t="shared" si="40"/>
        <v>696.26011642256753</v>
      </c>
      <c r="S123" s="128">
        <f t="shared" si="40"/>
        <v>793.03441913757399</v>
      </c>
      <c r="T123" s="128">
        <f t="shared" si="40"/>
        <v>896.15585700793531</v>
      </c>
      <c r="U123" s="128">
        <f t="shared" si="40"/>
        <v>1004.7223202114933</v>
      </c>
      <c r="V123" s="128">
        <f t="shared" si="40"/>
        <v>1117.5823781650995</v>
      </c>
      <c r="W123" s="128">
        <f t="shared" si="40"/>
        <v>1233.3434518015447</v>
      </c>
      <c r="X123" s="128">
        <f t="shared" si="40"/>
        <v>1347.74605948408</v>
      </c>
      <c r="Y123" s="128">
        <f t="shared" si="40"/>
        <v>1458.3160660480796</v>
      </c>
      <c r="Z123" s="128">
        <f t="shared" si="40"/>
        <v>1562.4812027846451</v>
      </c>
      <c r="AA123" s="128">
        <f t="shared" si="40"/>
        <v>1657.6677699773718</v>
      </c>
      <c r="AB123" s="128">
        <f t="shared" si="40"/>
        <v>1741.404799574264</v>
      </c>
      <c r="AC123" s="128">
        <f t="shared" si="40"/>
        <v>1811.4298994796568</v>
      </c>
      <c r="AD123" s="128">
        <f t="shared" si="40"/>
        <v>1865.7905025672558</v>
      </c>
      <c r="AE123" s="128">
        <f t="shared" si="40"/>
        <v>1902.9342176866123</v>
      </c>
      <c r="AF123" s="128">
        <f t="shared" si="40"/>
        <v>1921.7824551036495</v>
      </c>
      <c r="AG123" s="128">
        <f t="shared" si="40"/>
        <v>1921.7824551036495</v>
      </c>
    </row>
    <row r="125" spans="1:33" ht="38.25">
      <c r="A125" s="142" t="s">
        <v>48</v>
      </c>
      <c r="B125" s="127" t="s">
        <v>49</v>
      </c>
      <c r="C125" s="127">
        <v>2000</v>
      </c>
      <c r="D125" s="127">
        <v>2010</v>
      </c>
      <c r="E125" s="127">
        <v>2020</v>
      </c>
      <c r="F125" s="127">
        <v>2030</v>
      </c>
      <c r="G125" s="127">
        <v>2040</v>
      </c>
      <c r="H125" s="127">
        <v>2050</v>
      </c>
      <c r="I125" s="127">
        <v>2060</v>
      </c>
      <c r="J125" s="127">
        <v>2070</v>
      </c>
      <c r="K125" s="127">
        <v>2080</v>
      </c>
      <c r="L125" s="127">
        <v>2090</v>
      </c>
      <c r="M125" s="127">
        <v>2100</v>
      </c>
      <c r="N125" s="127">
        <v>2110</v>
      </c>
      <c r="O125" s="127">
        <v>2120</v>
      </c>
      <c r="P125" s="127">
        <v>2130</v>
      </c>
      <c r="Q125" s="127">
        <v>2140</v>
      </c>
      <c r="R125" s="127">
        <v>2150</v>
      </c>
      <c r="S125" s="127">
        <v>2160</v>
      </c>
      <c r="T125" s="127">
        <v>2170</v>
      </c>
      <c r="U125" s="127">
        <v>2180</v>
      </c>
      <c r="V125" s="127">
        <v>2190</v>
      </c>
      <c r="W125" s="127">
        <v>2200</v>
      </c>
      <c r="X125" s="127">
        <v>2210</v>
      </c>
      <c r="Y125" s="127">
        <v>2220</v>
      </c>
      <c r="Z125" s="127">
        <v>2230</v>
      </c>
      <c r="AA125" s="127">
        <v>2240</v>
      </c>
      <c r="AB125" s="127">
        <v>2250</v>
      </c>
      <c r="AC125" s="127">
        <v>2260</v>
      </c>
      <c r="AD125" s="127">
        <v>2270</v>
      </c>
      <c r="AE125" s="127">
        <v>2280</v>
      </c>
      <c r="AF125" s="127">
        <v>2290</v>
      </c>
      <c r="AG125" s="127">
        <v>2300</v>
      </c>
    </row>
    <row r="126" spans="1:33">
      <c r="A126" s="209">
        <v>8.76</v>
      </c>
      <c r="B126" s="138" t="s">
        <v>50</v>
      </c>
      <c r="C126" s="74">
        <f>C116</f>
        <v>8.8660800295415338</v>
      </c>
      <c r="D126" s="74">
        <f>D116</f>
        <v>10.539209621104996</v>
      </c>
      <c r="E126" s="74">
        <f t="shared" ref="E126:M126" si="41">E116</f>
        <v>12.167567254810406</v>
      </c>
      <c r="F126" s="74">
        <f t="shared" si="41"/>
        <v>13.923502875663353</v>
      </c>
      <c r="G126" s="74">
        <f t="shared" si="41"/>
        <v>15.656758483196892</v>
      </c>
      <c r="H126" s="74">
        <f t="shared" si="41"/>
        <v>17.367334077411023</v>
      </c>
      <c r="I126" s="74">
        <f t="shared" si="41"/>
        <v>19.471945479526536</v>
      </c>
      <c r="J126" s="74">
        <f t="shared" si="41"/>
        <v>21.718484711087463</v>
      </c>
      <c r="K126" s="74">
        <f t="shared" si="41"/>
        <v>24.106951772093797</v>
      </c>
      <c r="L126" s="74">
        <f t="shared" si="41"/>
        <v>27.259586899035533</v>
      </c>
      <c r="M126" s="74">
        <f t="shared" si="41"/>
        <v>30.412222025977261</v>
      </c>
      <c r="N126" s="74">
        <f t="shared" ref="N126:AG126" si="42">N116</f>
        <v>36.034102555562825</v>
      </c>
      <c r="O126" s="74">
        <f t="shared" si="42"/>
        <v>42.359444895775368</v>
      </c>
      <c r="P126" s="74">
        <f t="shared" si="42"/>
        <v>49.403509627139783</v>
      </c>
      <c r="Q126" s="74">
        <f t="shared" si="42"/>
        <v>57.165806713817027</v>
      </c>
      <c r="R126" s="74">
        <f t="shared" si="42"/>
        <v>65.627500345894333</v>
      </c>
      <c r="S126" s="74">
        <f t="shared" si="42"/>
        <v>74.749171162736388</v>
      </c>
      <c r="T126" s="74">
        <f t="shared" si="42"/>
        <v>84.469104905715454</v>
      </c>
      <c r="U126" s="74">
        <f t="shared" si="42"/>
        <v>94.702271266087337</v>
      </c>
      <c r="V126" s="74">
        <f t="shared" si="42"/>
        <v>105.34013966855191</v>
      </c>
      <c r="W126" s="74">
        <f t="shared" si="42"/>
        <v>116.25144956685743</v>
      </c>
      <c r="X126" s="74">
        <f t="shared" si="42"/>
        <v>127.03471432404791</v>
      </c>
      <c r="Y126" s="74">
        <f t="shared" si="42"/>
        <v>137.45672898906776</v>
      </c>
      <c r="Z126" s="74">
        <f t="shared" si="42"/>
        <v>147.27503882179724</v>
      </c>
      <c r="AA126" s="74">
        <f t="shared" si="42"/>
        <v>156.24705419941498</v>
      </c>
      <c r="AB126" s="74">
        <f t="shared" si="42"/>
        <v>164.13986869390331</v>
      </c>
      <c r="AC126" s="74">
        <f t="shared" si="42"/>
        <v>170.74023565427848</v>
      </c>
      <c r="AD126" s="74">
        <f t="shared" si="42"/>
        <v>175.86411165088836</v>
      </c>
      <c r="AE126" s="74">
        <f t="shared" si="42"/>
        <v>179.36517270457645</v>
      </c>
      <c r="AF126" s="74">
        <f t="shared" si="42"/>
        <v>181.14175401151917</v>
      </c>
      <c r="AG126" s="74">
        <f t="shared" si="42"/>
        <v>181.14175401151917</v>
      </c>
    </row>
    <row r="127" spans="1:33">
      <c r="A127" s="209">
        <v>9.6359999999999992</v>
      </c>
      <c r="B127" s="138" t="s">
        <v>51</v>
      </c>
      <c r="C127" s="74">
        <f>C118</f>
        <v>9.462633228878218</v>
      </c>
      <c r="D127" s="74">
        <f>D118</f>
        <v>12.17347365054291</v>
      </c>
      <c r="E127" s="74">
        <f t="shared" ref="E127:M127" si="43">E118</f>
        <v>15.031664667049425</v>
      </c>
      <c r="F127" s="74">
        <f t="shared" si="43"/>
        <v>18.305809907503278</v>
      </c>
      <c r="G127" s="74">
        <f t="shared" si="43"/>
        <v>22.206224298293478</v>
      </c>
      <c r="H127" s="74">
        <f t="shared" si="43"/>
        <v>26.732907839420037</v>
      </c>
      <c r="I127" s="74">
        <f t="shared" si="43"/>
        <v>32.252479640312735</v>
      </c>
      <c r="J127" s="74">
        <f t="shared" si="43"/>
        <v>38.726176970545403</v>
      </c>
      <c r="K127" s="74">
        <f t="shared" si="43"/>
        <v>46.153999830118025</v>
      </c>
      <c r="L127" s="74">
        <f t="shared" si="43"/>
        <v>55.707868074143384</v>
      </c>
      <c r="M127" s="74">
        <f t="shared" si="43"/>
        <v>65.261736318168715</v>
      </c>
      <c r="N127" s="74">
        <f t="shared" ref="N127:AG127" si="44">N118</f>
        <v>77.325757303569574</v>
      </c>
      <c r="O127" s="74">
        <f t="shared" si="44"/>
        <v>90.89934043657756</v>
      </c>
      <c r="P127" s="74">
        <f t="shared" si="44"/>
        <v>106.01523347174438</v>
      </c>
      <c r="Q127" s="74">
        <f t="shared" si="44"/>
        <v>122.67238483876095</v>
      </c>
      <c r="R127" s="74">
        <f t="shared" si="44"/>
        <v>140.83037468080744</v>
      </c>
      <c r="S127" s="74">
        <f t="shared" si="44"/>
        <v>160.40461279867318</v>
      </c>
      <c r="T127" s="74">
        <f t="shared" si="44"/>
        <v>181.26266626226212</v>
      </c>
      <c r="U127" s="74">
        <f t="shared" si="44"/>
        <v>203.22206811524407</v>
      </c>
      <c r="V127" s="74">
        <f t="shared" si="44"/>
        <v>226.04992206409455</v>
      </c>
      <c r="W127" s="74">
        <f t="shared" si="44"/>
        <v>249.46455545920756</v>
      </c>
      <c r="X127" s="74">
        <f t="shared" si="44"/>
        <v>272.60441615835862</v>
      </c>
      <c r="Y127" s="74">
        <f t="shared" si="44"/>
        <v>294.96906851396881</v>
      </c>
      <c r="Z127" s="74">
        <f t="shared" si="44"/>
        <v>316.03822771076659</v>
      </c>
      <c r="AA127" s="74">
        <f t="shared" si="44"/>
        <v>335.29131948802967</v>
      </c>
      <c r="AB127" s="74">
        <f t="shared" si="44"/>
        <v>352.22854880022976</v>
      </c>
      <c r="AC127" s="74">
        <f t="shared" si="44"/>
        <v>366.39230861374222</v>
      </c>
      <c r="AD127" s="74">
        <f t="shared" si="44"/>
        <v>377.38765923074482</v>
      </c>
      <c r="AE127" s="74">
        <f t="shared" si="44"/>
        <v>384.90060330712424</v>
      </c>
      <c r="AF127" s="74">
        <f t="shared" si="44"/>
        <v>388.7129778420217</v>
      </c>
      <c r="AG127" s="74">
        <f t="shared" si="44"/>
        <v>388.7129778420217</v>
      </c>
    </row>
    <row r="128" spans="1:33">
      <c r="A128" s="209">
        <v>6.57</v>
      </c>
      <c r="B128" s="138" t="s">
        <v>52</v>
      </c>
      <c r="C128" s="74">
        <f t="shared" ref="C128:AG128" si="45">(C122-C116-C118)*($A128/SUM($A128:$A133))</f>
        <v>3.4086692983547264</v>
      </c>
      <c r="D128" s="74">
        <f t="shared" si="45"/>
        <v>4.8214335911037782</v>
      </c>
      <c r="E128" s="74">
        <f t="shared" si="45"/>
        <v>6.6864364682251622</v>
      </c>
      <c r="F128" s="74">
        <f t="shared" si="45"/>
        <v>9.4923926104804384</v>
      </c>
      <c r="G128" s="74">
        <f t="shared" si="45"/>
        <v>12.926163598978832</v>
      </c>
      <c r="H128" s="74">
        <f t="shared" si="45"/>
        <v>16.987749433720353</v>
      </c>
      <c r="I128" s="74">
        <f t="shared" si="45"/>
        <v>22.893546930623348</v>
      </c>
      <c r="J128" s="74">
        <f t="shared" si="45"/>
        <v>29.940454872204743</v>
      </c>
      <c r="K128" s="74">
        <f t="shared" si="45"/>
        <v>38.12847325846451</v>
      </c>
      <c r="L128" s="74">
        <f t="shared" si="45"/>
        <v>48.414792277638632</v>
      </c>
      <c r="M128" s="74">
        <f t="shared" si="45"/>
        <v>58.701111296812769</v>
      </c>
      <c r="N128" s="74">
        <f t="shared" si="45"/>
        <v>69.552361638951567</v>
      </c>
      <c r="O128" s="74">
        <f t="shared" si="45"/>
        <v>81.761421022580294</v>
      </c>
      <c r="P128" s="74">
        <f t="shared" si="45"/>
        <v>95.357745139396926</v>
      </c>
      <c r="Q128" s="74">
        <f t="shared" si="45"/>
        <v>110.3403881312427</v>
      </c>
      <c r="R128" s="74">
        <f t="shared" si="45"/>
        <v>126.67299346444808</v>
      </c>
      <c r="S128" s="74">
        <f t="shared" si="45"/>
        <v>144.27947461452536</v>
      </c>
      <c r="T128" s="74">
        <f t="shared" si="45"/>
        <v>163.04071185516153</v>
      </c>
      <c r="U128" s="74">
        <f t="shared" si="45"/>
        <v>182.79258124917985</v>
      </c>
      <c r="V128" s="74">
        <f t="shared" si="45"/>
        <v>203.32559907735856</v>
      </c>
      <c r="W128" s="74">
        <f t="shared" si="45"/>
        <v>224.38640864883098</v>
      </c>
      <c r="X128" s="74">
        <f t="shared" si="45"/>
        <v>245.20006784526046</v>
      </c>
      <c r="Y128" s="74">
        <f t="shared" si="45"/>
        <v>265.31644876164916</v>
      </c>
      <c r="Z128" s="74">
        <f t="shared" si="45"/>
        <v>284.267569720366</v>
      </c>
      <c r="AA128" s="74">
        <f t="shared" si="45"/>
        <v>301.58518869567098</v>
      </c>
      <c r="AB128" s="74">
        <f t="shared" si="45"/>
        <v>316.81975398624087</v>
      </c>
      <c r="AC128" s="74">
        <f t="shared" si="45"/>
        <v>329.5596608305957</v>
      </c>
      <c r="AD128" s="74">
        <f t="shared" si="45"/>
        <v>339.44967198766108</v>
      </c>
      <c r="AE128" s="74">
        <f t="shared" si="45"/>
        <v>346.20735560558063</v>
      </c>
      <c r="AF128" s="74">
        <f t="shared" si="45"/>
        <v>349.63648015089024</v>
      </c>
      <c r="AG128" s="74">
        <f t="shared" si="45"/>
        <v>349.63648015089024</v>
      </c>
    </row>
    <row r="129" spans="1:33">
      <c r="A129" s="209">
        <v>2.6280000000000001</v>
      </c>
      <c r="B129" s="138" t="s">
        <v>53</v>
      </c>
      <c r="C129" s="74">
        <f t="shared" ref="C129:AG129" si="46">(C122-C116-C118)*($A129/SUM($A128:$A133))</f>
        <v>1.3634677193418905</v>
      </c>
      <c r="D129" s="74">
        <f t="shared" si="46"/>
        <v>1.9285734364415112</v>
      </c>
      <c r="E129" s="74">
        <f t="shared" si="46"/>
        <v>2.6745745872900644</v>
      </c>
      <c r="F129" s="74">
        <f t="shared" si="46"/>
        <v>3.7969570441921752</v>
      </c>
      <c r="G129" s="74">
        <f t="shared" si="46"/>
        <v>5.1704654395915322</v>
      </c>
      <c r="H129" s="74">
        <f t="shared" si="46"/>
        <v>6.7950997734881406</v>
      </c>
      <c r="I129" s="74">
        <f t="shared" si="46"/>
        <v>9.1574187722493381</v>
      </c>
      <c r="J129" s="74">
        <f t="shared" si="46"/>
        <v>11.976181948881896</v>
      </c>
      <c r="K129" s="74">
        <f t="shared" si="46"/>
        <v>15.251389303385805</v>
      </c>
      <c r="L129" s="74">
        <f t="shared" si="46"/>
        <v>19.365916911055454</v>
      </c>
      <c r="M129" s="74">
        <f t="shared" si="46"/>
        <v>23.480444518725104</v>
      </c>
      <c r="N129" s="74">
        <f t="shared" si="46"/>
        <v>27.820944655580625</v>
      </c>
      <c r="O129" s="74">
        <f t="shared" si="46"/>
        <v>32.704568409032113</v>
      </c>
      <c r="P129" s="74">
        <f t="shared" si="46"/>
        <v>38.143098055758763</v>
      </c>
      <c r="Q129" s="74">
        <f t="shared" si="46"/>
        <v>44.136155252497076</v>
      </c>
      <c r="R129" s="74">
        <f t="shared" si="46"/>
        <v>50.669197385779228</v>
      </c>
      <c r="S129" s="74">
        <f t="shared" si="46"/>
        <v>57.711789845810138</v>
      </c>
      <c r="T129" s="74">
        <f t="shared" si="46"/>
        <v>65.216284742064616</v>
      </c>
      <c r="U129" s="74">
        <f t="shared" si="46"/>
        <v>73.117032499671936</v>
      </c>
      <c r="V129" s="74">
        <f t="shared" si="46"/>
        <v>81.33023963094341</v>
      </c>
      <c r="W129" s="74">
        <f t="shared" si="46"/>
        <v>89.754563459532378</v>
      </c>
      <c r="X129" s="74">
        <f t="shared" si="46"/>
        <v>98.080027138104171</v>
      </c>
      <c r="Y129" s="74">
        <f t="shared" si="46"/>
        <v>106.12657950465965</v>
      </c>
      <c r="Z129" s="74">
        <f t="shared" si="46"/>
        <v>113.70702788814638</v>
      </c>
      <c r="AA129" s="74">
        <f t="shared" si="46"/>
        <v>120.63407547826837</v>
      </c>
      <c r="AB129" s="74">
        <f t="shared" si="46"/>
        <v>126.72790159449633</v>
      </c>
      <c r="AC129" s="74">
        <f t="shared" si="46"/>
        <v>131.82386433223826</v>
      </c>
      <c r="AD129" s="74">
        <f t="shared" si="46"/>
        <v>135.7798687950644</v>
      </c>
      <c r="AE129" s="74">
        <f t="shared" si="46"/>
        <v>138.48294224223224</v>
      </c>
      <c r="AF129" s="74">
        <f t="shared" si="46"/>
        <v>139.85459206035608</v>
      </c>
      <c r="AG129" s="74">
        <f t="shared" si="46"/>
        <v>139.85459206035608</v>
      </c>
    </row>
    <row r="130" spans="1:33">
      <c r="A130" s="209">
        <v>5.2560000000000002</v>
      </c>
      <c r="B130" s="138" t="s">
        <v>54</v>
      </c>
      <c r="C130" s="74">
        <f t="shared" ref="C130:AG130" si="47">(C122-C116-C118)*($A130/SUM($A128:$A133))</f>
        <v>2.726935438683781</v>
      </c>
      <c r="D130" s="74">
        <f t="shared" si="47"/>
        <v>3.8571468728830225</v>
      </c>
      <c r="E130" s="74">
        <f t="shared" si="47"/>
        <v>5.3491491745801287</v>
      </c>
      <c r="F130" s="74">
        <f t="shared" si="47"/>
        <v>7.5939140883843503</v>
      </c>
      <c r="G130" s="74">
        <f t="shared" si="47"/>
        <v>10.340930879183064</v>
      </c>
      <c r="H130" s="74">
        <f t="shared" si="47"/>
        <v>13.590199546976281</v>
      </c>
      <c r="I130" s="74">
        <f t="shared" si="47"/>
        <v>18.314837544498676</v>
      </c>
      <c r="J130" s="74">
        <f t="shared" si="47"/>
        <v>23.952363897763792</v>
      </c>
      <c r="K130" s="74">
        <f t="shared" si="47"/>
        <v>30.50277860677161</v>
      </c>
      <c r="L130" s="74">
        <f t="shared" si="47"/>
        <v>38.731833822110907</v>
      </c>
      <c r="M130" s="74">
        <f t="shared" si="47"/>
        <v>46.960889037450208</v>
      </c>
      <c r="N130" s="74">
        <f t="shared" si="47"/>
        <v>55.64188931116125</v>
      </c>
      <c r="O130" s="74">
        <f t="shared" si="47"/>
        <v>65.409136818064226</v>
      </c>
      <c r="P130" s="74">
        <f t="shared" si="47"/>
        <v>76.286196111517526</v>
      </c>
      <c r="Q130" s="74">
        <f t="shared" si="47"/>
        <v>88.272310504994152</v>
      </c>
      <c r="R130" s="74">
        <f t="shared" si="47"/>
        <v>101.33839477155846</v>
      </c>
      <c r="S130" s="74">
        <f t="shared" si="47"/>
        <v>115.42357969162028</v>
      </c>
      <c r="T130" s="74">
        <f t="shared" si="47"/>
        <v>130.43256948412923</v>
      </c>
      <c r="U130" s="74">
        <f t="shared" si="47"/>
        <v>146.23406499934387</v>
      </c>
      <c r="V130" s="74">
        <f t="shared" si="47"/>
        <v>162.66047926188682</v>
      </c>
      <c r="W130" s="74">
        <f t="shared" si="47"/>
        <v>179.50912691906476</v>
      </c>
      <c r="X130" s="74">
        <f t="shared" si="47"/>
        <v>196.16005427620834</v>
      </c>
      <c r="Y130" s="74">
        <f t="shared" si="47"/>
        <v>212.25315900931929</v>
      </c>
      <c r="Z130" s="74">
        <f t="shared" si="47"/>
        <v>227.41405577629277</v>
      </c>
      <c r="AA130" s="74">
        <f t="shared" si="47"/>
        <v>241.26815095653674</v>
      </c>
      <c r="AB130" s="74">
        <f t="shared" si="47"/>
        <v>253.45580318899266</v>
      </c>
      <c r="AC130" s="74">
        <f t="shared" si="47"/>
        <v>263.64772866447652</v>
      </c>
      <c r="AD130" s="74">
        <f t="shared" si="47"/>
        <v>271.5597375901288</v>
      </c>
      <c r="AE130" s="74">
        <f t="shared" si="47"/>
        <v>276.96588448446448</v>
      </c>
      <c r="AF130" s="74">
        <f t="shared" si="47"/>
        <v>279.70918412071217</v>
      </c>
      <c r="AG130" s="74">
        <f t="shared" si="47"/>
        <v>279.70918412071217</v>
      </c>
    </row>
    <row r="131" spans="1:33">
      <c r="A131" s="209">
        <v>4.38</v>
      </c>
      <c r="B131" s="138" t="s">
        <v>55</v>
      </c>
      <c r="C131" s="74">
        <f t="shared" ref="C131:AG131" si="48">(C122-C116-C118)*($A131/SUM($A128:$A133))</f>
        <v>2.2724461989031504</v>
      </c>
      <c r="D131" s="74">
        <f t="shared" si="48"/>
        <v>3.2142890607358519</v>
      </c>
      <c r="E131" s="74">
        <f t="shared" si="48"/>
        <v>4.4576243121501076</v>
      </c>
      <c r="F131" s="74">
        <f t="shared" si="48"/>
        <v>6.3282617403202917</v>
      </c>
      <c r="G131" s="74">
        <f t="shared" si="48"/>
        <v>8.61744239931922</v>
      </c>
      <c r="H131" s="74">
        <f t="shared" si="48"/>
        <v>11.3251662891469</v>
      </c>
      <c r="I131" s="74">
        <f t="shared" si="48"/>
        <v>15.262364620415562</v>
      </c>
      <c r="J131" s="74">
        <f t="shared" si="48"/>
        <v>19.960303248136494</v>
      </c>
      <c r="K131" s="74">
        <f t="shared" si="48"/>
        <v>25.418982172309672</v>
      </c>
      <c r="L131" s="74">
        <f t="shared" si="48"/>
        <v>32.276528185092417</v>
      </c>
      <c r="M131" s="74">
        <f t="shared" si="48"/>
        <v>39.134074197875172</v>
      </c>
      <c r="N131" s="74">
        <f t="shared" si="48"/>
        <v>46.368241092634371</v>
      </c>
      <c r="O131" s="74">
        <f t="shared" si="48"/>
        <v>54.50761401505352</v>
      </c>
      <c r="P131" s="74">
        <f t="shared" si="48"/>
        <v>63.571830092931272</v>
      </c>
      <c r="Q131" s="74">
        <f t="shared" si="48"/>
        <v>73.560258754161794</v>
      </c>
      <c r="R131" s="74">
        <f t="shared" si="48"/>
        <v>84.448662309632041</v>
      </c>
      <c r="S131" s="74">
        <f t="shared" si="48"/>
        <v>96.186316409683556</v>
      </c>
      <c r="T131" s="74">
        <f t="shared" si="48"/>
        <v>108.69380790344101</v>
      </c>
      <c r="U131" s="74">
        <f t="shared" si="48"/>
        <v>121.86172083278655</v>
      </c>
      <c r="V131" s="74">
        <f t="shared" si="48"/>
        <v>135.55039938490569</v>
      </c>
      <c r="W131" s="74">
        <f t="shared" si="48"/>
        <v>149.59093909922063</v>
      </c>
      <c r="X131" s="74">
        <f t="shared" si="48"/>
        <v>163.46671189684028</v>
      </c>
      <c r="Y131" s="74">
        <f t="shared" si="48"/>
        <v>176.87763250776607</v>
      </c>
      <c r="Z131" s="74">
        <f t="shared" si="48"/>
        <v>189.51171314691064</v>
      </c>
      <c r="AA131" s="74">
        <f t="shared" si="48"/>
        <v>201.0567924637806</v>
      </c>
      <c r="AB131" s="74">
        <f t="shared" si="48"/>
        <v>211.21316932416053</v>
      </c>
      <c r="AC131" s="74">
        <f t="shared" si="48"/>
        <v>219.70644055373043</v>
      </c>
      <c r="AD131" s="74">
        <f t="shared" si="48"/>
        <v>226.29978132510735</v>
      </c>
      <c r="AE131" s="74">
        <f t="shared" si="48"/>
        <v>230.80490373705373</v>
      </c>
      <c r="AF131" s="74">
        <f t="shared" si="48"/>
        <v>233.09098676726012</v>
      </c>
      <c r="AG131" s="74">
        <f t="shared" si="48"/>
        <v>233.09098676726012</v>
      </c>
    </row>
    <row r="132" spans="1:33">
      <c r="A132" s="209">
        <v>3.0659999999999998</v>
      </c>
      <c r="B132" s="138" t="s">
        <v>56</v>
      </c>
      <c r="C132" s="74">
        <f t="shared" ref="C132:AG132" si="49">(C122-C116-C118)*($A132/SUM($A128:$A133))</f>
        <v>1.5907123392322053</v>
      </c>
      <c r="D132" s="74">
        <f t="shared" si="49"/>
        <v>2.2500023425150966</v>
      </c>
      <c r="E132" s="74">
        <f t="shared" si="49"/>
        <v>3.1203370185050749</v>
      </c>
      <c r="F132" s="74">
        <f t="shared" si="49"/>
        <v>4.4297832182242045</v>
      </c>
      <c r="G132" s="74">
        <f t="shared" si="49"/>
        <v>6.0322096795234543</v>
      </c>
      <c r="H132" s="74">
        <f t="shared" si="49"/>
        <v>7.9276164024028297</v>
      </c>
      <c r="I132" s="74">
        <f t="shared" si="49"/>
        <v>10.683655234290894</v>
      </c>
      <c r="J132" s="74">
        <f t="shared" si="49"/>
        <v>13.972212273695545</v>
      </c>
      <c r="K132" s="74">
        <f t="shared" si="49"/>
        <v>17.793287520616772</v>
      </c>
      <c r="L132" s="74">
        <f t="shared" si="49"/>
        <v>22.593569729564695</v>
      </c>
      <c r="M132" s="74">
        <f t="shared" si="49"/>
        <v>27.393851938512618</v>
      </c>
      <c r="N132" s="74">
        <f t="shared" si="49"/>
        <v>32.457768764844062</v>
      </c>
      <c r="O132" s="74">
        <f t="shared" si="49"/>
        <v>38.155329810537467</v>
      </c>
      <c r="P132" s="74">
        <f t="shared" si="49"/>
        <v>44.500281065051887</v>
      </c>
      <c r="Q132" s="74">
        <f t="shared" si="49"/>
        <v>51.492181127913248</v>
      </c>
      <c r="R132" s="74">
        <f t="shared" si="49"/>
        <v>59.114063616742435</v>
      </c>
      <c r="S132" s="74">
        <f t="shared" si="49"/>
        <v>67.330421486778491</v>
      </c>
      <c r="T132" s="74">
        <f t="shared" si="49"/>
        <v>76.085665532408711</v>
      </c>
      <c r="U132" s="74">
        <f t="shared" si="49"/>
        <v>85.303204582950585</v>
      </c>
      <c r="V132" s="74">
        <f t="shared" si="49"/>
        <v>94.885279569433976</v>
      </c>
      <c r="W132" s="74">
        <f t="shared" si="49"/>
        <v>104.71365736945444</v>
      </c>
      <c r="X132" s="74">
        <f t="shared" si="49"/>
        <v>114.4266983277882</v>
      </c>
      <c r="Y132" s="74">
        <f t="shared" si="49"/>
        <v>123.81434275543624</v>
      </c>
      <c r="Z132" s="74">
        <f t="shared" si="49"/>
        <v>132.65819920283744</v>
      </c>
      <c r="AA132" s="74">
        <f t="shared" si="49"/>
        <v>140.73975472464642</v>
      </c>
      <c r="AB132" s="74">
        <f t="shared" si="49"/>
        <v>147.84921852691238</v>
      </c>
      <c r="AC132" s="74">
        <f t="shared" si="49"/>
        <v>153.7945083876113</v>
      </c>
      <c r="AD132" s="74">
        <f t="shared" si="49"/>
        <v>158.40984692757513</v>
      </c>
      <c r="AE132" s="74">
        <f t="shared" si="49"/>
        <v>161.56343261593761</v>
      </c>
      <c r="AF132" s="74">
        <f t="shared" si="49"/>
        <v>163.16369073708208</v>
      </c>
      <c r="AG132" s="74">
        <f t="shared" si="49"/>
        <v>163.16369073708208</v>
      </c>
    </row>
    <row r="133" spans="1:33">
      <c r="A133" s="209">
        <v>3.504</v>
      </c>
      <c r="B133" s="138" t="s">
        <v>57</v>
      </c>
      <c r="C133" s="74">
        <f t="shared" ref="C133:AG133" si="50">(C122-C116-C118)*($A133/SUM($A128:$A133))</f>
        <v>1.8179569591225206</v>
      </c>
      <c r="D133" s="74">
        <f t="shared" si="50"/>
        <v>2.5714312485886817</v>
      </c>
      <c r="E133" s="74">
        <f t="shared" si="50"/>
        <v>3.566099449720086</v>
      </c>
      <c r="F133" s="74">
        <f t="shared" si="50"/>
        <v>5.0626093922562339</v>
      </c>
      <c r="G133" s="74">
        <f t="shared" si="50"/>
        <v>6.8939539194553765</v>
      </c>
      <c r="H133" s="74">
        <f t="shared" si="50"/>
        <v>9.0601330313175197</v>
      </c>
      <c r="I133" s="74">
        <f t="shared" si="50"/>
        <v>12.209891696332452</v>
      </c>
      <c r="J133" s="74">
        <f t="shared" si="50"/>
        <v>15.968242598509196</v>
      </c>
      <c r="K133" s="74">
        <f t="shared" si="50"/>
        <v>20.335185737847738</v>
      </c>
      <c r="L133" s="74">
        <f t="shared" si="50"/>
        <v>25.821222548073937</v>
      </c>
      <c r="M133" s="74">
        <f t="shared" si="50"/>
        <v>31.30725935830014</v>
      </c>
      <c r="N133" s="74">
        <f t="shared" si="50"/>
        <v>37.094592874107498</v>
      </c>
      <c r="O133" s="74">
        <f t="shared" si="50"/>
        <v>43.60609121204282</v>
      </c>
      <c r="P133" s="74">
        <f t="shared" si="50"/>
        <v>50.857464074345017</v>
      </c>
      <c r="Q133" s="74">
        <f t="shared" si="50"/>
        <v>58.848207003329435</v>
      </c>
      <c r="R133" s="74">
        <f t="shared" si="50"/>
        <v>67.558929847705642</v>
      </c>
      <c r="S133" s="74">
        <f t="shared" si="50"/>
        <v>76.949053127746851</v>
      </c>
      <c r="T133" s="74">
        <f t="shared" si="50"/>
        <v>86.955046322752821</v>
      </c>
      <c r="U133" s="74">
        <f t="shared" si="50"/>
        <v>97.489376666229248</v>
      </c>
      <c r="V133" s="74">
        <f t="shared" si="50"/>
        <v>108.44031950792456</v>
      </c>
      <c r="W133" s="74">
        <f t="shared" si="50"/>
        <v>119.67275127937651</v>
      </c>
      <c r="X133" s="74">
        <f t="shared" si="50"/>
        <v>130.77336951747225</v>
      </c>
      <c r="Y133" s="74">
        <f t="shared" si="50"/>
        <v>141.50210600621287</v>
      </c>
      <c r="Z133" s="74">
        <f t="shared" si="50"/>
        <v>151.6093705175285</v>
      </c>
      <c r="AA133" s="74">
        <f t="shared" si="50"/>
        <v>160.84543397102451</v>
      </c>
      <c r="AB133" s="74">
        <f t="shared" si="50"/>
        <v>168.97053545932846</v>
      </c>
      <c r="AC133" s="74">
        <f t="shared" si="50"/>
        <v>175.76515244298434</v>
      </c>
      <c r="AD133" s="74">
        <f t="shared" si="50"/>
        <v>181.03982506008589</v>
      </c>
      <c r="AE133" s="74">
        <f t="shared" si="50"/>
        <v>184.64392298964299</v>
      </c>
      <c r="AF133" s="74">
        <f t="shared" si="50"/>
        <v>186.4727894138081</v>
      </c>
      <c r="AG133" s="74">
        <f t="shared" si="50"/>
        <v>186.4727894138081</v>
      </c>
    </row>
    <row r="134" spans="1:33">
      <c r="A134" s="210">
        <f>SUM(A126:A133)</f>
        <v>43.800000000000004</v>
      </c>
      <c r="B134" s="1" t="s">
        <v>22</v>
      </c>
      <c r="C134" s="1">
        <f>SUM(C126:C133)</f>
        <v>31.508901212058028</v>
      </c>
      <c r="D134" s="1">
        <f t="shared" ref="D134:AG134" si="51">SUM(D126:D133)</f>
        <v>41.35555982391584</v>
      </c>
      <c r="E134" s="1">
        <f t="shared" si="51"/>
        <v>53.053452932330458</v>
      </c>
      <c r="F134" s="1">
        <f t="shared" si="51"/>
        <v>68.933230877024329</v>
      </c>
      <c r="G134" s="1">
        <f t="shared" si="51"/>
        <v>87.844148697541854</v>
      </c>
      <c r="H134" s="1">
        <f t="shared" si="51"/>
        <v>109.78620639388308</v>
      </c>
      <c r="I134" s="1">
        <f t="shared" si="51"/>
        <v>140.24613991824953</v>
      </c>
      <c r="J134" s="1">
        <f t="shared" si="51"/>
        <v>176.21442052082452</v>
      </c>
      <c r="K134" s="1">
        <f t="shared" si="51"/>
        <v>217.69104820160794</v>
      </c>
      <c r="L134" s="1">
        <f t="shared" si="51"/>
        <v>270.17131844671496</v>
      </c>
      <c r="M134" s="1">
        <f t="shared" si="51"/>
        <v>322.65158869182198</v>
      </c>
      <c r="N134" s="1">
        <f t="shared" si="51"/>
        <v>382.29565819641175</v>
      </c>
      <c r="O134" s="1">
        <f t="shared" si="51"/>
        <v>449.40294661966334</v>
      </c>
      <c r="P134" s="1">
        <f t="shared" si="51"/>
        <v>524.13535763788559</v>
      </c>
      <c r="Q134" s="1">
        <f t="shared" si="51"/>
        <v>606.48769232671634</v>
      </c>
      <c r="R134" s="1">
        <f t="shared" si="51"/>
        <v>696.26011642256765</v>
      </c>
      <c r="S134" s="1">
        <f t="shared" si="51"/>
        <v>793.03441913757422</v>
      </c>
      <c r="T134" s="1">
        <f t="shared" si="51"/>
        <v>896.15585700793554</v>
      </c>
      <c r="U134" s="1">
        <f t="shared" si="51"/>
        <v>1004.7223202114935</v>
      </c>
      <c r="V134" s="1">
        <f t="shared" si="51"/>
        <v>1117.5823781650997</v>
      </c>
      <c r="W134" s="1">
        <f t="shared" si="51"/>
        <v>1233.3434518015449</v>
      </c>
      <c r="X134" s="1">
        <f t="shared" si="51"/>
        <v>1347.7460594840802</v>
      </c>
      <c r="Y134" s="1">
        <f t="shared" si="51"/>
        <v>1458.3160660480798</v>
      </c>
      <c r="Z134" s="1">
        <f t="shared" si="51"/>
        <v>1562.4812027846456</v>
      </c>
      <c r="AA134" s="1">
        <f t="shared" si="51"/>
        <v>1657.6677699773722</v>
      </c>
      <c r="AB134" s="1">
        <f t="shared" si="51"/>
        <v>1741.4047995742644</v>
      </c>
      <c r="AC134" s="1">
        <f t="shared" si="51"/>
        <v>1811.429899479657</v>
      </c>
      <c r="AD134" s="1">
        <f t="shared" si="51"/>
        <v>1865.7905025672555</v>
      </c>
      <c r="AE134" s="1">
        <f t="shared" si="51"/>
        <v>1902.9342176866126</v>
      </c>
      <c r="AF134" s="1">
        <f t="shared" si="51"/>
        <v>1921.7824551036499</v>
      </c>
      <c r="AG134" s="1">
        <f t="shared" si="51"/>
        <v>1921.7824551036499</v>
      </c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33">
      <c r="A136" s="143" t="s">
        <v>58</v>
      </c>
      <c r="B136" s="167" t="s">
        <v>59</v>
      </c>
      <c r="C136" s="144">
        <v>2000</v>
      </c>
      <c r="D136" s="145">
        <v>2010</v>
      </c>
      <c r="E136" s="145">
        <v>2020</v>
      </c>
      <c r="F136" s="145">
        <v>2030</v>
      </c>
      <c r="G136" s="145">
        <v>2040</v>
      </c>
      <c r="H136" s="145">
        <v>2050</v>
      </c>
      <c r="I136" s="145">
        <v>2060</v>
      </c>
      <c r="J136" s="145">
        <v>2080</v>
      </c>
      <c r="K136" s="145">
        <v>2100</v>
      </c>
      <c r="L136" s="145">
        <v>2200</v>
      </c>
      <c r="M136" s="145">
        <v>2300</v>
      </c>
      <c r="N136" s="74"/>
      <c r="P136" s="2"/>
      <c r="Q136" s="2"/>
      <c r="R136" s="2"/>
      <c r="S136" s="2"/>
      <c r="T136" s="2"/>
      <c r="U136" s="2"/>
      <c r="V136" s="2"/>
      <c r="W136" s="2"/>
      <c r="X136" s="2"/>
    </row>
    <row r="137" spans="1:33">
      <c r="B137" s="143" t="s">
        <v>50</v>
      </c>
      <c r="C137" s="146">
        <f t="shared" ref="C137:C144" si="52">C126*1000000</f>
        <v>8866080.0295415334</v>
      </c>
      <c r="D137" s="148">
        <f t="shared" ref="D137:D144" si="53">100*LN(D126/C126)/(D$1-C$1)</f>
        <v>1.7286978894252034</v>
      </c>
      <c r="E137" s="148">
        <f t="shared" ref="E137:E145" si="54">100*LN(E126/D126)/(E$1-D$1)</f>
        <v>1.4367143833276721</v>
      </c>
      <c r="F137" s="148">
        <f t="shared" ref="F137:F145" si="55">100*LN(F126/E126)/(F$1-E$1)</f>
        <v>1.3480427649177025</v>
      </c>
      <c r="G137" s="148">
        <f t="shared" ref="G137:G145" si="56">100*LN(G126/F126)/(G$1-F$1)</f>
        <v>1.1732440911039173</v>
      </c>
      <c r="H137" s="148">
        <f t="shared" ref="H137:H145" si="57">100*LN(H126/G126)/(H$1-G$1)</f>
        <v>1.0368841418746764</v>
      </c>
      <c r="I137" s="148">
        <f t="shared" ref="I137:I145" si="58">100*LN(I126/H126)/(I$1-H$1)</f>
        <v>1.1438364638523379</v>
      </c>
      <c r="J137" s="148">
        <f t="shared" ref="J137:J145" si="59">100*LN(K126/I126)/(K$1-I$1)</f>
        <v>1.0676275893794076</v>
      </c>
      <c r="K137" s="148">
        <f t="shared" ref="K137:K145" si="60">100*LN(M126/K126)/(M$1-K$1)</f>
        <v>1.161721568844152</v>
      </c>
      <c r="L137" s="148">
        <f t="shared" ref="L137:L145" si="61">100*LN(W126/M126)/(W$1-M$1)</f>
        <v>1.3409109458382278</v>
      </c>
      <c r="M137" s="148">
        <f t="shared" ref="M137:M145" si="62">100*LN(AG126/W126)/(AG$1-W$1)</f>
        <v>0.44352438229949809</v>
      </c>
      <c r="P137" s="74"/>
      <c r="Q137" s="74"/>
      <c r="R137" s="74"/>
      <c r="S137" s="74"/>
      <c r="T137" s="74"/>
      <c r="U137" s="74"/>
      <c r="V137" s="74"/>
      <c r="W137" s="74"/>
      <c r="X137" s="74"/>
    </row>
    <row r="138" spans="1:33">
      <c r="A138" s="1"/>
      <c r="B138" s="143" t="s">
        <v>51</v>
      </c>
      <c r="C138" s="146">
        <f t="shared" si="52"/>
        <v>9462633.2288782187</v>
      </c>
      <c r="D138" s="148">
        <f t="shared" si="53"/>
        <v>2.5190859526307543</v>
      </c>
      <c r="E138" s="148">
        <f t="shared" si="54"/>
        <v>2.1089966032495746</v>
      </c>
      <c r="F138" s="148">
        <f t="shared" si="55"/>
        <v>1.9705953682261712</v>
      </c>
      <c r="G138" s="148">
        <f t="shared" si="56"/>
        <v>1.931541326326607</v>
      </c>
      <c r="H138" s="148">
        <f t="shared" si="57"/>
        <v>1.8552268646867447</v>
      </c>
      <c r="I138" s="148">
        <f t="shared" si="58"/>
        <v>1.8769961851123402</v>
      </c>
      <c r="J138" s="148">
        <f t="shared" si="59"/>
        <v>1.7919434952193285</v>
      </c>
      <c r="K138" s="148">
        <f t="shared" si="60"/>
        <v>1.7321113478608705</v>
      </c>
      <c r="L138" s="148">
        <f t="shared" si="61"/>
        <v>1.3409109458382278</v>
      </c>
      <c r="M138" s="148">
        <f t="shared" si="62"/>
        <v>0.44352438229949809</v>
      </c>
      <c r="P138" s="74"/>
      <c r="Q138" s="74"/>
      <c r="R138" s="74"/>
      <c r="S138" s="74"/>
      <c r="T138" s="74"/>
      <c r="U138" s="74"/>
      <c r="V138" s="74"/>
      <c r="W138" s="74"/>
      <c r="X138" s="74"/>
    </row>
    <row r="139" spans="1:33">
      <c r="A139" s="1"/>
      <c r="B139" s="143" t="s">
        <v>52</v>
      </c>
      <c r="C139" s="146">
        <f t="shared" si="52"/>
        <v>3408669.2983547263</v>
      </c>
      <c r="D139" s="148">
        <f t="shared" si="53"/>
        <v>3.4674932933319531</v>
      </c>
      <c r="E139" s="148">
        <f t="shared" si="54"/>
        <v>3.2700975740580502</v>
      </c>
      <c r="F139" s="148">
        <f t="shared" si="55"/>
        <v>3.5040963318217586</v>
      </c>
      <c r="G139" s="148">
        <f t="shared" si="56"/>
        <v>3.0876274337411695</v>
      </c>
      <c r="H139" s="148">
        <f t="shared" si="57"/>
        <v>2.7323901939524022</v>
      </c>
      <c r="I139" s="148">
        <f t="shared" si="58"/>
        <v>2.9836261468856349</v>
      </c>
      <c r="J139" s="148">
        <f t="shared" si="59"/>
        <v>2.5505312760650574</v>
      </c>
      <c r="K139" s="148">
        <f t="shared" si="60"/>
        <v>2.1574866290901586</v>
      </c>
      <c r="L139" s="148">
        <f t="shared" si="61"/>
        <v>1.3409109458382276</v>
      </c>
      <c r="M139" s="148">
        <f t="shared" si="62"/>
        <v>0.44352438229949842</v>
      </c>
      <c r="P139" s="74"/>
      <c r="Q139" s="74"/>
      <c r="R139" s="74"/>
      <c r="S139" s="74"/>
      <c r="T139" s="74"/>
      <c r="U139" s="74"/>
      <c r="V139" s="74"/>
      <c r="W139" s="74"/>
      <c r="X139" s="74"/>
    </row>
    <row r="140" spans="1:33">
      <c r="A140" s="1"/>
      <c r="B140" s="143" t="s">
        <v>53</v>
      </c>
      <c r="C140" s="146">
        <f t="shared" si="52"/>
        <v>1363467.7193418904</v>
      </c>
      <c r="D140" s="148">
        <f t="shared" si="53"/>
        <v>3.4674932933319531</v>
      </c>
      <c r="E140" s="148">
        <f t="shared" si="54"/>
        <v>3.2700975740580489</v>
      </c>
      <c r="F140" s="148">
        <f t="shared" si="55"/>
        <v>3.5040963318217599</v>
      </c>
      <c r="G140" s="148">
        <f t="shared" si="56"/>
        <v>3.0876274337411695</v>
      </c>
      <c r="H140" s="148">
        <f t="shared" si="57"/>
        <v>2.7323901939524022</v>
      </c>
      <c r="I140" s="148">
        <f t="shared" si="58"/>
        <v>2.9836261468856349</v>
      </c>
      <c r="J140" s="148">
        <f t="shared" si="59"/>
        <v>2.5505312760650591</v>
      </c>
      <c r="K140" s="148">
        <f t="shared" si="60"/>
        <v>2.1574866290901573</v>
      </c>
      <c r="L140" s="148">
        <f t="shared" si="61"/>
        <v>1.3409109458382276</v>
      </c>
      <c r="M140" s="148">
        <f t="shared" si="62"/>
        <v>0.44352438229949842</v>
      </c>
      <c r="P140" s="74"/>
      <c r="Q140" s="74"/>
      <c r="R140" s="74"/>
      <c r="S140" s="74"/>
      <c r="T140" s="74"/>
      <c r="U140" s="74"/>
      <c r="V140" s="74"/>
      <c r="W140" s="74"/>
      <c r="X140" s="74"/>
    </row>
    <row r="141" spans="1:33">
      <c r="A141" s="1"/>
      <c r="B141" s="143" t="s">
        <v>54</v>
      </c>
      <c r="C141" s="146">
        <f t="shared" si="52"/>
        <v>2726935.4386837808</v>
      </c>
      <c r="D141" s="148">
        <f t="shared" si="53"/>
        <v>3.4674932933319531</v>
      </c>
      <c r="E141" s="148">
        <f t="shared" si="54"/>
        <v>3.2700975740580489</v>
      </c>
      <c r="F141" s="148">
        <f t="shared" si="55"/>
        <v>3.5040963318217599</v>
      </c>
      <c r="G141" s="148">
        <f t="shared" si="56"/>
        <v>3.0876274337411695</v>
      </c>
      <c r="H141" s="148">
        <f t="shared" si="57"/>
        <v>2.7323901939524022</v>
      </c>
      <c r="I141" s="148">
        <f t="shared" si="58"/>
        <v>2.9836261468856349</v>
      </c>
      <c r="J141" s="148">
        <f t="shared" si="59"/>
        <v>2.5505312760650591</v>
      </c>
      <c r="K141" s="148">
        <f t="shared" si="60"/>
        <v>2.1574866290901573</v>
      </c>
      <c r="L141" s="148">
        <f t="shared" si="61"/>
        <v>1.3409109458382276</v>
      </c>
      <c r="M141" s="148">
        <f t="shared" si="62"/>
        <v>0.44352438229949842</v>
      </c>
      <c r="P141" s="74"/>
      <c r="Q141" s="74"/>
      <c r="R141" s="74"/>
      <c r="S141" s="74"/>
      <c r="T141" s="74"/>
      <c r="U141" s="74"/>
      <c r="V141" s="74"/>
      <c r="W141" s="74"/>
      <c r="X141" s="74"/>
    </row>
    <row r="142" spans="1:33">
      <c r="A142" s="1"/>
      <c r="B142" s="143" t="s">
        <v>55</v>
      </c>
      <c r="C142" s="146">
        <f t="shared" si="52"/>
        <v>2272446.1989031504</v>
      </c>
      <c r="D142" s="148">
        <f t="shared" si="53"/>
        <v>3.4674932933319544</v>
      </c>
      <c r="E142" s="148">
        <f t="shared" si="54"/>
        <v>3.2700975740580502</v>
      </c>
      <c r="F142" s="148">
        <f t="shared" si="55"/>
        <v>3.5040963318217586</v>
      </c>
      <c r="G142" s="148">
        <f t="shared" si="56"/>
        <v>3.0876274337411695</v>
      </c>
      <c r="H142" s="148">
        <f t="shared" si="57"/>
        <v>2.7323901939524022</v>
      </c>
      <c r="I142" s="148">
        <f t="shared" si="58"/>
        <v>2.9836261468856349</v>
      </c>
      <c r="J142" s="148">
        <f t="shared" si="59"/>
        <v>2.5505312760650583</v>
      </c>
      <c r="K142" s="148">
        <f t="shared" si="60"/>
        <v>2.1574866290901578</v>
      </c>
      <c r="L142" s="148">
        <f t="shared" si="61"/>
        <v>1.3409109458382276</v>
      </c>
      <c r="M142" s="148">
        <f t="shared" si="62"/>
        <v>0.44352438229949825</v>
      </c>
      <c r="P142" s="74"/>
      <c r="Q142" s="74"/>
      <c r="R142" s="74"/>
      <c r="S142" s="74"/>
      <c r="T142" s="74"/>
      <c r="U142" s="74"/>
      <c r="V142" s="74"/>
      <c r="W142" s="74"/>
      <c r="X142" s="74"/>
    </row>
    <row r="143" spans="1:33">
      <c r="A143" s="1"/>
      <c r="B143" s="143" t="s">
        <v>56</v>
      </c>
      <c r="C143" s="146">
        <f t="shared" si="52"/>
        <v>1590712.3392322054</v>
      </c>
      <c r="D143" s="148">
        <f t="shared" si="53"/>
        <v>3.4674932933319544</v>
      </c>
      <c r="E143" s="148">
        <f t="shared" si="54"/>
        <v>3.2700975740580476</v>
      </c>
      <c r="F143" s="148">
        <f t="shared" si="55"/>
        <v>3.5040963318217599</v>
      </c>
      <c r="G143" s="148">
        <f t="shared" si="56"/>
        <v>3.0876274337411695</v>
      </c>
      <c r="H143" s="148">
        <f t="shared" si="57"/>
        <v>2.7323901939524009</v>
      </c>
      <c r="I143" s="148">
        <f t="shared" si="58"/>
        <v>2.9836261468856349</v>
      </c>
      <c r="J143" s="148">
        <f t="shared" si="59"/>
        <v>2.5505312760650591</v>
      </c>
      <c r="K143" s="148">
        <f t="shared" si="60"/>
        <v>2.1574866290901564</v>
      </c>
      <c r="L143" s="148">
        <f t="shared" si="61"/>
        <v>1.3409109458382276</v>
      </c>
      <c r="M143" s="148">
        <f t="shared" si="62"/>
        <v>0.44352438229949842</v>
      </c>
      <c r="P143" s="74"/>
      <c r="Q143" s="74"/>
      <c r="R143" s="74"/>
      <c r="S143" s="74"/>
      <c r="T143" s="74"/>
      <c r="U143" s="74"/>
      <c r="V143" s="74"/>
      <c r="W143" s="74"/>
      <c r="X143" s="74"/>
    </row>
    <row r="144" spans="1:33">
      <c r="A144" s="1"/>
      <c r="B144" s="143" t="s">
        <v>57</v>
      </c>
      <c r="C144" s="146">
        <f t="shared" si="52"/>
        <v>1817956.9591225206</v>
      </c>
      <c r="D144" s="148">
        <f t="shared" si="53"/>
        <v>3.4674932933319531</v>
      </c>
      <c r="E144" s="148">
        <f t="shared" si="54"/>
        <v>3.2700975740580489</v>
      </c>
      <c r="F144" s="148">
        <f t="shared" si="55"/>
        <v>3.5040963318217599</v>
      </c>
      <c r="G144" s="148">
        <f t="shared" si="56"/>
        <v>3.0876274337411695</v>
      </c>
      <c r="H144" s="148">
        <f t="shared" si="57"/>
        <v>2.7323901939524009</v>
      </c>
      <c r="I144" s="148">
        <f t="shared" si="58"/>
        <v>2.9836261468856367</v>
      </c>
      <c r="J144" s="148">
        <f t="shared" si="59"/>
        <v>2.5505312760650574</v>
      </c>
      <c r="K144" s="148">
        <f t="shared" si="60"/>
        <v>2.1574866290901578</v>
      </c>
      <c r="L144" s="148">
        <f t="shared" si="61"/>
        <v>1.3409109458382276</v>
      </c>
      <c r="M144" s="148">
        <f t="shared" si="62"/>
        <v>0.44352438229949825</v>
      </c>
      <c r="P144" s="74"/>
      <c r="Q144" s="74"/>
      <c r="R144" s="74"/>
      <c r="S144" s="74"/>
      <c r="T144" s="74"/>
      <c r="U144" s="74"/>
      <c r="V144" s="74"/>
      <c r="W144" s="74"/>
      <c r="X144" s="74"/>
    </row>
    <row r="145" spans="1:33">
      <c r="B145" s="125" t="s">
        <v>22</v>
      </c>
      <c r="C145" s="149">
        <f>C134*1000000</f>
        <v>31508901.212058026</v>
      </c>
      <c r="D145" s="150">
        <f>100*LN(D134/C134)/(D$1-C$1)</f>
        <v>2.7193678600874582</v>
      </c>
      <c r="E145" s="150">
        <f t="shared" si="54"/>
        <v>2.4909308112121744</v>
      </c>
      <c r="F145" s="150">
        <f t="shared" si="55"/>
        <v>2.6183841645053354</v>
      </c>
      <c r="G145" s="150">
        <f t="shared" si="56"/>
        <v>2.4242583915421601</v>
      </c>
      <c r="H145" s="150">
        <f t="shared" si="57"/>
        <v>2.229706895467638</v>
      </c>
      <c r="I145" s="150">
        <f t="shared" si="58"/>
        <v>2.4486412480356594</v>
      </c>
      <c r="J145" s="150">
        <f t="shared" si="59"/>
        <v>2.1983891317658601</v>
      </c>
      <c r="K145" s="150">
        <f t="shared" si="60"/>
        <v>1.9674811037152673</v>
      </c>
      <c r="L145" s="150">
        <f t="shared" si="61"/>
        <v>1.3409109458382278</v>
      </c>
      <c r="M145" s="150">
        <f t="shared" si="62"/>
        <v>0.44352438229949825</v>
      </c>
      <c r="O145" s="139"/>
    </row>
    <row r="146" spans="1:33" s="128" customFormat="1" ht="11.25">
      <c r="B146" s="128" t="s">
        <v>60</v>
      </c>
      <c r="C146" s="128">
        <f>C19/$H$8</f>
        <v>31.508901212058024</v>
      </c>
      <c r="D146" s="128">
        <f>C146*EXP((D145/100)*(D136-C136))</f>
        <v>41.355559823915833</v>
      </c>
      <c r="E146" s="128">
        <f>D146*EXP((E145/100)*(E136-D136))</f>
        <v>53.053452932330451</v>
      </c>
      <c r="F146" s="128">
        <f t="shared" ref="F146" si="63">E146*EXP((F145/100)*(F136-E136))</f>
        <v>68.933230877024315</v>
      </c>
      <c r="G146" s="128">
        <f t="shared" ref="G146" si="64">F146*EXP((G145/100)*(G136-F136))</f>
        <v>87.844148697541826</v>
      </c>
      <c r="H146" s="128">
        <f t="shared" ref="H146" si="65">G146*EXP((H145/100)*(H136-G136))</f>
        <v>109.78620639388305</v>
      </c>
      <c r="I146" s="128">
        <f t="shared" ref="I146" si="66">H146*EXP((I145/100)*(I136-H136))</f>
        <v>140.24613991824947</v>
      </c>
      <c r="J146" s="128">
        <f t="shared" ref="J146" si="67">I146*EXP((J145/100)*(J136-I136))</f>
        <v>217.69104820160786</v>
      </c>
      <c r="K146" s="128">
        <f t="shared" ref="K146" si="68">J146*EXP((K145/100)*(K136-J136))</f>
        <v>322.65158869182187</v>
      </c>
      <c r="L146" s="128">
        <f t="shared" ref="L146" si="69">K146*EXP((L145/100)*(L136-K136))</f>
        <v>1233.3434518015445</v>
      </c>
      <c r="M146" s="128">
        <f t="shared" ref="M146" si="70">L146*EXP((M145/100)*(M136-L136))</f>
        <v>1921.7824551036492</v>
      </c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33" s="128" customFormat="1" ht="11.25"/>
    <row r="150" spans="1:33" ht="38.25">
      <c r="A150" s="142" t="s">
        <v>61</v>
      </c>
      <c r="B150" s="127" t="s">
        <v>27</v>
      </c>
      <c r="C150" s="127">
        <v>2000</v>
      </c>
      <c r="D150" s="127">
        <v>2010</v>
      </c>
      <c r="E150" s="127">
        <v>2020</v>
      </c>
      <c r="F150" s="127">
        <v>2030</v>
      </c>
      <c r="G150" s="127">
        <v>2040</v>
      </c>
      <c r="H150" s="127">
        <v>2050</v>
      </c>
      <c r="I150" s="127">
        <v>2060</v>
      </c>
      <c r="J150" s="127">
        <v>2070</v>
      </c>
      <c r="K150" s="127">
        <v>2080</v>
      </c>
      <c r="L150" s="127">
        <v>2090</v>
      </c>
      <c r="M150" s="127">
        <v>2100</v>
      </c>
      <c r="N150" s="127">
        <v>2110</v>
      </c>
      <c r="O150" s="127">
        <v>2120</v>
      </c>
      <c r="P150" s="127">
        <v>2130</v>
      </c>
      <c r="Q150" s="127">
        <v>2140</v>
      </c>
      <c r="R150" s="127">
        <v>2150</v>
      </c>
      <c r="S150" s="127">
        <v>2160</v>
      </c>
      <c r="T150" s="127">
        <v>2170</v>
      </c>
      <c r="U150" s="127">
        <v>2180</v>
      </c>
      <c r="V150" s="127">
        <v>2190</v>
      </c>
      <c r="W150" s="127">
        <v>2200</v>
      </c>
      <c r="X150" s="127">
        <v>2210</v>
      </c>
      <c r="Y150" s="127">
        <v>2220</v>
      </c>
      <c r="Z150" s="127">
        <v>2230</v>
      </c>
      <c r="AA150" s="127">
        <v>2240</v>
      </c>
      <c r="AB150" s="127">
        <v>2250</v>
      </c>
      <c r="AC150" s="127">
        <v>2260</v>
      </c>
      <c r="AD150" s="127">
        <v>2270</v>
      </c>
      <c r="AE150" s="127">
        <v>2280</v>
      </c>
      <c r="AF150" s="127">
        <v>2290</v>
      </c>
      <c r="AG150" s="127">
        <v>2300</v>
      </c>
    </row>
    <row r="151" spans="1:33">
      <c r="A151" s="140">
        <v>0.4</v>
      </c>
      <c r="B151" s="138" t="s">
        <v>50</v>
      </c>
      <c r="C151" s="74">
        <f>C45</f>
        <v>0.57963866666666697</v>
      </c>
      <c r="D151" s="74">
        <f t="shared" ref="D151:AG151" si="71">D45</f>
        <v>0.59457233333333337</v>
      </c>
      <c r="E151" s="74">
        <f t="shared" si="71"/>
        <v>0.60215099999999999</v>
      </c>
      <c r="F151" s="74">
        <f t="shared" si="71"/>
        <v>0.60018033333333343</v>
      </c>
      <c r="G151" s="74">
        <f t="shared" si="71"/>
        <v>0.59127166666666664</v>
      </c>
      <c r="H151" s="74">
        <f t="shared" si="71"/>
        <v>0.57542499999999996</v>
      </c>
      <c r="I151" s="74">
        <f t="shared" si="71"/>
        <v>0.55521766666666672</v>
      </c>
      <c r="J151" s="74">
        <f t="shared" si="71"/>
        <v>0.53257399999999999</v>
      </c>
      <c r="K151" s="74">
        <f t="shared" si="71"/>
        <v>0.507494</v>
      </c>
      <c r="L151" s="74">
        <f t="shared" si="71"/>
        <v>0.49292333333333332</v>
      </c>
      <c r="M151" s="74">
        <f t="shared" si="71"/>
        <v>0.4783526666666667</v>
      </c>
      <c r="N151" s="74">
        <f t="shared" si="71"/>
        <v>0.46560768489941884</v>
      </c>
      <c r="O151" s="74">
        <f t="shared" si="71"/>
        <v>0.45456416734765054</v>
      </c>
      <c r="P151" s="74">
        <f t="shared" si="71"/>
        <v>0.44511617240758661</v>
      </c>
      <c r="Q151" s="74">
        <f t="shared" si="71"/>
        <v>0.43717434436938396</v>
      </c>
      <c r="R151" s="74">
        <f t="shared" si="71"/>
        <v>0.43066450468436901</v>
      </c>
      <c r="S151" s="74">
        <f t="shared" si="71"/>
        <v>0.42552649658602676</v>
      </c>
      <c r="T151" s="74">
        <f t="shared" si="71"/>
        <v>0.42171325785630315</v>
      </c>
      <c r="U151" s="74">
        <f t="shared" si="71"/>
        <v>0.41919010171249654</v>
      </c>
      <c r="V151" s="74">
        <f t="shared" si="71"/>
        <v>0.41793419041726659</v>
      </c>
      <c r="W151" s="74">
        <f t="shared" si="71"/>
        <v>0.41793419041726659</v>
      </c>
      <c r="X151" s="74">
        <f t="shared" si="71"/>
        <v>0.41793419041726659</v>
      </c>
      <c r="Y151" s="74">
        <f t="shared" si="71"/>
        <v>0.41793419041726659</v>
      </c>
      <c r="Z151" s="74">
        <f t="shared" si="71"/>
        <v>0.41793419041726659</v>
      </c>
      <c r="AA151" s="74">
        <f t="shared" si="71"/>
        <v>0.41793419041726659</v>
      </c>
      <c r="AB151" s="74">
        <f t="shared" si="71"/>
        <v>0.41793419041726659</v>
      </c>
      <c r="AC151" s="74">
        <f t="shared" si="71"/>
        <v>0.41793419041726659</v>
      </c>
      <c r="AD151" s="74">
        <f t="shared" si="71"/>
        <v>0.41793419041726659</v>
      </c>
      <c r="AE151" s="74">
        <f t="shared" si="71"/>
        <v>0.41793419041726659</v>
      </c>
      <c r="AF151" s="74">
        <f t="shared" si="71"/>
        <v>0.41793419041726659</v>
      </c>
      <c r="AG151" s="74">
        <f t="shared" si="71"/>
        <v>0.41793419041726659</v>
      </c>
    </row>
    <row r="152" spans="1:33">
      <c r="A152" s="140">
        <v>0.3</v>
      </c>
      <c r="B152" s="138" t="s">
        <v>51</v>
      </c>
      <c r="C152" s="74">
        <f>C47</f>
        <v>0.28100033333333302</v>
      </c>
      <c r="D152" s="74">
        <f t="shared" ref="D152:AG152" si="72">D47</f>
        <v>0.30954166666666666</v>
      </c>
      <c r="E152" s="74">
        <f t="shared" si="72"/>
        <v>0.33580500000000002</v>
      </c>
      <c r="F152" s="74">
        <f t="shared" si="72"/>
        <v>0.36377833333333331</v>
      </c>
      <c r="G152" s="74">
        <f t="shared" si="72"/>
        <v>0.39179466666666668</v>
      </c>
      <c r="H152" s="74">
        <f t="shared" si="72"/>
        <v>0.419854</v>
      </c>
      <c r="I152" s="74">
        <f t="shared" si="72"/>
        <v>0.4451073333333333</v>
      </c>
      <c r="J152" s="74">
        <f t="shared" si="72"/>
        <v>0.46909800000000001</v>
      </c>
      <c r="K152" s="74">
        <f t="shared" si="72"/>
        <v>0.49182599999999999</v>
      </c>
      <c r="L152" s="74">
        <f t="shared" si="72"/>
        <v>0.51228133333333337</v>
      </c>
      <c r="M152" s="74">
        <f t="shared" si="72"/>
        <v>0.53273666666666664</v>
      </c>
      <c r="N152" s="74">
        <f t="shared" si="72"/>
        <v>0.55184389329900296</v>
      </c>
      <c r="O152" s="74">
        <f t="shared" si="72"/>
        <v>0.56940265422888692</v>
      </c>
      <c r="P152" s="74">
        <f t="shared" si="72"/>
        <v>0.58522426882425271</v>
      </c>
      <c r="Q152" s="74">
        <f t="shared" si="72"/>
        <v>0.59913509881285043</v>
      </c>
      <c r="R152" s="74">
        <f t="shared" si="72"/>
        <v>0.61097971458654365</v>
      </c>
      <c r="S152" s="74">
        <f t="shared" si="72"/>
        <v>0.62062378324681911</v>
      </c>
      <c r="T152" s="74">
        <f t="shared" si="72"/>
        <v>0.62795660343309467</v>
      </c>
      <c r="U152" s="74">
        <f t="shared" si="72"/>
        <v>0.63289322008525528</v>
      </c>
      <c r="V152" s="74">
        <f t="shared" si="72"/>
        <v>0.6353760626643693</v>
      </c>
      <c r="W152" s="74">
        <f t="shared" si="72"/>
        <v>0.6353760626643693</v>
      </c>
      <c r="X152" s="74">
        <f t="shared" si="72"/>
        <v>0.6353760626643693</v>
      </c>
      <c r="Y152" s="74">
        <f t="shared" si="72"/>
        <v>0.6353760626643693</v>
      </c>
      <c r="Z152" s="74">
        <f t="shared" si="72"/>
        <v>0.6353760626643693</v>
      </c>
      <c r="AA152" s="74">
        <f t="shared" si="72"/>
        <v>0.6353760626643693</v>
      </c>
      <c r="AB152" s="74">
        <f t="shared" si="72"/>
        <v>0.6353760626643693</v>
      </c>
      <c r="AC152" s="74">
        <f t="shared" si="72"/>
        <v>0.6353760626643693</v>
      </c>
      <c r="AD152" s="74">
        <f t="shared" si="72"/>
        <v>0.6353760626643693</v>
      </c>
      <c r="AE152" s="74">
        <f t="shared" si="72"/>
        <v>0.6353760626643693</v>
      </c>
      <c r="AF152" s="74">
        <f t="shared" si="72"/>
        <v>0.6353760626643693</v>
      </c>
      <c r="AG152" s="74">
        <f t="shared" si="72"/>
        <v>0.6353760626643693</v>
      </c>
    </row>
    <row r="153" spans="1:33">
      <c r="A153" s="140">
        <v>0.2</v>
      </c>
      <c r="B153" s="138" t="s">
        <v>52</v>
      </c>
      <c r="C153" s="74">
        <f>(C51-C45-C47)*($A153/SUM($A153:$A158))</f>
        <v>0.19172762962962964</v>
      </c>
      <c r="D153" s="74">
        <f t="shared" ref="D153:AG153" si="73">(D51-D45-D47)*($A153/SUM($A153:$A158))</f>
        <v>0.2182512839506173</v>
      </c>
      <c r="E153" s="74">
        <f t="shared" si="73"/>
        <v>0.24407133333333336</v>
      </c>
      <c r="F153" s="74">
        <f t="shared" si="73"/>
        <v>0.26320888888888888</v>
      </c>
      <c r="G153" s="74">
        <f t="shared" si="73"/>
        <v>0.27839055555555564</v>
      </c>
      <c r="H153" s="74">
        <f t="shared" si="73"/>
        <v>0.28961633333333342</v>
      </c>
      <c r="I153" s="74">
        <f t="shared" si="73"/>
        <v>0.29544944444444449</v>
      </c>
      <c r="J153" s="74">
        <f t="shared" si="73"/>
        <v>0.297771987654321</v>
      </c>
      <c r="K153" s="74">
        <f t="shared" si="73"/>
        <v>0.29658396296296302</v>
      </c>
      <c r="L153" s="74">
        <f t="shared" si="73"/>
        <v>0.29001285185185194</v>
      </c>
      <c r="M153" s="74">
        <f t="shared" si="73"/>
        <v>0.28344174074074086</v>
      </c>
      <c r="N153" s="74">
        <f t="shared" si="73"/>
        <v>0.27759378331951617</v>
      </c>
      <c r="O153" s="74">
        <f t="shared" si="73"/>
        <v>0.27244620879912068</v>
      </c>
      <c r="P153" s="74">
        <f t="shared" si="73"/>
        <v>0.26797983507149831</v>
      </c>
      <c r="Q153" s="74">
        <f t="shared" si="73"/>
        <v>0.26417869916631914</v>
      </c>
      <c r="R153" s="74">
        <f t="shared" si="73"/>
        <v>0.26102973178895661</v>
      </c>
      <c r="S153" s="74">
        <f t="shared" si="73"/>
        <v>0.25852247638222958</v>
      </c>
      <c r="T153" s="74">
        <f t="shared" si="73"/>
        <v>0.25664885337114679</v>
      </c>
      <c r="U153" s="74">
        <f t="shared" si="73"/>
        <v>0.25540297034515203</v>
      </c>
      <c r="V153" s="74">
        <f t="shared" si="73"/>
        <v>0.25478097892016449</v>
      </c>
      <c r="W153" s="74">
        <f t="shared" si="73"/>
        <v>0.25478097892016449</v>
      </c>
      <c r="X153" s="74">
        <f t="shared" si="73"/>
        <v>0.25478097892016449</v>
      </c>
      <c r="Y153" s="74">
        <f t="shared" si="73"/>
        <v>0.25478097892016449</v>
      </c>
      <c r="Z153" s="74">
        <f t="shared" si="73"/>
        <v>0.25478097892016449</v>
      </c>
      <c r="AA153" s="74">
        <f t="shared" si="73"/>
        <v>0.25478097892016449</v>
      </c>
      <c r="AB153" s="74">
        <f t="shared" si="73"/>
        <v>0.25478097892016449</v>
      </c>
      <c r="AC153" s="74">
        <f t="shared" si="73"/>
        <v>0.25478097892016449</v>
      </c>
      <c r="AD153" s="74">
        <f t="shared" si="73"/>
        <v>0.25478097892016449</v>
      </c>
      <c r="AE153" s="74">
        <f t="shared" si="73"/>
        <v>0.25478097892016449</v>
      </c>
      <c r="AF153" s="74">
        <f t="shared" si="73"/>
        <v>0.25478097892016449</v>
      </c>
      <c r="AG153" s="74">
        <f t="shared" si="73"/>
        <v>0.25478097892016449</v>
      </c>
    </row>
    <row r="154" spans="1:33">
      <c r="A154" s="140">
        <v>0.6</v>
      </c>
      <c r="B154" s="138" t="s">
        <v>53</v>
      </c>
      <c r="C154" s="74">
        <f>(C51-C45-C47)*($A154/SUM($A153:$A158))</f>
        <v>0.57518288888888891</v>
      </c>
      <c r="D154" s="74">
        <f t="shared" ref="D154:AG154" si="74">(D51-D45-D47)*($A154/SUM($A153:$A158))</f>
        <v>0.65475385185185186</v>
      </c>
      <c r="E154" s="74">
        <f t="shared" si="74"/>
        <v>0.73221400000000003</v>
      </c>
      <c r="F154" s="74">
        <f t="shared" si="74"/>
        <v>0.78962666666666659</v>
      </c>
      <c r="G154" s="74">
        <f t="shared" si="74"/>
        <v>0.83517166666666676</v>
      </c>
      <c r="H154" s="74">
        <f t="shared" si="74"/>
        <v>0.8688490000000002</v>
      </c>
      <c r="I154" s="74">
        <f t="shared" si="74"/>
        <v>0.8863483333333334</v>
      </c>
      <c r="J154" s="74">
        <f t="shared" si="74"/>
        <v>0.89331596296296301</v>
      </c>
      <c r="K154" s="74">
        <f t="shared" si="74"/>
        <v>0.88975188888888912</v>
      </c>
      <c r="L154" s="74">
        <f t="shared" si="74"/>
        <v>0.87003855555555565</v>
      </c>
      <c r="M154" s="74">
        <f t="shared" si="74"/>
        <v>0.85032522222222251</v>
      </c>
      <c r="N154" s="74">
        <f t="shared" si="74"/>
        <v>0.83278134995854836</v>
      </c>
      <c r="O154" s="74">
        <f t="shared" si="74"/>
        <v>0.81733862639736199</v>
      </c>
      <c r="P154" s="74">
        <f t="shared" si="74"/>
        <v>0.80393950521449487</v>
      </c>
      <c r="Q154" s="74">
        <f t="shared" si="74"/>
        <v>0.79253609749895748</v>
      </c>
      <c r="R154" s="74">
        <f t="shared" si="74"/>
        <v>0.78308919536686972</v>
      </c>
      <c r="S154" s="74">
        <f t="shared" si="74"/>
        <v>0.77556742914668875</v>
      </c>
      <c r="T154" s="74">
        <f t="shared" si="74"/>
        <v>0.7699465601134402</v>
      </c>
      <c r="U154" s="74">
        <f t="shared" si="74"/>
        <v>0.76620891103545608</v>
      </c>
      <c r="V154" s="74">
        <f t="shared" si="74"/>
        <v>0.76434293676049347</v>
      </c>
      <c r="W154" s="74">
        <f t="shared" si="74"/>
        <v>0.76434293676049347</v>
      </c>
      <c r="X154" s="74">
        <f t="shared" si="74"/>
        <v>0.76434293676049347</v>
      </c>
      <c r="Y154" s="74">
        <f t="shared" si="74"/>
        <v>0.76434293676049347</v>
      </c>
      <c r="Z154" s="74">
        <f t="shared" si="74"/>
        <v>0.76434293676049347</v>
      </c>
      <c r="AA154" s="74">
        <f t="shared" si="74"/>
        <v>0.76434293676049347</v>
      </c>
      <c r="AB154" s="74">
        <f t="shared" si="74"/>
        <v>0.76434293676049347</v>
      </c>
      <c r="AC154" s="74">
        <f t="shared" si="74"/>
        <v>0.76434293676049347</v>
      </c>
      <c r="AD154" s="74">
        <f t="shared" si="74"/>
        <v>0.76434293676049347</v>
      </c>
      <c r="AE154" s="74">
        <f t="shared" si="74"/>
        <v>0.76434293676049347</v>
      </c>
      <c r="AF154" s="74">
        <f t="shared" si="74"/>
        <v>0.76434293676049347</v>
      </c>
      <c r="AG154" s="74">
        <f t="shared" si="74"/>
        <v>0.76434293676049347</v>
      </c>
    </row>
    <row r="155" spans="1:33">
      <c r="A155" s="140">
        <v>1.3</v>
      </c>
      <c r="B155" s="138" t="s">
        <v>54</v>
      </c>
      <c r="C155" s="74">
        <f>(C51-C45-C47)*($A155/SUM($A153:$A158))</f>
        <v>1.2462295925925928</v>
      </c>
      <c r="D155" s="74">
        <f t="shared" ref="D155:AG155" si="75">(D51-D45-D47)*($A155/SUM($A153:$A158))</f>
        <v>1.4186333456790126</v>
      </c>
      <c r="E155" s="74">
        <f t="shared" si="75"/>
        <v>1.5864636666666669</v>
      </c>
      <c r="F155" s="74">
        <f t="shared" si="75"/>
        <v>1.7108577777777778</v>
      </c>
      <c r="G155" s="74">
        <f t="shared" si="75"/>
        <v>1.8095386111111116</v>
      </c>
      <c r="H155" s="74">
        <f t="shared" si="75"/>
        <v>1.8825061666666674</v>
      </c>
      <c r="I155" s="74">
        <f t="shared" si="75"/>
        <v>1.9204213888888892</v>
      </c>
      <c r="J155" s="74">
        <f t="shared" si="75"/>
        <v>1.9355179197530867</v>
      </c>
      <c r="K155" s="74">
        <f t="shared" si="75"/>
        <v>1.9277957592592598</v>
      </c>
      <c r="L155" s="74">
        <f t="shared" si="75"/>
        <v>1.8850835370370376</v>
      </c>
      <c r="M155" s="74">
        <f t="shared" si="75"/>
        <v>1.8423713148148155</v>
      </c>
      <c r="N155" s="74">
        <f t="shared" si="75"/>
        <v>1.8043595915768551</v>
      </c>
      <c r="O155" s="74">
        <f t="shared" si="75"/>
        <v>1.7709003571942843</v>
      </c>
      <c r="P155" s="74">
        <f t="shared" si="75"/>
        <v>1.741868927964739</v>
      </c>
      <c r="Q155" s="74">
        <f t="shared" si="75"/>
        <v>1.7171615445810746</v>
      </c>
      <c r="R155" s="74">
        <f t="shared" si="75"/>
        <v>1.696693256628218</v>
      </c>
      <c r="S155" s="74">
        <f t="shared" si="75"/>
        <v>1.6803960964844926</v>
      </c>
      <c r="T155" s="74">
        <f t="shared" si="75"/>
        <v>1.6682175469124541</v>
      </c>
      <c r="U155" s="74">
        <f t="shared" si="75"/>
        <v>1.6601193072434883</v>
      </c>
      <c r="V155" s="74">
        <f t="shared" si="75"/>
        <v>1.6560763629810695</v>
      </c>
      <c r="W155" s="74">
        <f t="shared" si="75"/>
        <v>1.6560763629810695</v>
      </c>
      <c r="X155" s="74">
        <f t="shared" si="75"/>
        <v>1.6560763629810695</v>
      </c>
      <c r="Y155" s="74">
        <f t="shared" si="75"/>
        <v>1.6560763629810695</v>
      </c>
      <c r="Z155" s="74">
        <f t="shared" si="75"/>
        <v>1.6560763629810695</v>
      </c>
      <c r="AA155" s="74">
        <f t="shared" si="75"/>
        <v>1.6560763629810695</v>
      </c>
      <c r="AB155" s="74">
        <f t="shared" si="75"/>
        <v>1.6560763629810695</v>
      </c>
      <c r="AC155" s="74">
        <f t="shared" si="75"/>
        <v>1.6560763629810695</v>
      </c>
      <c r="AD155" s="74">
        <f t="shared" si="75"/>
        <v>1.6560763629810695</v>
      </c>
      <c r="AE155" s="74">
        <f t="shared" si="75"/>
        <v>1.6560763629810695</v>
      </c>
      <c r="AF155" s="74">
        <f t="shared" si="75"/>
        <v>1.6560763629810695</v>
      </c>
      <c r="AG155" s="74">
        <f t="shared" si="75"/>
        <v>1.6560763629810695</v>
      </c>
    </row>
    <row r="156" spans="1:33">
      <c r="A156" s="140">
        <v>2</v>
      </c>
      <c r="B156" s="138" t="s">
        <v>55</v>
      </c>
      <c r="C156" s="74">
        <f>(C51-C45-C47)*($A156/SUM($A153:$A158))</f>
        <v>1.9172762962962964</v>
      </c>
      <c r="D156" s="74">
        <f t="shared" ref="D156:AG156" si="76">(D51-D45-D47)*($A156/SUM($A153:$A158))</f>
        <v>2.182512839506173</v>
      </c>
      <c r="E156" s="74">
        <f t="shared" si="76"/>
        <v>2.4407133333333335</v>
      </c>
      <c r="F156" s="74">
        <f t="shared" si="76"/>
        <v>2.6320888888888887</v>
      </c>
      <c r="G156" s="74">
        <f t="shared" si="76"/>
        <v>2.7839055555555561</v>
      </c>
      <c r="H156" s="74">
        <f t="shared" si="76"/>
        <v>2.8961633333333343</v>
      </c>
      <c r="I156" s="74">
        <f t="shared" si="76"/>
        <v>2.9544944444444448</v>
      </c>
      <c r="J156" s="74">
        <f t="shared" si="76"/>
        <v>2.97771987654321</v>
      </c>
      <c r="K156" s="74">
        <f t="shared" si="76"/>
        <v>2.9658396296296305</v>
      </c>
      <c r="L156" s="74">
        <f t="shared" si="76"/>
        <v>2.9001285185185188</v>
      </c>
      <c r="M156" s="74">
        <f t="shared" si="76"/>
        <v>2.8344174074074084</v>
      </c>
      <c r="N156" s="74">
        <f t="shared" si="76"/>
        <v>2.7759378331951612</v>
      </c>
      <c r="O156" s="74">
        <f t="shared" si="76"/>
        <v>2.7244620879912067</v>
      </c>
      <c r="P156" s="74">
        <f t="shared" si="76"/>
        <v>2.6797983507149827</v>
      </c>
      <c r="Q156" s="74">
        <f t="shared" si="76"/>
        <v>2.6417869916631913</v>
      </c>
      <c r="R156" s="74">
        <f t="shared" si="76"/>
        <v>2.6102973178895659</v>
      </c>
      <c r="S156" s="74">
        <f t="shared" si="76"/>
        <v>2.5852247638222958</v>
      </c>
      <c r="T156" s="74">
        <f t="shared" si="76"/>
        <v>2.5664885337114676</v>
      </c>
      <c r="U156" s="74">
        <f t="shared" si="76"/>
        <v>2.5540297034515205</v>
      </c>
      <c r="V156" s="74">
        <f t="shared" si="76"/>
        <v>2.5478097892016449</v>
      </c>
      <c r="W156" s="74">
        <f t="shared" si="76"/>
        <v>2.5478097892016449</v>
      </c>
      <c r="X156" s="74">
        <f t="shared" si="76"/>
        <v>2.5478097892016449</v>
      </c>
      <c r="Y156" s="74">
        <f t="shared" si="76"/>
        <v>2.5478097892016449</v>
      </c>
      <c r="Z156" s="74">
        <f t="shared" si="76"/>
        <v>2.5478097892016449</v>
      </c>
      <c r="AA156" s="74">
        <f t="shared" si="76"/>
        <v>2.5478097892016449</v>
      </c>
      <c r="AB156" s="74">
        <f t="shared" si="76"/>
        <v>2.5478097892016449</v>
      </c>
      <c r="AC156" s="74">
        <f t="shared" si="76"/>
        <v>2.5478097892016449</v>
      </c>
      <c r="AD156" s="74">
        <f t="shared" si="76"/>
        <v>2.5478097892016449</v>
      </c>
      <c r="AE156" s="74">
        <f t="shared" si="76"/>
        <v>2.5478097892016449</v>
      </c>
      <c r="AF156" s="74">
        <f t="shared" si="76"/>
        <v>2.5478097892016449</v>
      </c>
      <c r="AG156" s="74">
        <f t="shared" si="76"/>
        <v>2.5478097892016449</v>
      </c>
    </row>
    <row r="157" spans="1:33">
      <c r="A157" s="140">
        <v>0.8</v>
      </c>
      <c r="B157" s="138" t="s">
        <v>56</v>
      </c>
      <c r="C157" s="74">
        <f>(C51-C45-C47)*($A157/SUM($A153:$A158))</f>
        <v>0.76691051851851855</v>
      </c>
      <c r="D157" s="74">
        <f t="shared" ref="D157:AG157" si="77">(D51-D45-D47)*($A157/SUM($A153:$A158))</f>
        <v>0.87300513580246919</v>
      </c>
      <c r="E157" s="74">
        <f t="shared" si="77"/>
        <v>0.97628533333333345</v>
      </c>
      <c r="F157" s="74">
        <f t="shared" si="77"/>
        <v>1.0528355555555555</v>
      </c>
      <c r="G157" s="74">
        <f t="shared" si="77"/>
        <v>1.1135622222222226</v>
      </c>
      <c r="H157" s="74">
        <f t="shared" si="77"/>
        <v>1.1584653333333337</v>
      </c>
      <c r="I157" s="74">
        <f t="shared" si="77"/>
        <v>1.1817977777777779</v>
      </c>
      <c r="J157" s="74">
        <f t="shared" si="77"/>
        <v>1.191087950617284</v>
      </c>
      <c r="K157" s="74">
        <f t="shared" si="77"/>
        <v>1.1863358518518521</v>
      </c>
      <c r="L157" s="74">
        <f t="shared" si="77"/>
        <v>1.1600514074074078</v>
      </c>
      <c r="M157" s="74">
        <f t="shared" si="77"/>
        <v>1.1337669629629634</v>
      </c>
      <c r="N157" s="74">
        <f t="shared" si="77"/>
        <v>1.1103751332780647</v>
      </c>
      <c r="O157" s="74">
        <f t="shared" si="77"/>
        <v>1.0897848351964827</v>
      </c>
      <c r="P157" s="74">
        <f t="shared" si="77"/>
        <v>1.0719193402859932</v>
      </c>
      <c r="Q157" s="74">
        <f t="shared" si="77"/>
        <v>1.0567147966652766</v>
      </c>
      <c r="R157" s="74">
        <f t="shared" si="77"/>
        <v>1.0441189271558264</v>
      </c>
      <c r="S157" s="74">
        <f t="shared" si="77"/>
        <v>1.0340899055289183</v>
      </c>
      <c r="T157" s="74">
        <f t="shared" si="77"/>
        <v>1.0265954134845872</v>
      </c>
      <c r="U157" s="74">
        <f t="shared" si="77"/>
        <v>1.0216118813806081</v>
      </c>
      <c r="V157" s="74">
        <f t="shared" si="77"/>
        <v>1.019123915680658</v>
      </c>
      <c r="W157" s="74">
        <f t="shared" si="77"/>
        <v>1.019123915680658</v>
      </c>
      <c r="X157" s="74">
        <f t="shared" si="77"/>
        <v>1.019123915680658</v>
      </c>
      <c r="Y157" s="74">
        <f t="shared" si="77"/>
        <v>1.019123915680658</v>
      </c>
      <c r="Z157" s="74">
        <f t="shared" si="77"/>
        <v>1.019123915680658</v>
      </c>
      <c r="AA157" s="74">
        <f t="shared" si="77"/>
        <v>1.019123915680658</v>
      </c>
      <c r="AB157" s="74">
        <f t="shared" si="77"/>
        <v>1.019123915680658</v>
      </c>
      <c r="AC157" s="74">
        <f t="shared" si="77"/>
        <v>1.019123915680658</v>
      </c>
      <c r="AD157" s="74">
        <f t="shared" si="77"/>
        <v>1.019123915680658</v>
      </c>
      <c r="AE157" s="74">
        <f t="shared" si="77"/>
        <v>1.019123915680658</v>
      </c>
      <c r="AF157" s="74">
        <f t="shared" si="77"/>
        <v>1.019123915680658</v>
      </c>
      <c r="AG157" s="74">
        <f t="shared" si="77"/>
        <v>1.019123915680658</v>
      </c>
    </row>
    <row r="158" spans="1:33">
      <c r="A158" s="140">
        <v>0.5</v>
      </c>
      <c r="B158" s="138" t="s">
        <v>57</v>
      </c>
      <c r="C158" s="74">
        <f>(C51-C45-C47)*($A158/SUM($A153:$A158))</f>
        <v>0.47931907407407409</v>
      </c>
      <c r="D158" s="74">
        <f t="shared" ref="D158:AG158" si="78">(D51-D45-D47)*($A158/SUM($A153:$A158))</f>
        <v>0.54562820987654326</v>
      </c>
      <c r="E158" s="74">
        <f t="shared" si="78"/>
        <v>0.61017833333333338</v>
      </c>
      <c r="F158" s="74">
        <f t="shared" si="78"/>
        <v>0.65802222222222218</v>
      </c>
      <c r="G158" s="74">
        <f t="shared" si="78"/>
        <v>0.69597638888888902</v>
      </c>
      <c r="H158" s="74">
        <f t="shared" si="78"/>
        <v>0.72404083333333358</v>
      </c>
      <c r="I158" s="74">
        <f t="shared" si="78"/>
        <v>0.73862361111111119</v>
      </c>
      <c r="J158" s="74">
        <f t="shared" si="78"/>
        <v>0.74442996913580251</v>
      </c>
      <c r="K158" s="74">
        <f t="shared" si="78"/>
        <v>0.74145990740740764</v>
      </c>
      <c r="L158" s="74">
        <f t="shared" si="78"/>
        <v>0.72503212962962971</v>
      </c>
      <c r="M158" s="74">
        <f t="shared" si="78"/>
        <v>0.70860435185185211</v>
      </c>
      <c r="N158" s="74">
        <f t="shared" si="78"/>
        <v>0.6939844582987903</v>
      </c>
      <c r="O158" s="74">
        <f t="shared" si="78"/>
        <v>0.68111552199780168</v>
      </c>
      <c r="P158" s="74">
        <f t="shared" si="78"/>
        <v>0.66994958767874568</v>
      </c>
      <c r="Q158" s="74">
        <f t="shared" si="78"/>
        <v>0.66044674791579783</v>
      </c>
      <c r="R158" s="74">
        <f t="shared" si="78"/>
        <v>0.65257432947239147</v>
      </c>
      <c r="S158" s="74">
        <f t="shared" si="78"/>
        <v>0.64630619095557396</v>
      </c>
      <c r="T158" s="74">
        <f t="shared" si="78"/>
        <v>0.64162213342786689</v>
      </c>
      <c r="U158" s="74">
        <f t="shared" si="78"/>
        <v>0.63850742586288012</v>
      </c>
      <c r="V158" s="74">
        <f t="shared" si="78"/>
        <v>0.63695244730041123</v>
      </c>
      <c r="W158" s="74">
        <f t="shared" si="78"/>
        <v>0.63695244730041123</v>
      </c>
      <c r="X158" s="74">
        <f t="shared" si="78"/>
        <v>0.63695244730041123</v>
      </c>
      <c r="Y158" s="74">
        <f t="shared" si="78"/>
        <v>0.63695244730041123</v>
      </c>
      <c r="Z158" s="74">
        <f t="shared" si="78"/>
        <v>0.63695244730041123</v>
      </c>
      <c r="AA158" s="74">
        <f t="shared" si="78"/>
        <v>0.63695244730041123</v>
      </c>
      <c r="AB158" s="74">
        <f t="shared" si="78"/>
        <v>0.63695244730041123</v>
      </c>
      <c r="AC158" s="74">
        <f t="shared" si="78"/>
        <v>0.63695244730041123</v>
      </c>
      <c r="AD158" s="74">
        <f t="shared" si="78"/>
        <v>0.63695244730041123</v>
      </c>
      <c r="AE158" s="74">
        <f t="shared" si="78"/>
        <v>0.63695244730041123</v>
      </c>
      <c r="AF158" s="74">
        <f t="shared" si="78"/>
        <v>0.63695244730041123</v>
      </c>
      <c r="AG158" s="74">
        <f t="shared" si="78"/>
        <v>0.63695244730041123</v>
      </c>
    </row>
    <row r="159" spans="1:33">
      <c r="A159" s="141">
        <f>SUM(A151:A158)</f>
        <v>6.1</v>
      </c>
      <c r="B159" s="1" t="s">
        <v>22</v>
      </c>
      <c r="C159" s="1">
        <f>SUM(C151:C158)</f>
        <v>6.0372849999999998</v>
      </c>
      <c r="D159" s="1">
        <f t="shared" ref="D159:AG159" si="79">SUM(D151:D158)</f>
        <v>6.7968986666666673</v>
      </c>
      <c r="E159" s="1">
        <f t="shared" si="79"/>
        <v>7.5278820000000009</v>
      </c>
      <c r="F159" s="1">
        <f t="shared" si="79"/>
        <v>8.0705986666666654</v>
      </c>
      <c r="G159" s="1">
        <f t="shared" si="79"/>
        <v>8.4996113333333341</v>
      </c>
      <c r="H159" s="1">
        <f t="shared" si="79"/>
        <v>8.8149200000000025</v>
      </c>
      <c r="I159" s="1">
        <f t="shared" si="79"/>
        <v>8.9774600000000007</v>
      </c>
      <c r="J159" s="1">
        <f t="shared" si="79"/>
        <v>9.0415156666666672</v>
      </c>
      <c r="K159" s="1">
        <f t="shared" si="79"/>
        <v>9.0070870000000021</v>
      </c>
      <c r="L159" s="1">
        <f t="shared" si="79"/>
        <v>8.8355516666666691</v>
      </c>
      <c r="M159" s="1">
        <f t="shared" si="79"/>
        <v>8.6640163333333362</v>
      </c>
      <c r="N159" s="1">
        <f t="shared" si="79"/>
        <v>8.5124837278253569</v>
      </c>
      <c r="O159" s="1">
        <f t="shared" si="79"/>
        <v>8.380014459152795</v>
      </c>
      <c r="P159" s="1">
        <f t="shared" si="79"/>
        <v>8.265795988162294</v>
      </c>
      <c r="Q159" s="1">
        <f t="shared" si="79"/>
        <v>8.1691343206728515</v>
      </c>
      <c r="R159" s="1">
        <f t="shared" si="79"/>
        <v>8.0894469775727416</v>
      </c>
      <c r="S159" s="1">
        <f t="shared" si="79"/>
        <v>8.0262571421530442</v>
      </c>
      <c r="T159" s="1">
        <f t="shared" si="79"/>
        <v>7.9791889023103604</v>
      </c>
      <c r="U159" s="1">
        <f t="shared" si="79"/>
        <v>7.947963521116856</v>
      </c>
      <c r="V159" s="1">
        <f t="shared" si="79"/>
        <v>7.9323966839260764</v>
      </c>
      <c r="W159" s="1">
        <f t="shared" si="79"/>
        <v>7.9323966839260764</v>
      </c>
      <c r="X159" s="1">
        <f t="shared" si="79"/>
        <v>7.9323966839260764</v>
      </c>
      <c r="Y159" s="1">
        <f t="shared" si="79"/>
        <v>7.9323966839260764</v>
      </c>
      <c r="Z159" s="1">
        <f t="shared" si="79"/>
        <v>7.9323966839260764</v>
      </c>
      <c r="AA159" s="1">
        <f t="shared" si="79"/>
        <v>7.9323966839260764</v>
      </c>
      <c r="AB159" s="1">
        <f t="shared" si="79"/>
        <v>7.9323966839260764</v>
      </c>
      <c r="AC159" s="1">
        <f t="shared" si="79"/>
        <v>7.9323966839260764</v>
      </c>
      <c r="AD159" s="1">
        <f t="shared" si="79"/>
        <v>7.9323966839260764</v>
      </c>
      <c r="AE159" s="1">
        <f t="shared" si="79"/>
        <v>7.9323966839260764</v>
      </c>
      <c r="AF159" s="1">
        <f t="shared" si="79"/>
        <v>7.9323966839260764</v>
      </c>
      <c r="AG159" s="1">
        <f t="shared" si="79"/>
        <v>7.9323966839260764</v>
      </c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33">
      <c r="A161" s="143" t="s">
        <v>58</v>
      </c>
      <c r="B161" s="167" t="s">
        <v>62</v>
      </c>
      <c r="C161" s="144">
        <v>2000</v>
      </c>
      <c r="D161" s="145">
        <v>2010</v>
      </c>
      <c r="E161" s="145">
        <v>2020</v>
      </c>
      <c r="F161" s="145">
        <v>2030</v>
      </c>
      <c r="G161" s="145">
        <v>2040</v>
      </c>
      <c r="H161" s="145">
        <v>2050</v>
      </c>
      <c r="I161" s="145">
        <v>2060</v>
      </c>
      <c r="J161" s="145">
        <v>2080</v>
      </c>
      <c r="K161" s="145">
        <v>2100</v>
      </c>
      <c r="L161" s="145">
        <v>2200</v>
      </c>
      <c r="M161" s="145">
        <v>2300</v>
      </c>
      <c r="N161" s="74"/>
      <c r="P161" s="2"/>
      <c r="Q161" s="2"/>
      <c r="R161" s="2"/>
      <c r="S161" s="2"/>
      <c r="T161" s="2"/>
      <c r="U161" s="2"/>
      <c r="V161" s="2"/>
      <c r="W161" s="2"/>
      <c r="X161" s="2"/>
    </row>
    <row r="162" spans="1:33">
      <c r="B162" s="143" t="s">
        <v>50</v>
      </c>
      <c r="C162" s="146">
        <f>C151*1000</f>
        <v>579.63866666666695</v>
      </c>
      <c r="D162" s="143">
        <f t="shared" ref="D162:D169" si="80">100*LN(D151/C151)/(D$1-C$1)</f>
        <v>0.25437458704672844</v>
      </c>
      <c r="E162" s="143">
        <f t="shared" ref="E162:E170" si="81">100*LN(E151/D151)/(E$1-D$1)</f>
        <v>0.12665864819460806</v>
      </c>
      <c r="F162" s="143">
        <f t="shared" ref="F162:F170" si="82">100*LN(F151/E151)/(F$1-E$1)</f>
        <v>-3.2780788069492618E-2</v>
      </c>
      <c r="G162" s="143">
        <f t="shared" ref="G162:G170" si="83">100*LN(G151/F151)/(G$1-F$1)</f>
        <v>-0.14954580954199684</v>
      </c>
      <c r="H162" s="143">
        <f t="shared" ref="H162:H170" si="84">100*LN(H151/G151)/(H$1-G$1)</f>
        <v>-0.27166686449971833</v>
      </c>
      <c r="I162" s="143">
        <f t="shared" ref="I162:I170" si="85">100*LN(I151/H151)/(I$1-H$1)</f>
        <v>-0.35748669158386309</v>
      </c>
      <c r="J162" s="143">
        <f t="shared" ref="J162:J170" si="86">100*LN(K151/I151)/(K$1-I$1)</f>
        <v>-0.44937670432707844</v>
      </c>
      <c r="K162" s="143">
        <f t="shared" ref="K162:K170" si="87">100*LN(M151/K151)/(M$1-K$1)</f>
        <v>-0.2956831567933354</v>
      </c>
      <c r="L162" s="143">
        <f>100*LN(W151/M151)/(W$1-M$1)</f>
        <v>-0.13502427589052521</v>
      </c>
      <c r="M162" s="143">
        <f t="shared" ref="M162:M170" si="88">100*LN(AG151/W151)/(AG$1-W$1)</f>
        <v>0</v>
      </c>
      <c r="P162" s="74"/>
      <c r="Q162" s="74"/>
      <c r="R162" s="74"/>
      <c r="S162" s="74"/>
      <c r="T162" s="74"/>
      <c r="U162" s="74"/>
      <c r="V162" s="74"/>
      <c r="W162" s="74"/>
      <c r="X162" s="74"/>
    </row>
    <row r="163" spans="1:33">
      <c r="A163" s="1"/>
      <c r="B163" s="143" t="s">
        <v>51</v>
      </c>
      <c r="C163" s="146">
        <f t="shared" ref="C163:C169" si="89">C152*1000</f>
        <v>281.000333333333</v>
      </c>
      <c r="D163" s="143">
        <f t="shared" si="80"/>
        <v>0.96736853231199105</v>
      </c>
      <c r="E163" s="143">
        <f t="shared" si="81"/>
        <v>0.81437925544094036</v>
      </c>
      <c r="F163" s="143">
        <f t="shared" si="82"/>
        <v>0.8001407342961302</v>
      </c>
      <c r="G163" s="143">
        <f t="shared" si="83"/>
        <v>0.74193185252950955</v>
      </c>
      <c r="H163" s="143">
        <f t="shared" si="84"/>
        <v>0.69169138765769622</v>
      </c>
      <c r="I163" s="143">
        <f t="shared" si="85"/>
        <v>0.58408419788142441</v>
      </c>
      <c r="J163" s="143">
        <f t="shared" si="86"/>
        <v>0.49904771909681694</v>
      </c>
      <c r="K163" s="143">
        <f t="shared" si="87"/>
        <v>0.39951123944026251</v>
      </c>
      <c r="L163" s="143">
        <f t="shared" ref="L163:L169" si="90">100*LN(W152/M152)/(W$1-M$1)</f>
        <v>0.17618980497332054</v>
      </c>
      <c r="M163" s="143">
        <f t="shared" si="88"/>
        <v>0</v>
      </c>
      <c r="P163" s="74"/>
      <c r="Q163" s="74"/>
      <c r="R163" s="74"/>
      <c r="S163" s="74"/>
      <c r="T163" s="74"/>
      <c r="U163" s="74"/>
      <c r="V163" s="74"/>
      <c r="W163" s="74"/>
      <c r="X163" s="74"/>
    </row>
    <row r="164" spans="1:33">
      <c r="A164" s="1"/>
      <c r="B164" s="143" t="s">
        <v>52</v>
      </c>
      <c r="C164" s="146">
        <f t="shared" si="89"/>
        <v>191.72762962962963</v>
      </c>
      <c r="D164" s="143">
        <f t="shared" si="80"/>
        <v>1.2957130844834754</v>
      </c>
      <c r="E164" s="143">
        <f t="shared" si="81"/>
        <v>1.1181345465647108</v>
      </c>
      <c r="F164" s="143">
        <f t="shared" si="82"/>
        <v>0.75487438960962649</v>
      </c>
      <c r="G164" s="143">
        <f t="shared" si="83"/>
        <v>0.56077032619529388</v>
      </c>
      <c r="H164" s="143">
        <f t="shared" si="84"/>
        <v>0.39532054678222606</v>
      </c>
      <c r="I164" s="143">
        <f t="shared" si="85"/>
        <v>0.19940678866268668</v>
      </c>
      <c r="J164" s="143">
        <f t="shared" si="86"/>
        <v>1.9163106221154583E-2</v>
      </c>
      <c r="K164" s="143">
        <f t="shared" si="87"/>
        <v>-0.22661878323108026</v>
      </c>
      <c r="L164" s="143">
        <f t="shared" si="90"/>
        <v>-0.10660233212540204</v>
      </c>
      <c r="M164" s="143">
        <f t="shared" si="88"/>
        <v>0</v>
      </c>
      <c r="P164" s="74"/>
      <c r="Q164" s="74"/>
      <c r="R164" s="74"/>
      <c r="S164" s="74"/>
      <c r="T164" s="74"/>
      <c r="U164" s="74"/>
      <c r="V164" s="74"/>
      <c r="W164" s="74"/>
      <c r="X164" s="74"/>
    </row>
    <row r="165" spans="1:33">
      <c r="A165" s="1"/>
      <c r="B165" s="143" t="s">
        <v>53</v>
      </c>
      <c r="C165" s="146">
        <f t="shared" si="89"/>
        <v>575.1828888888889</v>
      </c>
      <c r="D165" s="143">
        <f t="shared" si="80"/>
        <v>1.2957130844834754</v>
      </c>
      <c r="E165" s="143">
        <f t="shared" si="81"/>
        <v>1.1181345465647108</v>
      </c>
      <c r="F165" s="143">
        <f t="shared" si="82"/>
        <v>0.75487438960962649</v>
      </c>
      <c r="G165" s="143">
        <f t="shared" si="83"/>
        <v>0.56077032619529177</v>
      </c>
      <c r="H165" s="143">
        <f t="shared" si="84"/>
        <v>0.39532054678222606</v>
      </c>
      <c r="I165" s="143">
        <f t="shared" si="85"/>
        <v>0.19940678866268668</v>
      </c>
      <c r="J165" s="143">
        <f t="shared" si="86"/>
        <v>1.9163106221155687E-2</v>
      </c>
      <c r="K165" s="143">
        <f t="shared" si="87"/>
        <v>-0.22661878323108081</v>
      </c>
      <c r="L165" s="143">
        <f t="shared" si="90"/>
        <v>-0.10660233212540204</v>
      </c>
      <c r="M165" s="143">
        <f t="shared" si="88"/>
        <v>0</v>
      </c>
      <c r="P165" s="74"/>
      <c r="Q165" s="74"/>
      <c r="R165" s="74"/>
      <c r="S165" s="74"/>
      <c r="T165" s="74"/>
      <c r="U165" s="74"/>
      <c r="V165" s="74"/>
      <c r="W165" s="74"/>
      <c r="X165" s="74"/>
    </row>
    <row r="166" spans="1:33">
      <c r="A166" s="1"/>
      <c r="B166" s="143" t="s">
        <v>54</v>
      </c>
      <c r="C166" s="146">
        <f t="shared" si="89"/>
        <v>1246.2295925925928</v>
      </c>
      <c r="D166" s="143">
        <f t="shared" si="80"/>
        <v>1.2957130844834754</v>
      </c>
      <c r="E166" s="143">
        <f t="shared" si="81"/>
        <v>1.1181345465647108</v>
      </c>
      <c r="F166" s="143">
        <f t="shared" si="82"/>
        <v>0.75487438960962649</v>
      </c>
      <c r="G166" s="143">
        <f t="shared" si="83"/>
        <v>0.56077032619529177</v>
      </c>
      <c r="H166" s="143">
        <f t="shared" si="84"/>
        <v>0.39532054678222606</v>
      </c>
      <c r="I166" s="143">
        <f t="shared" si="85"/>
        <v>0.19940678866268668</v>
      </c>
      <c r="J166" s="143">
        <f t="shared" si="86"/>
        <v>1.9163106221155687E-2</v>
      </c>
      <c r="K166" s="143">
        <f t="shared" si="87"/>
        <v>-0.22661878323108081</v>
      </c>
      <c r="L166" s="143">
        <f t="shared" si="90"/>
        <v>-0.10660233212540192</v>
      </c>
      <c r="M166" s="143">
        <f t="shared" si="88"/>
        <v>0</v>
      </c>
      <c r="P166" s="74"/>
      <c r="Q166" s="74"/>
      <c r="R166" s="74"/>
      <c r="S166" s="74"/>
      <c r="T166" s="74"/>
      <c r="U166" s="74"/>
      <c r="V166" s="74"/>
      <c r="W166" s="74"/>
      <c r="X166" s="74"/>
    </row>
    <row r="167" spans="1:33">
      <c r="A167" s="1"/>
      <c r="B167" s="143" t="s">
        <v>55</v>
      </c>
      <c r="C167" s="146">
        <f t="shared" si="89"/>
        <v>1917.2762962962963</v>
      </c>
      <c r="D167" s="143">
        <f t="shared" si="80"/>
        <v>1.2957130844834754</v>
      </c>
      <c r="E167" s="143">
        <f t="shared" si="81"/>
        <v>1.1181345465647108</v>
      </c>
      <c r="F167" s="143">
        <f t="shared" si="82"/>
        <v>0.75487438960962649</v>
      </c>
      <c r="G167" s="143">
        <f t="shared" si="83"/>
        <v>0.56077032619529177</v>
      </c>
      <c r="H167" s="143">
        <f t="shared" si="84"/>
        <v>0.39532054678222606</v>
      </c>
      <c r="I167" s="143">
        <f t="shared" si="85"/>
        <v>0.19940678866268668</v>
      </c>
      <c r="J167" s="143">
        <f t="shared" si="86"/>
        <v>1.9163106221155687E-2</v>
      </c>
      <c r="K167" s="143">
        <f t="shared" si="87"/>
        <v>-0.22661878323108081</v>
      </c>
      <c r="L167" s="143">
        <f t="shared" si="90"/>
        <v>-0.10660233212540204</v>
      </c>
      <c r="M167" s="143">
        <f t="shared" si="88"/>
        <v>0</v>
      </c>
      <c r="P167" s="74"/>
      <c r="Q167" s="74"/>
      <c r="R167" s="74"/>
      <c r="S167" s="74"/>
      <c r="T167" s="74"/>
      <c r="U167" s="74"/>
      <c r="V167" s="74"/>
      <c r="W167" s="74"/>
      <c r="X167" s="74"/>
    </row>
    <row r="168" spans="1:33">
      <c r="A168" s="1"/>
      <c r="B168" s="143" t="s">
        <v>56</v>
      </c>
      <c r="C168" s="146">
        <f t="shared" si="89"/>
        <v>766.91051851851853</v>
      </c>
      <c r="D168" s="143">
        <f t="shared" si="80"/>
        <v>1.2957130844834754</v>
      </c>
      <c r="E168" s="143">
        <f t="shared" si="81"/>
        <v>1.1181345465647108</v>
      </c>
      <c r="F168" s="143">
        <f t="shared" si="82"/>
        <v>0.75487438960962649</v>
      </c>
      <c r="G168" s="143">
        <f t="shared" si="83"/>
        <v>0.56077032619529388</v>
      </c>
      <c r="H168" s="143">
        <f t="shared" si="84"/>
        <v>0.39532054678222606</v>
      </c>
      <c r="I168" s="143">
        <f t="shared" si="85"/>
        <v>0.19940678866268668</v>
      </c>
      <c r="J168" s="143">
        <f t="shared" si="86"/>
        <v>1.9163106221154583E-2</v>
      </c>
      <c r="K168" s="143">
        <f t="shared" si="87"/>
        <v>-0.22661878323108026</v>
      </c>
      <c r="L168" s="143">
        <f t="shared" si="90"/>
        <v>-0.10660233212540204</v>
      </c>
      <c r="M168" s="143">
        <f t="shared" si="88"/>
        <v>0</v>
      </c>
      <c r="P168" s="74"/>
      <c r="Q168" s="74"/>
      <c r="R168" s="74"/>
      <c r="S168" s="74"/>
      <c r="T168" s="74"/>
      <c r="U168" s="74"/>
      <c r="V168" s="74"/>
      <c r="W168" s="74"/>
      <c r="X168" s="74"/>
    </row>
    <row r="169" spans="1:33">
      <c r="A169" s="1"/>
      <c r="B169" s="143" t="s">
        <v>57</v>
      </c>
      <c r="C169" s="147">
        <f t="shared" si="89"/>
        <v>479.31907407407408</v>
      </c>
      <c r="D169" s="143">
        <f t="shared" si="80"/>
        <v>1.2957130844834754</v>
      </c>
      <c r="E169" s="143">
        <f t="shared" si="81"/>
        <v>1.1181345465647108</v>
      </c>
      <c r="F169" s="143">
        <f t="shared" si="82"/>
        <v>0.75487438960962649</v>
      </c>
      <c r="G169" s="143">
        <f t="shared" si="83"/>
        <v>0.56077032619529177</v>
      </c>
      <c r="H169" s="143">
        <f t="shared" si="84"/>
        <v>0.39532054678222606</v>
      </c>
      <c r="I169" s="143">
        <f t="shared" si="85"/>
        <v>0.19940678866268668</v>
      </c>
      <c r="J169" s="143">
        <f t="shared" si="86"/>
        <v>1.9163106221155687E-2</v>
      </c>
      <c r="K169" s="143">
        <f t="shared" si="87"/>
        <v>-0.22661878323108081</v>
      </c>
      <c r="L169" s="143">
        <f t="shared" si="90"/>
        <v>-0.10660233212540204</v>
      </c>
      <c r="M169" s="143">
        <f t="shared" si="88"/>
        <v>0</v>
      </c>
      <c r="P169" s="74"/>
      <c r="Q169" s="74"/>
      <c r="R169" s="74"/>
      <c r="S169" s="74"/>
      <c r="T169" s="74"/>
      <c r="U169" s="74"/>
      <c r="V169" s="74"/>
      <c r="W169" s="74"/>
      <c r="X169" s="74"/>
    </row>
    <row r="170" spans="1:33">
      <c r="B170" s="125" t="s">
        <v>22</v>
      </c>
      <c r="C170" s="149">
        <f>C159*1000</f>
        <v>6037.2849999999999</v>
      </c>
      <c r="D170" s="150">
        <f>100*LN(D159/C159)/(D$1-C$1)</f>
        <v>1.1851202213672036</v>
      </c>
      <c r="E170" s="150">
        <f t="shared" si="81"/>
        <v>1.0214729763091248</v>
      </c>
      <c r="F170" s="150">
        <f t="shared" si="82"/>
        <v>0.69613936405540244</v>
      </c>
      <c r="G170" s="150">
        <f t="shared" si="83"/>
        <v>0.51792773208892662</v>
      </c>
      <c r="H170" s="150">
        <f t="shared" si="84"/>
        <v>0.3642530340842759</v>
      </c>
      <c r="I170" s="150">
        <f t="shared" si="85"/>
        <v>0.18271251155711585</v>
      </c>
      <c r="J170" s="150">
        <f t="shared" si="86"/>
        <v>1.6473601920880897E-2</v>
      </c>
      <c r="K170" s="150">
        <f t="shared" si="87"/>
        <v>-0.19416658508295184</v>
      </c>
      <c r="L170" s="150">
        <f>100*LN(W159/M159)/(W$1-M$1)</f>
        <v>-8.822317490459998E-2</v>
      </c>
      <c r="M170" s="150">
        <f t="shared" si="88"/>
        <v>0</v>
      </c>
      <c r="O170" s="139"/>
    </row>
    <row r="171" spans="1:33" s="128" customFormat="1" ht="11.25">
      <c r="B171" s="128" t="s">
        <v>63</v>
      </c>
      <c r="C171" s="128">
        <f>C51</f>
        <v>6.0372849999999998</v>
      </c>
      <c r="D171" s="128">
        <f t="shared" ref="D171" si="91">C171*EXP((D170/100)*(D161-C161))</f>
        <v>6.7968986666666682</v>
      </c>
      <c r="E171" s="128">
        <f t="shared" ref="E171" si="92">D171*EXP((E170/100)*(E161-D161))</f>
        <v>7.5278820000000026</v>
      </c>
      <c r="F171" s="128">
        <f t="shared" ref="F171" si="93">E171*EXP((F170/100)*(F161-E161))</f>
        <v>8.0705986666666671</v>
      </c>
      <c r="G171" s="128">
        <f t="shared" ref="G171" si="94">F171*EXP((G170/100)*(G161-F161))</f>
        <v>8.4996113333333358</v>
      </c>
      <c r="H171" s="128">
        <f t="shared" ref="H171" si="95">G171*EXP((H170/100)*(H161-G161))</f>
        <v>8.8149200000000061</v>
      </c>
      <c r="I171" s="128">
        <f t="shared" ref="I171" si="96">H171*EXP((I170/100)*(I161-H161))</f>
        <v>8.9774600000000042</v>
      </c>
      <c r="J171" s="128">
        <f t="shared" ref="J171" si="97">I171*EXP((J170/100)*(J161-I161))</f>
        <v>9.0070870000000056</v>
      </c>
      <c r="K171" s="128">
        <f t="shared" ref="K171" si="98">J171*EXP((K170/100)*(K161-J161))</f>
        <v>8.6640163333333398</v>
      </c>
      <c r="L171" s="128">
        <f t="shared" ref="L171" si="99">K171*EXP((L170/100)*(L161-K161))</f>
        <v>7.93239668392608</v>
      </c>
      <c r="M171" s="128">
        <f t="shared" ref="M171" si="100">L171*EXP((M170/100)*(M161-L161))</f>
        <v>7.93239668392608</v>
      </c>
    </row>
    <row r="172" spans="1:33" s="128" customFormat="1" ht="11.25"/>
    <row r="174" spans="1:33" ht="38.25">
      <c r="A174" s="142" t="s">
        <v>64</v>
      </c>
      <c r="B174" s="127" t="s">
        <v>65</v>
      </c>
      <c r="C174" s="127">
        <v>2000</v>
      </c>
      <c r="D174" s="127">
        <v>2010</v>
      </c>
      <c r="E174" s="127">
        <v>2020</v>
      </c>
      <c r="F174" s="127">
        <v>2030</v>
      </c>
      <c r="G174" s="127">
        <v>2040</v>
      </c>
      <c r="H174" s="127">
        <v>2050</v>
      </c>
      <c r="I174" s="127">
        <v>2060</v>
      </c>
      <c r="J174" s="127">
        <v>2070</v>
      </c>
      <c r="K174" s="127">
        <v>2080</v>
      </c>
      <c r="L174" s="127">
        <v>2090</v>
      </c>
      <c r="M174" s="127">
        <v>2100</v>
      </c>
      <c r="N174" s="127">
        <v>2110</v>
      </c>
      <c r="O174" s="127">
        <v>2120</v>
      </c>
      <c r="P174" s="127">
        <v>2130</v>
      </c>
      <c r="Q174" s="127">
        <v>2140</v>
      </c>
      <c r="R174" s="127">
        <v>2150</v>
      </c>
      <c r="S174" s="127">
        <v>2160</v>
      </c>
      <c r="T174" s="127">
        <v>2170</v>
      </c>
      <c r="U174" s="127">
        <v>2180</v>
      </c>
      <c r="V174" s="127">
        <v>2190</v>
      </c>
      <c r="W174" s="127">
        <v>2200</v>
      </c>
      <c r="X174" s="127">
        <v>2210</v>
      </c>
      <c r="Y174" s="127">
        <v>2220</v>
      </c>
      <c r="Z174" s="127">
        <v>2230</v>
      </c>
      <c r="AA174" s="127">
        <v>2240</v>
      </c>
      <c r="AB174" s="127">
        <v>2250</v>
      </c>
      <c r="AC174" s="127">
        <v>2260</v>
      </c>
      <c r="AD174" s="127">
        <v>2270</v>
      </c>
      <c r="AE174" s="127">
        <v>2280</v>
      </c>
      <c r="AF174" s="127">
        <v>2290</v>
      </c>
      <c r="AG174" s="127">
        <v>2300</v>
      </c>
    </row>
    <row r="175" spans="1:33">
      <c r="A175" s="207">
        <v>3.4723333333333333</v>
      </c>
      <c r="B175" s="138" t="s">
        <v>50</v>
      </c>
      <c r="C175" s="74">
        <f>C67</f>
        <v>4.6990879794954301</v>
      </c>
      <c r="D175" s="74">
        <f t="shared" ref="D175:AG175" si="101">D67</f>
        <v>4.7739064868924368</v>
      </c>
      <c r="E175" s="74">
        <f t="shared" si="101"/>
        <v>4.9097148121935099</v>
      </c>
      <c r="F175" s="74">
        <f t="shared" si="101"/>
        <v>5.1694749215010365</v>
      </c>
      <c r="G175" s="74">
        <f t="shared" si="101"/>
        <v>5.3229514493045</v>
      </c>
      <c r="H175" s="74">
        <f t="shared" si="101"/>
        <v>5.3701443956039006</v>
      </c>
      <c r="I175" s="74">
        <f t="shared" si="101"/>
        <v>5.3226516479501447</v>
      </c>
      <c r="J175" s="74">
        <f t="shared" si="101"/>
        <v>5.2951487896451228</v>
      </c>
      <c r="K175" s="74">
        <f t="shared" si="101"/>
        <v>5.2876358206888332</v>
      </c>
      <c r="L175" s="74">
        <f t="shared" si="101"/>
        <v>5.1335234432568768</v>
      </c>
      <c r="M175" s="74">
        <f t="shared" si="101"/>
        <v>4.9794110658249222</v>
      </c>
      <c r="N175" s="74">
        <f t="shared" si="101"/>
        <v>5.1842493870787356</v>
      </c>
      <c r="O175" s="74">
        <f t="shared" si="101"/>
        <v>5.3550654357227705</v>
      </c>
      <c r="P175" s="74">
        <f t="shared" si="101"/>
        <v>5.4880071837082216</v>
      </c>
      <c r="Q175" s="74">
        <f t="shared" si="101"/>
        <v>5.5800173909565505</v>
      </c>
      <c r="R175" s="74">
        <f t="shared" si="101"/>
        <v>5.6289504527388576</v>
      </c>
      <c r="S175" s="74">
        <f t="shared" si="101"/>
        <v>5.633655568687578</v>
      </c>
      <c r="T175" s="74">
        <f t="shared" si="101"/>
        <v>5.5940217319910026</v>
      </c>
      <c r="U175" s="74">
        <f t="shared" si="101"/>
        <v>5.5109820828849152</v>
      </c>
      <c r="V175" s="74">
        <f t="shared" si="101"/>
        <v>5.3864773880361634</v>
      </c>
      <c r="W175" s="74">
        <f t="shared" si="101"/>
        <v>5.223380641635325</v>
      </c>
      <c r="X175" s="74">
        <f t="shared" si="101"/>
        <v>5.0155441835544234</v>
      </c>
      <c r="Y175" s="74">
        <f t="shared" si="101"/>
        <v>4.7687438731392318</v>
      </c>
      <c r="Z175" s="74">
        <f t="shared" si="101"/>
        <v>4.48961897981106</v>
      </c>
      <c r="AA175" s="74">
        <f t="shared" si="101"/>
        <v>4.1853764336752262</v>
      </c>
      <c r="AB175" s="74">
        <f t="shared" si="101"/>
        <v>3.8634839750566843</v>
      </c>
      <c r="AC175" s="74">
        <f t="shared" si="101"/>
        <v>3.5313702753828382</v>
      </c>
      <c r="AD175" s="74">
        <f t="shared" si="101"/>
        <v>3.1961485066876278</v>
      </c>
      <c r="AE175" s="74">
        <f t="shared" si="101"/>
        <v>2.8643771116499761</v>
      </c>
      <c r="AF175" s="74">
        <f t="shared" si="101"/>
        <v>2.5418679810631857</v>
      </c>
      <c r="AG175" s="74">
        <f t="shared" si="101"/>
        <v>2.2335482441636034</v>
      </c>
    </row>
    <row r="176" spans="1:33">
      <c r="A176" s="207">
        <v>5.8116666666666665</v>
      </c>
      <c r="B176" s="138" t="s">
        <v>51</v>
      </c>
      <c r="C176" s="74">
        <f>C69</f>
        <v>5.6784398387004398</v>
      </c>
      <c r="D176" s="74">
        <f t="shared" ref="D176:AG176" si="102">D69</f>
        <v>6.0075115423813115</v>
      </c>
      <c r="E176" s="74">
        <f t="shared" si="102"/>
        <v>6.0624472454839333</v>
      </c>
      <c r="F176" s="74">
        <f t="shared" si="102"/>
        <v>6.282814573148424</v>
      </c>
      <c r="G176" s="74">
        <f t="shared" si="102"/>
        <v>6.3884242889932672</v>
      </c>
      <c r="H176" s="74">
        <f t="shared" si="102"/>
        <v>6.3792763930184648</v>
      </c>
      <c r="I176" s="74">
        <f t="shared" si="102"/>
        <v>6.5110802180690435</v>
      </c>
      <c r="J176" s="74">
        <f t="shared" si="102"/>
        <v>6.7539045558673321</v>
      </c>
      <c r="K176" s="74">
        <f t="shared" si="102"/>
        <v>7.1077494064133298</v>
      </c>
      <c r="L176" s="74">
        <f t="shared" si="102"/>
        <v>7.1623034946931092</v>
      </c>
      <c r="M176" s="74">
        <f t="shared" si="102"/>
        <v>7.2168575829728878</v>
      </c>
      <c r="N176" s="74">
        <f t="shared" si="102"/>
        <v>7.5137378711197984</v>
      </c>
      <c r="O176" s="74">
        <f t="shared" si="102"/>
        <v>7.7613083326972552</v>
      </c>
      <c r="P176" s="74">
        <f t="shared" si="102"/>
        <v>7.9539860709597674</v>
      </c>
      <c r="Q176" s="74">
        <f t="shared" si="102"/>
        <v>8.0873401068312774</v>
      </c>
      <c r="R176" s="74">
        <f t="shared" si="102"/>
        <v>8.1582607304378403</v>
      </c>
      <c r="S176" s="74">
        <f t="shared" si="102"/>
        <v>8.1650800412487783</v>
      </c>
      <c r="T176" s="74">
        <f t="shared" si="102"/>
        <v>8.1076371526973379</v>
      </c>
      <c r="U176" s="74">
        <f t="shared" si="102"/>
        <v>7.9872845018684613</v>
      </c>
      <c r="V176" s="74">
        <f t="shared" si="102"/>
        <v>7.8068349187236148</v>
      </c>
      <c r="W176" s="74">
        <f t="shared" si="102"/>
        <v>7.5704523474794998</v>
      </c>
      <c r="X176" s="74">
        <f t="shared" si="102"/>
        <v>7.26922674093864</v>
      </c>
      <c r="Y176" s="74">
        <f t="shared" si="102"/>
        <v>6.911529280705988</v>
      </c>
      <c r="Z176" s="74">
        <f t="shared" si="102"/>
        <v>6.5069825227897091</v>
      </c>
      <c r="AA176" s="74">
        <f t="shared" si="102"/>
        <v>6.0660317562998936</v>
      </c>
      <c r="AB176" s="74">
        <f t="shared" si="102"/>
        <v>5.5995002729229215</v>
      </c>
      <c r="AC176" s="74">
        <f t="shared" si="102"/>
        <v>5.1181547402452923</v>
      </c>
      <c r="AD176" s="74">
        <f t="shared" si="102"/>
        <v>4.632304560092547</v>
      </c>
      <c r="AE176" s="74">
        <f t="shared" si="102"/>
        <v>4.1514551430753341</v>
      </c>
      <c r="AF176" s="74">
        <f t="shared" si="102"/>
        <v>3.6840298926019268</v>
      </c>
      <c r="AG176" s="74">
        <f t="shared" si="102"/>
        <v>3.237169892130098</v>
      </c>
    </row>
    <row r="177" spans="1:33">
      <c r="A177" s="207">
        <v>2.2916666666666665</v>
      </c>
      <c r="B177" s="138" t="s">
        <v>52</v>
      </c>
      <c r="C177" s="74">
        <f>(C73-C67-C69)*($A177/SUM($A177:$A182))</f>
        <v>1.8353832117093363</v>
      </c>
      <c r="D177" s="74">
        <f t="shared" ref="D177:AG177" si="103">(D73-D67-D69)*($A177/SUM($A177:$A182))</f>
        <v>2.3904105161424036</v>
      </c>
      <c r="E177" s="74">
        <f t="shared" si="103"/>
        <v>3.073060832758983</v>
      </c>
      <c r="F177" s="74">
        <f t="shared" si="103"/>
        <v>3.8290520375421311</v>
      </c>
      <c r="G177" s="74">
        <f t="shared" si="103"/>
        <v>4.5491914154595996</v>
      </c>
      <c r="H177" s="74">
        <f t="shared" si="103"/>
        <v>5.2334789665113819</v>
      </c>
      <c r="I177" s="74">
        <f t="shared" si="103"/>
        <v>5.7870486986565082</v>
      </c>
      <c r="J177" s="74">
        <f t="shared" si="103"/>
        <v>6.3343174627280403</v>
      </c>
      <c r="K177" s="74">
        <f t="shared" si="103"/>
        <v>6.8752852587259756</v>
      </c>
      <c r="L177" s="74">
        <f t="shared" si="103"/>
        <v>7.3170106094154432</v>
      </c>
      <c r="M177" s="74">
        <f t="shared" si="103"/>
        <v>7.7587359601049108</v>
      </c>
      <c r="N177" s="74">
        <f t="shared" si="103"/>
        <v>8.077907530419159</v>
      </c>
      <c r="O177" s="74">
        <f t="shared" si="103"/>
        <v>8.3440668415621015</v>
      </c>
      <c r="P177" s="74">
        <f t="shared" si="103"/>
        <v>8.5512118045022198</v>
      </c>
      <c r="Q177" s="74">
        <f t="shared" si="103"/>
        <v>8.6945787397154799</v>
      </c>
      <c r="R177" s="74">
        <f t="shared" si="103"/>
        <v>8.7708244444925203</v>
      </c>
      <c r="S177" s="74">
        <f t="shared" si="103"/>
        <v>8.7781557838467581</v>
      </c>
      <c r="T177" s="74">
        <f t="shared" si="103"/>
        <v>8.7163997910296231</v>
      </c>
      <c r="U177" s="74">
        <f t="shared" si="103"/>
        <v>8.5870104509818059</v>
      </c>
      <c r="V177" s="74">
        <f t="shared" si="103"/>
        <v>8.3930117952462258</v>
      </c>
      <c r="W177" s="74">
        <f t="shared" si="103"/>
        <v>8.1388804181520022</v>
      </c>
      <c r="X177" s="74">
        <f t="shared" si="103"/>
        <v>7.8150372608355703</v>
      </c>
      <c r="Y177" s="74">
        <f t="shared" si="103"/>
        <v>7.4304820557982501</v>
      </c>
      <c r="Z177" s="74">
        <f t="shared" si="103"/>
        <v>6.9955598695001102</v>
      </c>
      <c r="AA177" s="74">
        <f t="shared" si="103"/>
        <v>6.5215002764894043</v>
      </c>
      <c r="AB177" s="74">
        <f t="shared" si="103"/>
        <v>6.0199392362468833</v>
      </c>
      <c r="AC177" s="74">
        <f t="shared" si="103"/>
        <v>5.5024518325279717</v>
      </c>
      <c r="AD177" s="74">
        <f t="shared" si="103"/>
        <v>4.9801215494878397</v>
      </c>
      <c r="AE177" s="74">
        <f t="shared" si="103"/>
        <v>4.4631675123167085</v>
      </c>
      <c r="AF177" s="74">
        <f t="shared" si="103"/>
        <v>3.9606455963978506</v>
      </c>
      <c r="AG177" s="74">
        <f t="shared" si="103"/>
        <v>3.4802330740594147</v>
      </c>
    </row>
    <row r="178" spans="1:33">
      <c r="A178" s="207">
        <v>3.0323333333333333</v>
      </c>
      <c r="B178" s="138" t="s">
        <v>53</v>
      </c>
      <c r="C178" s="74">
        <f>(C73-C67-C69)*($A178/SUM($A177:$A182))</f>
        <v>2.428579065733794</v>
      </c>
      <c r="D178" s="74">
        <f t="shared" ref="D178:AG178" si="104">(D73-D67-D69)*($A178/SUM($A177:$A182))</f>
        <v>3.1629911949596288</v>
      </c>
      <c r="E178" s="74">
        <f t="shared" si="104"/>
        <v>4.0662740939066868</v>
      </c>
      <c r="F178" s="74">
        <f t="shared" si="104"/>
        <v>5.0666016560757487</v>
      </c>
      <c r="G178" s="74">
        <f t="shared" si="104"/>
        <v>6.0194900809361425</v>
      </c>
      <c r="H178" s="74">
        <f t="shared" si="104"/>
        <v>6.9249393684878617</v>
      </c>
      <c r="I178" s="74">
        <f t="shared" si="104"/>
        <v>7.657422838062292</v>
      </c>
      <c r="J178" s="74">
        <f t="shared" si="104"/>
        <v>8.3815688666817447</v>
      </c>
      <c r="K178" s="74">
        <f t="shared" si="104"/>
        <v>9.097377454346212</v>
      </c>
      <c r="L178" s="74">
        <f t="shared" si="104"/>
        <v>9.6818684383785154</v>
      </c>
      <c r="M178" s="74">
        <f t="shared" si="104"/>
        <v>10.266359422410819</v>
      </c>
      <c r="N178" s="74">
        <f t="shared" si="104"/>
        <v>10.688687244250632</v>
      </c>
      <c r="O178" s="74">
        <f t="shared" si="104"/>
        <v>11.040869244754974</v>
      </c>
      <c r="P178" s="74">
        <f t="shared" si="104"/>
        <v>11.314963459717339</v>
      </c>
      <c r="Q178" s="74">
        <f t="shared" si="104"/>
        <v>11.504666588391524</v>
      </c>
      <c r="R178" s="74">
        <f t="shared" si="104"/>
        <v>11.605554904952506</v>
      </c>
      <c r="S178" s="74">
        <f t="shared" si="104"/>
        <v>11.61525573318603</v>
      </c>
      <c r="T178" s="74">
        <f t="shared" si="104"/>
        <v>11.533540203490398</v>
      </c>
      <c r="U178" s="74">
        <f t="shared" si="104"/>
        <v>11.362332228739126</v>
      </c>
      <c r="V178" s="74">
        <f t="shared" si="104"/>
        <v>11.105633207469808</v>
      </c>
      <c r="W178" s="74">
        <f t="shared" si="104"/>
        <v>10.769366569298731</v>
      </c>
      <c r="X178" s="74">
        <f t="shared" si="104"/>
        <v>10.340857303537629</v>
      </c>
      <c r="Y178" s="74">
        <f t="shared" si="104"/>
        <v>9.8320138562322459</v>
      </c>
      <c r="Z178" s="74">
        <f t="shared" si="104"/>
        <v>9.2565248193225464</v>
      </c>
      <c r="AA178" s="74">
        <f t="shared" si="104"/>
        <v>8.6292491658507799</v>
      </c>
      <c r="AB178" s="74">
        <f t="shared" si="104"/>
        <v>7.9655835974018769</v>
      </c>
      <c r="AC178" s="74">
        <f t="shared" si="104"/>
        <v>7.2808442648010132</v>
      </c>
      <c r="AD178" s="74">
        <f t="shared" si="104"/>
        <v>6.5896968342823099</v>
      </c>
      <c r="AE178" s="74">
        <f t="shared" si="104"/>
        <v>5.9056632522974697</v>
      </c>
      <c r="AF178" s="74">
        <f t="shared" si="104"/>
        <v>5.2407262531536363</v>
      </c>
      <c r="AG178" s="74">
        <f t="shared" si="104"/>
        <v>4.6050444035954179</v>
      </c>
    </row>
    <row r="179" spans="1:33">
      <c r="A179" s="207">
        <v>3.41</v>
      </c>
      <c r="B179" s="138" t="s">
        <v>54</v>
      </c>
      <c r="C179" s="74">
        <f>(C73-C67-C69)*($A179/SUM($A177:$A182))</f>
        <v>2.7310502190234929</v>
      </c>
      <c r="D179" s="74">
        <f t="shared" ref="D179:AG179" si="105">(D73-D67-D69)*($A179/SUM($A177:$A182))</f>
        <v>3.5569308480198965</v>
      </c>
      <c r="E179" s="74">
        <f t="shared" si="105"/>
        <v>4.5727145191453671</v>
      </c>
      <c r="F179" s="74">
        <f t="shared" si="105"/>
        <v>5.6976294318626914</v>
      </c>
      <c r="G179" s="74">
        <f t="shared" si="105"/>
        <v>6.7691968262038849</v>
      </c>
      <c r="H179" s="74">
        <f t="shared" si="105"/>
        <v>7.7874167021689376</v>
      </c>
      <c r="I179" s="74">
        <f t="shared" si="105"/>
        <v>8.6111284636008847</v>
      </c>
      <c r="J179" s="74">
        <f t="shared" si="105"/>
        <v>9.4254643845393247</v>
      </c>
      <c r="K179" s="74">
        <f t="shared" si="105"/>
        <v>10.230424464984253</v>
      </c>
      <c r="L179" s="74">
        <f t="shared" si="105"/>
        <v>10.887711786810181</v>
      </c>
      <c r="M179" s="74">
        <f t="shared" si="105"/>
        <v>11.544999108636107</v>
      </c>
      <c r="N179" s="74">
        <f t="shared" si="105"/>
        <v>12.019926405263709</v>
      </c>
      <c r="O179" s="74">
        <f t="shared" si="105"/>
        <v>12.415971460244409</v>
      </c>
      <c r="P179" s="74">
        <f t="shared" si="105"/>
        <v>12.724203165099304</v>
      </c>
      <c r="Q179" s="74">
        <f t="shared" si="105"/>
        <v>12.937533164696635</v>
      </c>
      <c r="R179" s="74">
        <f t="shared" si="105"/>
        <v>13.050986773404873</v>
      </c>
      <c r="S179" s="74">
        <f t="shared" si="105"/>
        <v>13.061895806363976</v>
      </c>
      <c r="T179" s="74">
        <f t="shared" si="105"/>
        <v>12.970002889052079</v>
      </c>
      <c r="U179" s="74">
        <f t="shared" si="105"/>
        <v>12.777471551060927</v>
      </c>
      <c r="V179" s="74">
        <f t="shared" si="105"/>
        <v>12.488801551326384</v>
      </c>
      <c r="W179" s="74">
        <f t="shared" si="105"/>
        <v>12.11065406221018</v>
      </c>
      <c r="X179" s="74">
        <f t="shared" si="105"/>
        <v>11.628775444123329</v>
      </c>
      <c r="Y179" s="74">
        <f t="shared" si="105"/>
        <v>11.056557299027798</v>
      </c>
      <c r="Z179" s="74">
        <f t="shared" si="105"/>
        <v>10.409393085816165</v>
      </c>
      <c r="AA179" s="74">
        <f t="shared" si="105"/>
        <v>9.7039924114162339</v>
      </c>
      <c r="AB179" s="74">
        <f t="shared" si="105"/>
        <v>8.9576695835353632</v>
      </c>
      <c r="AC179" s="74">
        <f t="shared" si="105"/>
        <v>8.1876483268016234</v>
      </c>
      <c r="AD179" s="74">
        <f t="shared" si="105"/>
        <v>7.4104208656379056</v>
      </c>
      <c r="AE179" s="74">
        <f t="shared" si="105"/>
        <v>6.6411932583272621</v>
      </c>
      <c r="AF179" s="74">
        <f t="shared" si="105"/>
        <v>5.8934406474400021</v>
      </c>
      <c r="AG179" s="74">
        <f t="shared" si="105"/>
        <v>5.1785868142004094</v>
      </c>
    </row>
    <row r="180" spans="1:33">
      <c r="A180" s="207">
        <v>5.6063333333333327</v>
      </c>
      <c r="B180" s="138" t="s">
        <v>55</v>
      </c>
      <c r="C180" s="74">
        <f>(C73-C67-C69)*($A180/SUM($A177:$A182))</f>
        <v>4.4900814891257204</v>
      </c>
      <c r="D180" s="74">
        <f t="shared" ref="D180:AG180" si="106">(D73-D67-D69)*($A180/SUM($A177:$A182))</f>
        <v>5.8479002866907752</v>
      </c>
      <c r="E180" s="74">
        <f t="shared" si="106"/>
        <v>7.5179360212615762</v>
      </c>
      <c r="F180" s="74">
        <f t="shared" si="106"/>
        <v>9.3673929046430686</v>
      </c>
      <c r="G180" s="74">
        <f t="shared" si="106"/>
        <v>11.129141878780363</v>
      </c>
      <c r="H180" s="74">
        <f t="shared" si="106"/>
        <v>12.803182943673445</v>
      </c>
      <c r="I180" s="74">
        <f t="shared" si="106"/>
        <v>14.157435936393281</v>
      </c>
      <c r="J180" s="74">
        <f t="shared" si="106"/>
        <v>15.496274240817877</v>
      </c>
      <c r="K180" s="74">
        <f t="shared" si="106"/>
        <v>16.819697856947226</v>
      </c>
      <c r="L180" s="74">
        <f t="shared" si="106"/>
        <v>17.900334754873938</v>
      </c>
      <c r="M180" s="74">
        <f t="shared" si="106"/>
        <v>18.980971652800651</v>
      </c>
      <c r="N180" s="74">
        <f t="shared" si="106"/>
        <v>19.761792982417429</v>
      </c>
      <c r="O180" s="74">
        <f t="shared" si="106"/>
        <v>20.412925121197524</v>
      </c>
      <c r="P180" s="74">
        <f t="shared" si="106"/>
        <v>20.919684558534229</v>
      </c>
      <c r="Q180" s="74">
        <f t="shared" si="106"/>
        <v>21.270417428839949</v>
      </c>
      <c r="R180" s="74">
        <f t="shared" si="106"/>
        <v>21.456944921006503</v>
      </c>
      <c r="S180" s="74">
        <f t="shared" si="106"/>
        <v>21.474880309602707</v>
      </c>
      <c r="T180" s="74">
        <f t="shared" si="106"/>
        <v>21.323800448774868</v>
      </c>
      <c r="U180" s="74">
        <f t="shared" si="106"/>
        <v>21.007262367281889</v>
      </c>
      <c r="V180" s="74">
        <f t="shared" si="106"/>
        <v>20.532664055890365</v>
      </c>
      <c r="W180" s="74">
        <f t="shared" si="106"/>
        <v>19.910957054967056</v>
      </c>
      <c r="X180" s="74">
        <f t="shared" si="106"/>
        <v>19.11870715490814</v>
      </c>
      <c r="Y180" s="74">
        <f t="shared" si="106"/>
        <v>18.177931301304838</v>
      </c>
      <c r="Z180" s="74">
        <f t="shared" si="106"/>
        <v>17.11393766474507</v>
      </c>
      <c r="AA180" s="74">
        <f t="shared" si="106"/>
        <v>15.954198276403677</v>
      </c>
      <c r="AB180" s="74">
        <f t="shared" si="106"/>
        <v>14.727179347554374</v>
      </c>
      <c r="AC180" s="74">
        <f t="shared" si="106"/>
        <v>13.46119816309643</v>
      </c>
      <c r="AD180" s="74">
        <f t="shared" si="106"/>
        <v>12.183369358667051</v>
      </c>
      <c r="AE180" s="74">
        <f t="shared" si="106"/>
        <v>10.918693002131596</v>
      </c>
      <c r="AF180" s="74">
        <f t="shared" si="106"/>
        <v>9.6893233870277005</v>
      </c>
      <c r="AG180" s="74">
        <f t="shared" si="106"/>
        <v>8.5140421923789518</v>
      </c>
    </row>
    <row r="181" spans="1:33">
      <c r="A181" s="207">
        <v>3.1423333333333336</v>
      </c>
      <c r="B181" s="138" t="s">
        <v>56</v>
      </c>
      <c r="C181" s="74">
        <f>(C73-C67-C69)*($A181/SUM($A177:$A182))</f>
        <v>2.5166774598958424</v>
      </c>
      <c r="D181" s="74">
        <f t="shared" ref="D181:AG181" si="107">(D73-D67-D69)*($A181/SUM($A177:$A182))</f>
        <v>3.2777308997344643</v>
      </c>
      <c r="E181" s="74">
        <f t="shared" si="107"/>
        <v>4.2137810138791183</v>
      </c>
      <c r="F181" s="74">
        <f t="shared" si="107"/>
        <v>5.2503961538777713</v>
      </c>
      <c r="G181" s="74">
        <f t="shared" si="107"/>
        <v>6.2378512688782042</v>
      </c>
      <c r="H181" s="74">
        <f t="shared" si="107"/>
        <v>7.1761463588804091</v>
      </c>
      <c r="I181" s="74">
        <f t="shared" si="107"/>
        <v>7.9352011755978049</v>
      </c>
      <c r="J181" s="74">
        <f t="shared" si="107"/>
        <v>8.6856161048926914</v>
      </c>
      <c r="K181" s="74">
        <f t="shared" si="107"/>
        <v>9.4273911467650606</v>
      </c>
      <c r="L181" s="74">
        <f t="shared" si="107"/>
        <v>10.033084947630458</v>
      </c>
      <c r="M181" s="74">
        <f t="shared" si="107"/>
        <v>10.638778748495856</v>
      </c>
      <c r="N181" s="74">
        <f t="shared" si="107"/>
        <v>11.076426805710753</v>
      </c>
      <c r="O181" s="74">
        <f t="shared" si="107"/>
        <v>11.441384453149956</v>
      </c>
      <c r="P181" s="74">
        <f t="shared" si="107"/>
        <v>11.725421626333446</v>
      </c>
      <c r="Q181" s="74">
        <f t="shared" si="107"/>
        <v>11.922006367897868</v>
      </c>
      <c r="R181" s="74">
        <f t="shared" si="107"/>
        <v>12.026554478288148</v>
      </c>
      <c r="S181" s="74">
        <f t="shared" si="107"/>
        <v>12.036607210810676</v>
      </c>
      <c r="T181" s="74">
        <f t="shared" si="107"/>
        <v>11.951927393459822</v>
      </c>
      <c r="U181" s="74">
        <f t="shared" si="107"/>
        <v>11.774508730386254</v>
      </c>
      <c r="V181" s="74">
        <f t="shared" si="107"/>
        <v>11.508497773641627</v>
      </c>
      <c r="W181" s="74">
        <f t="shared" si="107"/>
        <v>11.160032829370028</v>
      </c>
      <c r="X181" s="74">
        <f t="shared" si="107"/>
        <v>10.715979092057736</v>
      </c>
      <c r="Y181" s="74">
        <f t="shared" si="107"/>
        <v>10.188676994910564</v>
      </c>
      <c r="Z181" s="74">
        <f t="shared" si="107"/>
        <v>9.5923116930585532</v>
      </c>
      <c r="AA181" s="74">
        <f t="shared" si="107"/>
        <v>8.9422811791222721</v>
      </c>
      <c r="AB181" s="74">
        <f t="shared" si="107"/>
        <v>8.2545406807417283</v>
      </c>
      <c r="AC181" s="74">
        <f t="shared" si="107"/>
        <v>7.5449619527623568</v>
      </c>
      <c r="AD181" s="74">
        <f t="shared" si="107"/>
        <v>6.8287426686577275</v>
      </c>
      <c r="AE181" s="74">
        <f t="shared" si="107"/>
        <v>6.1198952928886721</v>
      </c>
      <c r="AF181" s="74">
        <f t="shared" si="107"/>
        <v>5.4308372417807336</v>
      </c>
      <c r="AG181" s="74">
        <f t="shared" si="107"/>
        <v>4.7720955911502703</v>
      </c>
    </row>
    <row r="182" spans="1:33">
      <c r="A182" s="207">
        <v>2.6803333333333335</v>
      </c>
      <c r="B182" s="138" t="s">
        <v>57</v>
      </c>
      <c r="C182" s="74">
        <f>(C73-C67-C69)*($A182/SUM($A177:$A182))</f>
        <v>2.1466642044152398</v>
      </c>
      <c r="D182" s="74">
        <f t="shared" ref="D182:AG182" si="108">(D73-D67-D69)*($A182/SUM($A177:$A182))</f>
        <v>2.7958241396801551</v>
      </c>
      <c r="E182" s="74">
        <f t="shared" si="108"/>
        <v>3.594251949994907</v>
      </c>
      <c r="F182" s="74">
        <f t="shared" si="108"/>
        <v>4.4784592631092766</v>
      </c>
      <c r="G182" s="74">
        <f t="shared" si="108"/>
        <v>5.320734279521548</v>
      </c>
      <c r="H182" s="74">
        <f t="shared" si="108"/>
        <v>6.1210769992317129</v>
      </c>
      <c r="I182" s="74">
        <f t="shared" si="108"/>
        <v>6.7685321579486519</v>
      </c>
      <c r="J182" s="74">
        <f t="shared" si="108"/>
        <v>7.4086177044067165</v>
      </c>
      <c r="K182" s="74">
        <f t="shared" si="108"/>
        <v>8.0413336386059022</v>
      </c>
      <c r="L182" s="74">
        <f t="shared" si="108"/>
        <v>8.5579756087723027</v>
      </c>
      <c r="M182" s="74">
        <f t="shared" si="108"/>
        <v>9.0746175789387031</v>
      </c>
      <c r="N182" s="74">
        <f t="shared" si="108"/>
        <v>9.4479206475782487</v>
      </c>
      <c r="O182" s="74">
        <f t="shared" si="108"/>
        <v>9.7592205778910337</v>
      </c>
      <c r="P182" s="74">
        <f t="shared" si="108"/>
        <v>10.001497326545797</v>
      </c>
      <c r="Q182" s="74">
        <f t="shared" si="108"/>
        <v>10.169179293971226</v>
      </c>
      <c r="R182" s="74">
        <f t="shared" si="108"/>
        <v>10.258356270278453</v>
      </c>
      <c r="S182" s="74">
        <f t="shared" si="108"/>
        <v>10.266931004787168</v>
      </c>
      <c r="T182" s="74">
        <f t="shared" si="108"/>
        <v>10.194701195588248</v>
      </c>
      <c r="U182" s="74">
        <f t="shared" si="108"/>
        <v>10.04336742346832</v>
      </c>
      <c r="V182" s="74">
        <f t="shared" si="108"/>
        <v>9.8164665957199855</v>
      </c>
      <c r="W182" s="74">
        <f t="shared" si="108"/>
        <v>9.5192345370705826</v>
      </c>
      <c r="X182" s="74">
        <f t="shared" si="108"/>
        <v>9.1404675802732829</v>
      </c>
      <c r="Y182" s="74">
        <f t="shared" si="108"/>
        <v>8.6906918124616332</v>
      </c>
      <c r="Z182" s="74">
        <f t="shared" si="108"/>
        <v>8.1820068233673293</v>
      </c>
      <c r="AA182" s="74">
        <f t="shared" si="108"/>
        <v>7.6275467233820073</v>
      </c>
      <c r="AB182" s="74">
        <f t="shared" si="108"/>
        <v>7.0409209307143552</v>
      </c>
      <c r="AC182" s="74">
        <f t="shared" si="108"/>
        <v>6.4356676633247165</v>
      </c>
      <c r="AD182" s="74">
        <f t="shared" si="108"/>
        <v>5.8247501642809771</v>
      </c>
      <c r="AE182" s="74">
        <f t="shared" si="108"/>
        <v>5.2201207224056221</v>
      </c>
      <c r="AF182" s="74">
        <f t="shared" si="108"/>
        <v>4.6323710895469263</v>
      </c>
      <c r="AG182" s="74">
        <f t="shared" si="108"/>
        <v>4.0704806034198917</v>
      </c>
    </row>
    <row r="183" spans="1:33">
      <c r="A183" s="208">
        <f>SUM(A175:A182)</f>
        <v>29.446999999999999</v>
      </c>
      <c r="B183" s="1" t="s">
        <v>22</v>
      </c>
      <c r="C183" s="1">
        <f>SUM(C175:C182)</f>
        <v>26.525963468099299</v>
      </c>
      <c r="D183" s="1">
        <f t="shared" ref="D183:AG183" si="109">SUM(D175:D182)</f>
        <v>31.813205914501069</v>
      </c>
      <c r="E183" s="1">
        <f t="shared" si="109"/>
        <v>38.01018048862408</v>
      </c>
      <c r="F183" s="1">
        <f t="shared" si="109"/>
        <v>45.141820941760152</v>
      </c>
      <c r="G183" s="1">
        <f t="shared" si="109"/>
        <v>51.736981488077504</v>
      </c>
      <c r="H183" s="1">
        <f t="shared" si="109"/>
        <v>57.795662127576108</v>
      </c>
      <c r="I183" s="1">
        <f t="shared" si="109"/>
        <v>62.750501136278615</v>
      </c>
      <c r="J183" s="1">
        <f t="shared" si="109"/>
        <v>67.78091210957885</v>
      </c>
      <c r="K183" s="1">
        <f t="shared" si="109"/>
        <v>72.886895047476798</v>
      </c>
      <c r="L183" s="1">
        <f t="shared" si="109"/>
        <v>76.673813083830822</v>
      </c>
      <c r="M183" s="1">
        <f t="shared" si="109"/>
        <v>80.460731120184846</v>
      </c>
      <c r="N183" s="1">
        <f t="shared" si="109"/>
        <v>83.770648873838454</v>
      </c>
      <c r="O183" s="1">
        <f t="shared" si="109"/>
        <v>86.530811467220005</v>
      </c>
      <c r="P183" s="1">
        <f t="shared" si="109"/>
        <v>88.678975195400326</v>
      </c>
      <c r="Q183" s="1">
        <f t="shared" si="109"/>
        <v>90.165739081300501</v>
      </c>
      <c r="R183" s="1">
        <f t="shared" si="109"/>
        <v>90.956432975599711</v>
      </c>
      <c r="S183" s="1">
        <f t="shared" si="109"/>
        <v>91.032461458533675</v>
      </c>
      <c r="T183" s="1">
        <f t="shared" si="109"/>
        <v>90.392030806083397</v>
      </c>
      <c r="U183" s="1">
        <f t="shared" si="109"/>
        <v>89.050219336671702</v>
      </c>
      <c r="V183" s="1">
        <f t="shared" si="109"/>
        <v>87.038387286054174</v>
      </c>
      <c r="W183" s="1">
        <f t="shared" si="109"/>
        <v>84.402958460183413</v>
      </c>
      <c r="X183" s="1">
        <f t="shared" si="109"/>
        <v>81.044594760228748</v>
      </c>
      <c r="Y183" s="1">
        <f t="shared" si="109"/>
        <v>77.05662647358055</v>
      </c>
      <c r="Z183" s="1">
        <f t="shared" si="109"/>
        <v>72.546335458410539</v>
      </c>
      <c r="AA183" s="1">
        <f t="shared" si="109"/>
        <v>67.630176222639506</v>
      </c>
      <c r="AB183" s="1">
        <f t="shared" si="109"/>
        <v>62.428817624174187</v>
      </c>
      <c r="AC183" s="1">
        <f t="shared" si="109"/>
        <v>57.062297218942234</v>
      </c>
      <c r="AD183" s="1">
        <f t="shared" si="109"/>
        <v>51.645554507793982</v>
      </c>
      <c r="AE183" s="1">
        <f t="shared" si="109"/>
        <v>46.284565295092641</v>
      </c>
      <c r="AF183" s="1">
        <f t="shared" si="109"/>
        <v>41.07324208901197</v>
      </c>
      <c r="AG183" s="1">
        <f t="shared" si="109"/>
        <v>36.091200815098063</v>
      </c>
    </row>
    <row r="184" spans="1:33" s="128" customFormat="1" ht="11.25">
      <c r="B184" s="128" t="s">
        <v>66</v>
      </c>
      <c r="C184" s="128">
        <f>C73</f>
        <v>26.525963468099299</v>
      </c>
      <c r="D184" s="128">
        <f t="shared" ref="D184:AG184" si="110">D73</f>
        <v>31.813205914501072</v>
      </c>
      <c r="E184" s="128">
        <f t="shared" si="110"/>
        <v>38.01018048862408</v>
      </c>
      <c r="F184" s="128">
        <f t="shared" si="110"/>
        <v>45.141820941760145</v>
      </c>
      <c r="G184" s="128">
        <f t="shared" si="110"/>
        <v>51.736981488077504</v>
      </c>
      <c r="H184" s="128">
        <f t="shared" si="110"/>
        <v>57.795662127576115</v>
      </c>
      <c r="I184" s="128">
        <f t="shared" si="110"/>
        <v>62.750501136278608</v>
      </c>
      <c r="J184" s="128">
        <f t="shared" si="110"/>
        <v>67.78091210957885</v>
      </c>
      <c r="K184" s="128">
        <f t="shared" si="110"/>
        <v>72.886895047476798</v>
      </c>
      <c r="L184" s="128">
        <f t="shared" si="110"/>
        <v>76.673813083830822</v>
      </c>
      <c r="M184" s="128">
        <f t="shared" si="110"/>
        <v>80.46073112018486</v>
      </c>
      <c r="N184" s="128">
        <f t="shared" si="110"/>
        <v>83.770648873838468</v>
      </c>
      <c r="O184" s="128">
        <f t="shared" si="110"/>
        <v>86.530811467220019</v>
      </c>
      <c r="P184" s="128">
        <f t="shared" si="110"/>
        <v>88.678975195400326</v>
      </c>
      <c r="Q184" s="128">
        <f t="shared" si="110"/>
        <v>90.165739081300515</v>
      </c>
      <c r="R184" s="128">
        <f t="shared" si="110"/>
        <v>90.956432975599711</v>
      </c>
      <c r="S184" s="128">
        <f t="shared" si="110"/>
        <v>91.032461458533675</v>
      </c>
      <c r="T184" s="128">
        <f t="shared" si="110"/>
        <v>90.392030806083383</v>
      </c>
      <c r="U184" s="128">
        <f t="shared" si="110"/>
        <v>89.050219336671688</v>
      </c>
      <c r="V184" s="128">
        <f t="shared" si="110"/>
        <v>87.038387286054174</v>
      </c>
      <c r="W184" s="128">
        <f t="shared" si="110"/>
        <v>84.402958460183413</v>
      </c>
      <c r="X184" s="128">
        <f t="shared" si="110"/>
        <v>81.044594760228748</v>
      </c>
      <c r="Y184" s="128">
        <f t="shared" si="110"/>
        <v>77.05662647358055</v>
      </c>
      <c r="Z184" s="128">
        <f t="shared" si="110"/>
        <v>72.546335458410539</v>
      </c>
      <c r="AA184" s="128">
        <f t="shared" si="110"/>
        <v>67.630176222639491</v>
      </c>
      <c r="AB184" s="128">
        <f t="shared" si="110"/>
        <v>62.428817624174187</v>
      </c>
      <c r="AC184" s="128">
        <f t="shared" si="110"/>
        <v>57.062297218942248</v>
      </c>
      <c r="AD184" s="128">
        <f t="shared" si="110"/>
        <v>51.645554507793989</v>
      </c>
      <c r="AE184" s="128">
        <f t="shared" si="110"/>
        <v>46.284565295092641</v>
      </c>
      <c r="AF184" s="128">
        <f t="shared" si="110"/>
        <v>41.073242089011963</v>
      </c>
      <c r="AG184" s="128">
        <f t="shared" si="110"/>
        <v>36.091200815098055</v>
      </c>
    </row>
    <row r="186" spans="1:33" ht="38.25">
      <c r="A186" s="142" t="s">
        <v>64</v>
      </c>
      <c r="B186" s="127" t="s">
        <v>67</v>
      </c>
      <c r="C186" s="127">
        <v>2000</v>
      </c>
      <c r="D186" s="127">
        <v>2010</v>
      </c>
      <c r="E186" s="127">
        <v>2020</v>
      </c>
      <c r="F186" s="127">
        <v>2030</v>
      </c>
      <c r="G186" s="127">
        <v>2040</v>
      </c>
      <c r="H186" s="127">
        <v>2050</v>
      </c>
      <c r="I186" s="127">
        <v>2060</v>
      </c>
      <c r="J186" s="127">
        <v>2070</v>
      </c>
      <c r="K186" s="127">
        <v>2080</v>
      </c>
      <c r="L186" s="127">
        <v>2090</v>
      </c>
      <c r="M186" s="127">
        <v>2100</v>
      </c>
      <c r="N186" s="127">
        <v>2110</v>
      </c>
      <c r="O186" s="127">
        <v>2120</v>
      </c>
      <c r="P186" s="127">
        <v>2130</v>
      </c>
      <c r="Q186" s="127">
        <v>2140</v>
      </c>
      <c r="R186" s="127">
        <v>2150</v>
      </c>
      <c r="S186" s="127">
        <v>2160</v>
      </c>
      <c r="T186" s="127">
        <v>2170</v>
      </c>
      <c r="U186" s="127">
        <v>2180</v>
      </c>
      <c r="V186" s="127">
        <v>2190</v>
      </c>
      <c r="W186" s="127">
        <v>2200</v>
      </c>
      <c r="X186" s="127">
        <v>2210</v>
      </c>
      <c r="Y186" s="127">
        <v>2220</v>
      </c>
      <c r="Z186" s="127">
        <v>2230</v>
      </c>
      <c r="AA186" s="127">
        <v>2240</v>
      </c>
      <c r="AB186" s="127">
        <v>2250</v>
      </c>
      <c r="AC186" s="127">
        <v>2260</v>
      </c>
      <c r="AD186" s="127">
        <v>2270</v>
      </c>
      <c r="AE186" s="127">
        <v>2280</v>
      </c>
      <c r="AF186" s="127">
        <v>2290</v>
      </c>
      <c r="AG186" s="127">
        <v>2300</v>
      </c>
    </row>
    <row r="187" spans="1:33">
      <c r="A187" s="207">
        <v>3.4723333333333333</v>
      </c>
      <c r="B187" s="138" t="s">
        <v>50</v>
      </c>
      <c r="C187" s="74">
        <f>C98</f>
        <v>0.206010286275322</v>
      </c>
      <c r="D187" s="74">
        <f t="shared" ref="D187:AG187" si="111">D98</f>
        <v>8.939299536605777E-2</v>
      </c>
      <c r="E187" s="74">
        <f t="shared" si="111"/>
        <v>5.0499062235306653E-2</v>
      </c>
      <c r="F187" s="74">
        <f t="shared" si="111"/>
        <v>4.4000176610891104E-2</v>
      </c>
      <c r="G187" s="74">
        <f t="shared" si="111"/>
        <v>3.7218055519064437E-2</v>
      </c>
      <c r="H187" s="74">
        <f t="shared" si="111"/>
        <v>3.0152698959826665E-2</v>
      </c>
      <c r="I187" s="74">
        <f t="shared" si="111"/>
        <v>2.2724348697306666E-2</v>
      </c>
      <c r="J187" s="74">
        <f t="shared" si="111"/>
        <v>1.4244692089332224E-2</v>
      </c>
      <c r="K187" s="74">
        <f t="shared" si="111"/>
        <v>4.7137291359033344E-3</v>
      </c>
      <c r="L187" s="74">
        <f t="shared" si="111"/>
        <v>4.9837414077000058E-4</v>
      </c>
      <c r="M187" s="74">
        <f t="shared" si="111"/>
        <v>-3.7169808543633335E-3</v>
      </c>
      <c r="N187" s="74">
        <f t="shared" si="111"/>
        <v>-3.345282768927E-3</v>
      </c>
      <c r="O187" s="74">
        <f t="shared" si="111"/>
        <v>-2.9735846834906669E-3</v>
      </c>
      <c r="P187" s="74">
        <f t="shared" si="111"/>
        <v>-2.6018865980543334E-3</v>
      </c>
      <c r="Q187" s="74">
        <f t="shared" si="111"/>
        <v>-2.2301885126180003E-3</v>
      </c>
      <c r="R187" s="74">
        <f t="shared" si="111"/>
        <v>-1.8584904271816667E-3</v>
      </c>
      <c r="S187" s="74">
        <f t="shared" si="111"/>
        <v>-1.4867923417453332E-3</v>
      </c>
      <c r="T187" s="74">
        <f t="shared" si="111"/>
        <v>-1.1150942563090001E-3</v>
      </c>
      <c r="U187" s="74">
        <f t="shared" si="111"/>
        <v>-7.4339617087266661E-4</v>
      </c>
      <c r="V187" s="74">
        <f t="shared" si="111"/>
        <v>-3.7169808543633352E-4</v>
      </c>
      <c r="W187" s="74">
        <f t="shared" si="111"/>
        <v>0</v>
      </c>
      <c r="X187" s="74">
        <f t="shared" si="111"/>
        <v>0</v>
      </c>
      <c r="Y187" s="74">
        <f t="shared" si="111"/>
        <v>0</v>
      </c>
      <c r="Z187" s="74">
        <f t="shared" si="111"/>
        <v>0</v>
      </c>
      <c r="AA187" s="74">
        <f t="shared" si="111"/>
        <v>0</v>
      </c>
      <c r="AB187" s="74">
        <f t="shared" si="111"/>
        <v>0</v>
      </c>
      <c r="AC187" s="74">
        <f t="shared" si="111"/>
        <v>0</v>
      </c>
      <c r="AD187" s="74">
        <f t="shared" si="111"/>
        <v>0</v>
      </c>
      <c r="AE187" s="74">
        <f t="shared" si="111"/>
        <v>0</v>
      </c>
      <c r="AF187" s="74">
        <f t="shared" si="111"/>
        <v>0</v>
      </c>
      <c r="AG187" s="74">
        <f t="shared" si="111"/>
        <v>0</v>
      </c>
    </row>
    <row r="188" spans="1:33">
      <c r="A188" s="207">
        <v>5.8116666666666665</v>
      </c>
      <c r="B188" s="138" t="s">
        <v>51</v>
      </c>
      <c r="C188" s="74">
        <f>C100</f>
        <v>0.38427569693333302</v>
      </c>
      <c r="D188" s="74">
        <f t="shared" ref="D188:AG188" si="112">D100</f>
        <v>0.25027748490555562</v>
      </c>
      <c r="E188" s="74">
        <f t="shared" si="112"/>
        <v>0.14724603318333335</v>
      </c>
      <c r="F188" s="74">
        <f t="shared" si="112"/>
        <v>0.12485005652777778</v>
      </c>
      <c r="G188" s="74">
        <f t="shared" si="112"/>
        <v>0.10462448626666666</v>
      </c>
      <c r="H188" s="74">
        <f t="shared" si="112"/>
        <v>8.6569322399999996E-2</v>
      </c>
      <c r="I188" s="74">
        <f t="shared" si="112"/>
        <v>6.6701934151111114E-2</v>
      </c>
      <c r="J188" s="74">
        <f t="shared" si="112"/>
        <v>4.5998506387777791E-2</v>
      </c>
      <c r="K188" s="74">
        <f t="shared" si="112"/>
        <v>2.4459039110000004E-2</v>
      </c>
      <c r="L188" s="74">
        <f t="shared" si="112"/>
        <v>1.4115053223333335E-2</v>
      </c>
      <c r="M188" s="74">
        <f t="shared" si="112"/>
        <v>3.7710673366666675E-3</v>
      </c>
      <c r="N188" s="74">
        <f t="shared" si="112"/>
        <v>3.3939606030000007E-3</v>
      </c>
      <c r="O188" s="74">
        <f t="shared" si="112"/>
        <v>3.0168538693333339E-3</v>
      </c>
      <c r="P188" s="74">
        <f t="shared" si="112"/>
        <v>2.6397471356666676E-3</v>
      </c>
      <c r="Q188" s="74">
        <f t="shared" si="112"/>
        <v>2.2626404020000008E-3</v>
      </c>
      <c r="R188" s="74">
        <f t="shared" si="112"/>
        <v>1.8855336683333338E-3</v>
      </c>
      <c r="S188" s="74">
        <f t="shared" si="112"/>
        <v>1.5084269346666672E-3</v>
      </c>
      <c r="T188" s="74">
        <f t="shared" si="112"/>
        <v>1.1313202010000004E-3</v>
      </c>
      <c r="U188" s="74">
        <f t="shared" si="112"/>
        <v>7.542134673333336E-4</v>
      </c>
      <c r="V188" s="74">
        <f t="shared" si="112"/>
        <v>3.771067336666668E-4</v>
      </c>
      <c r="W188" s="74">
        <f t="shared" si="112"/>
        <v>0</v>
      </c>
      <c r="X188" s="74">
        <f t="shared" si="112"/>
        <v>0</v>
      </c>
      <c r="Y188" s="74">
        <f t="shared" si="112"/>
        <v>0</v>
      </c>
      <c r="Z188" s="74">
        <f t="shared" si="112"/>
        <v>0</v>
      </c>
      <c r="AA188" s="74">
        <f t="shared" si="112"/>
        <v>0</v>
      </c>
      <c r="AB188" s="74">
        <f t="shared" si="112"/>
        <v>0</v>
      </c>
      <c r="AC188" s="74">
        <f t="shared" si="112"/>
        <v>0</v>
      </c>
      <c r="AD188" s="74">
        <f t="shared" si="112"/>
        <v>0</v>
      </c>
      <c r="AE188" s="74">
        <f t="shared" si="112"/>
        <v>0</v>
      </c>
      <c r="AF188" s="74">
        <f t="shared" si="112"/>
        <v>0</v>
      </c>
      <c r="AG188" s="74">
        <f t="shared" si="112"/>
        <v>0</v>
      </c>
    </row>
    <row r="189" spans="1:33">
      <c r="A189" s="207">
        <v>2.2916666666666665</v>
      </c>
      <c r="B189" s="138" t="s">
        <v>52</v>
      </c>
      <c r="C189" s="74">
        <f>(C101-C98-C100)*($A189/SUM($A189:$A194))</f>
        <v>0.366655689600837</v>
      </c>
      <c r="D189" s="74">
        <f t="shared" ref="D189:AG189" si="113">(D101-D98-D100)*($A189/SUM($A189:$A194))</f>
        <v>0.2798138151827394</v>
      </c>
      <c r="E189" s="74">
        <f t="shared" si="113"/>
        <v>0.19676557833804367</v>
      </c>
      <c r="F189" s="74">
        <f t="shared" si="113"/>
        <v>0.18984735798812322</v>
      </c>
      <c r="G189" s="74">
        <f t="shared" si="113"/>
        <v>0.18552354964962064</v>
      </c>
      <c r="H189" s="74">
        <f t="shared" si="113"/>
        <v>0.18379415332253596</v>
      </c>
      <c r="I189" s="74">
        <f t="shared" si="113"/>
        <v>0.17391548711287905</v>
      </c>
      <c r="J189" s="74">
        <f t="shared" si="113"/>
        <v>0.14358889462558344</v>
      </c>
      <c r="K189" s="74">
        <f t="shared" si="113"/>
        <v>9.2814375860648904E-2</v>
      </c>
      <c r="L189" s="74">
        <f t="shared" si="113"/>
        <v>8.1572636942840615E-2</v>
      </c>
      <c r="M189" s="74">
        <f t="shared" si="113"/>
        <v>7.0330898025032326E-2</v>
      </c>
      <c r="N189" s="74">
        <f t="shared" si="113"/>
        <v>6.3297808222529089E-2</v>
      </c>
      <c r="O189" s="74">
        <f t="shared" si="113"/>
        <v>5.6264718420025867E-2</v>
      </c>
      <c r="P189" s="74">
        <f t="shared" si="113"/>
        <v>4.923162861752263E-2</v>
      </c>
      <c r="Q189" s="74">
        <f t="shared" si="113"/>
        <v>4.21985388150194E-2</v>
      </c>
      <c r="R189" s="74">
        <f t="shared" si="113"/>
        <v>3.5165449012516163E-2</v>
      </c>
      <c r="S189" s="74">
        <f t="shared" si="113"/>
        <v>2.8132359210012937E-2</v>
      </c>
      <c r="T189" s="74">
        <f t="shared" si="113"/>
        <v>2.10992694075097E-2</v>
      </c>
      <c r="U189" s="74">
        <f t="shared" si="113"/>
        <v>1.4066179605006472E-2</v>
      </c>
      <c r="V189" s="74">
        <f t="shared" si="113"/>
        <v>7.0330898025032359E-3</v>
      </c>
      <c r="W189" s="74">
        <f t="shared" si="113"/>
        <v>0</v>
      </c>
      <c r="X189" s="74">
        <f t="shared" si="113"/>
        <v>0</v>
      </c>
      <c r="Y189" s="74">
        <f t="shared" si="113"/>
        <v>0</v>
      </c>
      <c r="Z189" s="74">
        <f t="shared" si="113"/>
        <v>0</v>
      </c>
      <c r="AA189" s="74">
        <f t="shared" si="113"/>
        <v>0</v>
      </c>
      <c r="AB189" s="74">
        <f t="shared" si="113"/>
        <v>0</v>
      </c>
      <c r="AC189" s="74">
        <f t="shared" si="113"/>
        <v>0</v>
      </c>
      <c r="AD189" s="74">
        <f t="shared" si="113"/>
        <v>0</v>
      </c>
      <c r="AE189" s="74">
        <f t="shared" si="113"/>
        <v>0</v>
      </c>
      <c r="AF189" s="74">
        <f t="shared" si="113"/>
        <v>0</v>
      </c>
      <c r="AG189" s="74">
        <f t="shared" si="113"/>
        <v>0</v>
      </c>
    </row>
    <row r="190" spans="1:33">
      <c r="A190" s="207">
        <v>3.0323333333333333</v>
      </c>
      <c r="B190" s="138" t="s">
        <v>53</v>
      </c>
      <c r="C190" s="74">
        <f>(C101-C98-C100)*($A190/SUM($A189:$A194))</f>
        <v>0.48515880847982762</v>
      </c>
      <c r="D190" s="74">
        <f t="shared" ref="D190:AG190" si="114">(D101-D98-D100)*($A190/SUM($A189:$A194))</f>
        <v>0.37024964024980084</v>
      </c>
      <c r="E190" s="74">
        <f t="shared" si="114"/>
        <v>0.2603602132568994</v>
      </c>
      <c r="F190" s="74">
        <f t="shared" si="114"/>
        <v>0.25120602408988468</v>
      </c>
      <c r="G190" s="74">
        <f t="shared" si="114"/>
        <v>0.24548476089637805</v>
      </c>
      <c r="H190" s="74">
        <f t="shared" si="114"/>
        <v>0.24319642367637959</v>
      </c>
      <c r="I190" s="74">
        <f t="shared" si="114"/>
        <v>0.2301249725477616</v>
      </c>
      <c r="J190" s="74">
        <f t="shared" si="114"/>
        <v>0.18999682536857204</v>
      </c>
      <c r="K190" s="74">
        <f t="shared" si="114"/>
        <v>0.12281198213881064</v>
      </c>
      <c r="L190" s="74">
        <f t="shared" si="114"/>
        <v>0.10793691320276672</v>
      </c>
      <c r="M190" s="74">
        <f t="shared" si="114"/>
        <v>9.3061844266722787E-2</v>
      </c>
      <c r="N190" s="74">
        <f t="shared" si="114"/>
        <v>8.3755659840050498E-2</v>
      </c>
      <c r="O190" s="74">
        <f t="shared" si="114"/>
        <v>7.4449475413378235E-2</v>
      </c>
      <c r="P190" s="74">
        <f t="shared" si="114"/>
        <v>6.514329098670596E-2</v>
      </c>
      <c r="Q190" s="74">
        <f t="shared" si="114"/>
        <v>5.5837106560033677E-2</v>
      </c>
      <c r="R190" s="74">
        <f t="shared" si="114"/>
        <v>4.6530922133361394E-2</v>
      </c>
      <c r="S190" s="74">
        <f t="shared" si="114"/>
        <v>3.7224737706689118E-2</v>
      </c>
      <c r="T190" s="74">
        <f t="shared" si="114"/>
        <v>2.7918553280016838E-2</v>
      </c>
      <c r="U190" s="74">
        <f t="shared" si="114"/>
        <v>1.8612368853344566E-2</v>
      </c>
      <c r="V190" s="74">
        <f t="shared" si="114"/>
        <v>9.3061844266722829E-3</v>
      </c>
      <c r="W190" s="74">
        <f t="shared" si="114"/>
        <v>0</v>
      </c>
      <c r="X190" s="74">
        <f t="shared" si="114"/>
        <v>0</v>
      </c>
      <c r="Y190" s="74">
        <f t="shared" si="114"/>
        <v>0</v>
      </c>
      <c r="Z190" s="74">
        <f t="shared" si="114"/>
        <v>0</v>
      </c>
      <c r="AA190" s="74">
        <f t="shared" si="114"/>
        <v>0</v>
      </c>
      <c r="AB190" s="74">
        <f t="shared" si="114"/>
        <v>0</v>
      </c>
      <c r="AC190" s="74">
        <f t="shared" si="114"/>
        <v>0</v>
      </c>
      <c r="AD190" s="74">
        <f t="shared" si="114"/>
        <v>0</v>
      </c>
      <c r="AE190" s="74">
        <f t="shared" si="114"/>
        <v>0</v>
      </c>
      <c r="AF190" s="74">
        <f t="shared" si="114"/>
        <v>0</v>
      </c>
      <c r="AG190" s="74">
        <f t="shared" si="114"/>
        <v>0</v>
      </c>
    </row>
    <row r="191" spans="1:33">
      <c r="A191" s="207">
        <v>3.41</v>
      </c>
      <c r="B191" s="138" t="s">
        <v>54</v>
      </c>
      <c r="C191" s="74">
        <f>(C101-C98-C100)*($A191/SUM($A189:$A194))</f>
        <v>0.54558366612604547</v>
      </c>
      <c r="D191" s="74">
        <f t="shared" ref="D191:AG191" si="115">(D101-D98-D100)*($A191/SUM($A189:$A194))</f>
        <v>0.41636295699191622</v>
      </c>
      <c r="E191" s="74">
        <f t="shared" si="115"/>
        <v>0.29278718056700898</v>
      </c>
      <c r="F191" s="74">
        <f t="shared" si="115"/>
        <v>0.28249286868632734</v>
      </c>
      <c r="G191" s="74">
        <f t="shared" si="115"/>
        <v>0.2760590418786355</v>
      </c>
      <c r="H191" s="74">
        <f t="shared" si="115"/>
        <v>0.27348570014393353</v>
      </c>
      <c r="I191" s="74">
        <f t="shared" si="115"/>
        <v>0.25878624482396406</v>
      </c>
      <c r="J191" s="74">
        <f t="shared" si="115"/>
        <v>0.21366027520286818</v>
      </c>
      <c r="K191" s="74">
        <f t="shared" si="115"/>
        <v>0.13810779128064557</v>
      </c>
      <c r="L191" s="74">
        <f t="shared" si="115"/>
        <v>0.12138008377094685</v>
      </c>
      <c r="M191" s="74">
        <f t="shared" si="115"/>
        <v>0.10465237626124811</v>
      </c>
      <c r="N191" s="74">
        <f t="shared" si="115"/>
        <v>9.4187138635123291E-2</v>
      </c>
      <c r="O191" s="74">
        <f t="shared" si="115"/>
        <v>8.3721901008998498E-2</v>
      </c>
      <c r="P191" s="74">
        <f t="shared" si="115"/>
        <v>7.3256663382873677E-2</v>
      </c>
      <c r="Q191" s="74">
        <f t="shared" si="115"/>
        <v>6.279142575674887E-2</v>
      </c>
      <c r="R191" s="74">
        <f t="shared" si="115"/>
        <v>5.2326188130624056E-2</v>
      </c>
      <c r="S191" s="74">
        <f t="shared" si="115"/>
        <v>4.1860950504499249E-2</v>
      </c>
      <c r="T191" s="74">
        <f t="shared" si="115"/>
        <v>3.1395712878374435E-2</v>
      </c>
      <c r="U191" s="74">
        <f t="shared" si="115"/>
        <v>2.0930475252249631E-2</v>
      </c>
      <c r="V191" s="74">
        <f t="shared" si="115"/>
        <v>1.0465237626124816E-2</v>
      </c>
      <c r="W191" s="74">
        <f t="shared" si="115"/>
        <v>0</v>
      </c>
      <c r="X191" s="74">
        <f t="shared" si="115"/>
        <v>0</v>
      </c>
      <c r="Y191" s="74">
        <f t="shared" si="115"/>
        <v>0</v>
      </c>
      <c r="Z191" s="74">
        <f t="shared" si="115"/>
        <v>0</v>
      </c>
      <c r="AA191" s="74">
        <f t="shared" si="115"/>
        <v>0</v>
      </c>
      <c r="AB191" s="74">
        <f t="shared" si="115"/>
        <v>0</v>
      </c>
      <c r="AC191" s="74">
        <f t="shared" si="115"/>
        <v>0</v>
      </c>
      <c r="AD191" s="74">
        <f t="shared" si="115"/>
        <v>0</v>
      </c>
      <c r="AE191" s="74">
        <f t="shared" si="115"/>
        <v>0</v>
      </c>
      <c r="AF191" s="74">
        <f t="shared" si="115"/>
        <v>0</v>
      </c>
      <c r="AG191" s="74">
        <f t="shared" si="115"/>
        <v>0</v>
      </c>
    </row>
    <row r="192" spans="1:33">
      <c r="A192" s="207">
        <v>5.6063333333333327</v>
      </c>
      <c r="B192" s="138" t="s">
        <v>55</v>
      </c>
      <c r="C192" s="74">
        <f>(C101-C98-C100)*($A192/SUM($A189:$A194))</f>
        <v>0.89698647903948769</v>
      </c>
      <c r="D192" s="74">
        <f t="shared" ref="D192:AG192" si="116">(D101-D98-D100)*($A192/SUM($A189:$A194))</f>
        <v>0.68453651746305366</v>
      </c>
      <c r="E192" s="74">
        <f t="shared" si="116"/>
        <v>0.48136731084619</v>
      </c>
      <c r="F192" s="74">
        <f t="shared" si="116"/>
        <v>0.46444257658214461</v>
      </c>
      <c r="G192" s="74">
        <f t="shared" si="116"/>
        <v>0.4538648118628319</v>
      </c>
      <c r="H192" s="74">
        <f t="shared" si="116"/>
        <v>0.44963401668825193</v>
      </c>
      <c r="I192" s="74">
        <f t="shared" si="116"/>
        <v>0.42546684767294729</v>
      </c>
      <c r="J192" s="74">
        <f t="shared" si="116"/>
        <v>0.3512758718120273</v>
      </c>
      <c r="K192" s="74">
        <f t="shared" si="116"/>
        <v>0.22706108910549147</v>
      </c>
      <c r="L192" s="74">
        <f t="shared" si="116"/>
        <v>0.19955929901696529</v>
      </c>
      <c r="M192" s="74">
        <f t="shared" si="116"/>
        <v>0.17205750892843907</v>
      </c>
      <c r="N192" s="74">
        <f t="shared" si="116"/>
        <v>0.15485175803559514</v>
      </c>
      <c r="O192" s="74">
        <f t="shared" si="116"/>
        <v>0.13764600714275127</v>
      </c>
      <c r="P192" s="74">
        <f t="shared" si="116"/>
        <v>0.12044025624990735</v>
      </c>
      <c r="Q192" s="74">
        <f t="shared" si="116"/>
        <v>0.10323450535706345</v>
      </c>
      <c r="R192" s="74">
        <f t="shared" si="116"/>
        <v>8.6028754464219537E-2</v>
      </c>
      <c r="S192" s="74">
        <f t="shared" si="116"/>
        <v>6.8823003571375649E-2</v>
      </c>
      <c r="T192" s="74">
        <f t="shared" si="116"/>
        <v>5.1617252678531726E-2</v>
      </c>
      <c r="U192" s="74">
        <f t="shared" si="116"/>
        <v>3.4411501785687831E-2</v>
      </c>
      <c r="V192" s="74">
        <f t="shared" si="116"/>
        <v>1.7205750892843916E-2</v>
      </c>
      <c r="W192" s="74">
        <f t="shared" si="116"/>
        <v>0</v>
      </c>
      <c r="X192" s="74">
        <f t="shared" si="116"/>
        <v>0</v>
      </c>
      <c r="Y192" s="74">
        <f t="shared" si="116"/>
        <v>0</v>
      </c>
      <c r="Z192" s="74">
        <f t="shared" si="116"/>
        <v>0</v>
      </c>
      <c r="AA192" s="74">
        <f t="shared" si="116"/>
        <v>0</v>
      </c>
      <c r="AB192" s="74">
        <f t="shared" si="116"/>
        <v>0</v>
      </c>
      <c r="AC192" s="74">
        <f t="shared" si="116"/>
        <v>0</v>
      </c>
      <c r="AD192" s="74">
        <f t="shared" si="116"/>
        <v>0</v>
      </c>
      <c r="AE192" s="74">
        <f t="shared" si="116"/>
        <v>0</v>
      </c>
      <c r="AF192" s="74">
        <f t="shared" si="116"/>
        <v>0</v>
      </c>
      <c r="AG192" s="74">
        <f t="shared" si="116"/>
        <v>0</v>
      </c>
    </row>
    <row r="193" spans="1:33">
      <c r="A193" s="207">
        <v>3.1423333333333336</v>
      </c>
      <c r="B193" s="138" t="s">
        <v>56</v>
      </c>
      <c r="C193" s="74">
        <f>(C101-C98-C100)*($A193/SUM($A189:$A194))</f>
        <v>0.50275828158066782</v>
      </c>
      <c r="D193" s="74">
        <f t="shared" ref="D193:AG193" si="117">(D101-D98-D100)*($A193/SUM($A189:$A194))</f>
        <v>0.38368070337857235</v>
      </c>
      <c r="E193" s="74">
        <f t="shared" si="117"/>
        <v>0.26980496101712553</v>
      </c>
      <c r="F193" s="74">
        <f t="shared" si="117"/>
        <v>0.26031869727331458</v>
      </c>
      <c r="G193" s="74">
        <f t="shared" si="117"/>
        <v>0.25438989127955985</v>
      </c>
      <c r="H193" s="74">
        <f t="shared" si="117"/>
        <v>0.25201854303586135</v>
      </c>
      <c r="I193" s="74">
        <f t="shared" si="117"/>
        <v>0.2384729159291798</v>
      </c>
      <c r="J193" s="74">
        <f t="shared" si="117"/>
        <v>0.19688909231060006</v>
      </c>
      <c r="K193" s="74">
        <f t="shared" si="117"/>
        <v>0.12726707218012179</v>
      </c>
      <c r="L193" s="74">
        <f t="shared" si="117"/>
        <v>0.11185239977602308</v>
      </c>
      <c r="M193" s="74">
        <f t="shared" si="117"/>
        <v>9.6437727371924353E-2</v>
      </c>
      <c r="N193" s="74">
        <f t="shared" si="117"/>
        <v>8.6793954634731899E-2</v>
      </c>
      <c r="O193" s="74">
        <f t="shared" si="117"/>
        <v>7.7150181897539485E-2</v>
      </c>
      <c r="P193" s="74">
        <f t="shared" si="117"/>
        <v>6.7506409160347045E-2</v>
      </c>
      <c r="Q193" s="74">
        <f t="shared" si="117"/>
        <v>5.7862636423154611E-2</v>
      </c>
      <c r="R193" s="74">
        <f t="shared" si="117"/>
        <v>4.8218863685962177E-2</v>
      </c>
      <c r="S193" s="74">
        <f t="shared" si="117"/>
        <v>3.8575090948769743E-2</v>
      </c>
      <c r="T193" s="74">
        <f t="shared" si="117"/>
        <v>2.8931318211577305E-2</v>
      </c>
      <c r="U193" s="74">
        <f t="shared" si="117"/>
        <v>1.9287545474384878E-2</v>
      </c>
      <c r="V193" s="74">
        <f t="shared" si="117"/>
        <v>9.6437727371924391E-3</v>
      </c>
      <c r="W193" s="74">
        <f t="shared" si="117"/>
        <v>0</v>
      </c>
      <c r="X193" s="74">
        <f t="shared" si="117"/>
        <v>0</v>
      </c>
      <c r="Y193" s="74">
        <f t="shared" si="117"/>
        <v>0</v>
      </c>
      <c r="Z193" s="74">
        <f t="shared" si="117"/>
        <v>0</v>
      </c>
      <c r="AA193" s="74">
        <f t="shared" si="117"/>
        <v>0</v>
      </c>
      <c r="AB193" s="74">
        <f t="shared" si="117"/>
        <v>0</v>
      </c>
      <c r="AC193" s="74">
        <f t="shared" si="117"/>
        <v>0</v>
      </c>
      <c r="AD193" s="74">
        <f t="shared" si="117"/>
        <v>0</v>
      </c>
      <c r="AE193" s="74">
        <f t="shared" si="117"/>
        <v>0</v>
      </c>
      <c r="AF193" s="74">
        <f t="shared" si="117"/>
        <v>0</v>
      </c>
      <c r="AG193" s="74">
        <f t="shared" si="117"/>
        <v>0</v>
      </c>
    </row>
    <row r="194" spans="1:33">
      <c r="A194" s="207">
        <v>2.6803333333333335</v>
      </c>
      <c r="B194" s="138" t="s">
        <v>57</v>
      </c>
      <c r="C194" s="74">
        <f>(C101-C98-C100)*($A194/SUM($A189:$A194))</f>
        <v>0.42884049455713902</v>
      </c>
      <c r="D194" s="74">
        <f t="shared" ref="D194:AG194" si="118">(D101-D98-D100)*($A194/SUM($A189:$A194))</f>
        <v>0.32727023823773199</v>
      </c>
      <c r="E194" s="74">
        <f t="shared" si="118"/>
        <v>0.23013702042417589</v>
      </c>
      <c r="F194" s="74">
        <f t="shared" si="118"/>
        <v>0.22204546990290891</v>
      </c>
      <c r="G194" s="74">
        <f t="shared" si="118"/>
        <v>0.21698834367019632</v>
      </c>
      <c r="H194" s="74">
        <f t="shared" si="118"/>
        <v>0.21496564172603805</v>
      </c>
      <c r="I194" s="74">
        <f t="shared" si="118"/>
        <v>0.20341155372722333</v>
      </c>
      <c r="J194" s="74">
        <f t="shared" si="118"/>
        <v>0.1679415711540824</v>
      </c>
      <c r="K194" s="74">
        <f t="shared" si="118"/>
        <v>0.10855569400661495</v>
      </c>
      <c r="L194" s="74">
        <f t="shared" si="118"/>
        <v>9.5407356168346391E-2</v>
      </c>
      <c r="M194" s="74">
        <f t="shared" si="118"/>
        <v>8.2259018330077815E-2</v>
      </c>
      <c r="N194" s="74">
        <f t="shared" si="118"/>
        <v>7.403311649707002E-2</v>
      </c>
      <c r="O194" s="74">
        <f t="shared" si="118"/>
        <v>6.5807214664062252E-2</v>
      </c>
      <c r="P194" s="74">
        <f t="shared" si="118"/>
        <v>5.7581312831054471E-2</v>
      </c>
      <c r="Q194" s="74">
        <f t="shared" si="118"/>
        <v>4.9355410998046689E-2</v>
      </c>
      <c r="R194" s="74">
        <f t="shared" si="118"/>
        <v>4.1129509165038908E-2</v>
      </c>
      <c r="S194" s="74">
        <f t="shared" si="118"/>
        <v>3.2903607332031133E-2</v>
      </c>
      <c r="T194" s="74">
        <f t="shared" si="118"/>
        <v>2.4677705499023345E-2</v>
      </c>
      <c r="U194" s="74">
        <f t="shared" si="118"/>
        <v>1.645180366601557E-2</v>
      </c>
      <c r="V194" s="74">
        <f t="shared" si="118"/>
        <v>8.225901833007785E-3</v>
      </c>
      <c r="W194" s="74">
        <f t="shared" si="118"/>
        <v>0</v>
      </c>
      <c r="X194" s="74">
        <f t="shared" si="118"/>
        <v>0</v>
      </c>
      <c r="Y194" s="74">
        <f t="shared" si="118"/>
        <v>0</v>
      </c>
      <c r="Z194" s="74">
        <f t="shared" si="118"/>
        <v>0</v>
      </c>
      <c r="AA194" s="74">
        <f t="shared" si="118"/>
        <v>0</v>
      </c>
      <c r="AB194" s="74">
        <f t="shared" si="118"/>
        <v>0</v>
      </c>
      <c r="AC194" s="74">
        <f t="shared" si="118"/>
        <v>0</v>
      </c>
      <c r="AD194" s="74">
        <f t="shared" si="118"/>
        <v>0</v>
      </c>
      <c r="AE194" s="74">
        <f t="shared" si="118"/>
        <v>0</v>
      </c>
      <c r="AF194" s="74">
        <f t="shared" si="118"/>
        <v>0</v>
      </c>
      <c r="AG194" s="74">
        <f t="shared" si="118"/>
        <v>0</v>
      </c>
    </row>
    <row r="195" spans="1:33">
      <c r="A195" s="208">
        <f>SUM(A187:A194)</f>
        <v>29.446999999999999</v>
      </c>
      <c r="B195" s="1" t="s">
        <v>22</v>
      </c>
      <c r="C195" s="1">
        <f>SUM(C187:C194)</f>
        <v>3.8162694025926593</v>
      </c>
      <c r="D195" s="1">
        <f t="shared" ref="D195:AG195" si="119">SUM(D187:D194)</f>
        <v>2.801584351775428</v>
      </c>
      <c r="E195" s="1">
        <f t="shared" si="119"/>
        <v>1.9289673598680837</v>
      </c>
      <c r="F195" s="1">
        <f t="shared" si="119"/>
        <v>1.8392032276613721</v>
      </c>
      <c r="G195" s="1">
        <f t="shared" si="119"/>
        <v>1.7741529410229533</v>
      </c>
      <c r="H195" s="1">
        <f t="shared" si="119"/>
        <v>1.7338164999528272</v>
      </c>
      <c r="I195" s="1">
        <f t="shared" si="119"/>
        <v>1.6196043046623732</v>
      </c>
      <c r="J195" s="1">
        <f t="shared" si="119"/>
        <v>1.3235957289508435</v>
      </c>
      <c r="K195" s="1">
        <f t="shared" si="119"/>
        <v>0.84579077281823667</v>
      </c>
      <c r="L195" s="1">
        <f t="shared" si="119"/>
        <v>0.73232211624199228</v>
      </c>
      <c r="M195" s="1">
        <f t="shared" si="119"/>
        <v>0.61885345966574778</v>
      </c>
      <c r="N195" s="1">
        <f t="shared" si="119"/>
        <v>0.55696811369917298</v>
      </c>
      <c r="O195" s="1">
        <f t="shared" si="119"/>
        <v>0.49508276773259824</v>
      </c>
      <c r="P195" s="1">
        <f t="shared" si="119"/>
        <v>0.43319742176602349</v>
      </c>
      <c r="Q195" s="1">
        <f t="shared" si="119"/>
        <v>0.37131207579944869</v>
      </c>
      <c r="R195" s="1">
        <f t="shared" si="119"/>
        <v>0.30942672983287389</v>
      </c>
      <c r="S195" s="1">
        <f t="shared" si="119"/>
        <v>0.24754138386629918</v>
      </c>
      <c r="T195" s="1">
        <f t="shared" si="119"/>
        <v>0.18565603789972435</v>
      </c>
      <c r="U195" s="1">
        <f t="shared" si="119"/>
        <v>0.12377069193314963</v>
      </c>
      <c r="V195" s="1">
        <f t="shared" si="119"/>
        <v>6.1885345966574815E-2</v>
      </c>
      <c r="W195" s="1">
        <f t="shared" si="119"/>
        <v>0</v>
      </c>
      <c r="X195" s="1">
        <f t="shared" si="119"/>
        <v>0</v>
      </c>
      <c r="Y195" s="1">
        <f t="shared" si="119"/>
        <v>0</v>
      </c>
      <c r="Z195" s="1">
        <f t="shared" si="119"/>
        <v>0</v>
      </c>
      <c r="AA195" s="1">
        <f t="shared" si="119"/>
        <v>0</v>
      </c>
      <c r="AB195" s="1">
        <f t="shared" si="119"/>
        <v>0</v>
      </c>
      <c r="AC195" s="1">
        <f t="shared" si="119"/>
        <v>0</v>
      </c>
      <c r="AD195" s="1">
        <f t="shared" si="119"/>
        <v>0</v>
      </c>
      <c r="AE195" s="1">
        <f t="shared" si="119"/>
        <v>0</v>
      </c>
      <c r="AF195" s="1">
        <f t="shared" si="119"/>
        <v>0</v>
      </c>
      <c r="AG195" s="1">
        <f t="shared" si="119"/>
        <v>0</v>
      </c>
    </row>
    <row r="196" spans="1:33" s="128" customFormat="1" ht="11.25">
      <c r="B196" s="128" t="s">
        <v>68</v>
      </c>
      <c r="C196" s="128">
        <f>C101</f>
        <v>3.8162694025926598</v>
      </c>
      <c r="D196" s="128">
        <f t="shared" ref="D196:V196" si="120">D101</f>
        <v>2.801584351775428</v>
      </c>
      <c r="E196" s="128">
        <f t="shared" si="120"/>
        <v>1.9289673598680837</v>
      </c>
      <c r="F196" s="128">
        <f t="shared" si="120"/>
        <v>1.8392032276613721</v>
      </c>
      <c r="G196" s="128">
        <f t="shared" si="120"/>
        <v>1.7741529410229535</v>
      </c>
      <c r="H196" s="128">
        <f t="shared" si="120"/>
        <v>1.7338164999528269</v>
      </c>
      <c r="I196" s="128">
        <f t="shared" si="120"/>
        <v>1.6196043046623729</v>
      </c>
      <c r="J196" s="128">
        <f t="shared" si="120"/>
        <v>1.3235957289508433</v>
      </c>
      <c r="K196" s="128">
        <f t="shared" si="120"/>
        <v>0.84579077281823667</v>
      </c>
      <c r="L196" s="128">
        <f t="shared" si="120"/>
        <v>0.73232211624199228</v>
      </c>
      <c r="M196" s="128">
        <f t="shared" si="120"/>
        <v>0.61885345966574778</v>
      </c>
      <c r="N196" s="128">
        <f t="shared" si="120"/>
        <v>0.55696811369917298</v>
      </c>
      <c r="O196" s="128">
        <f t="shared" si="120"/>
        <v>0.49508276773259824</v>
      </c>
      <c r="P196" s="128">
        <f t="shared" si="120"/>
        <v>0.43319742176602349</v>
      </c>
      <c r="Q196" s="128">
        <f t="shared" si="120"/>
        <v>0.37131207579944869</v>
      </c>
      <c r="R196" s="128">
        <f t="shared" si="120"/>
        <v>0.30942672983287389</v>
      </c>
      <c r="S196" s="128">
        <f t="shared" si="120"/>
        <v>0.24754138386629915</v>
      </c>
      <c r="T196" s="128">
        <f t="shared" si="120"/>
        <v>0.18565603789972435</v>
      </c>
      <c r="U196" s="128">
        <f t="shared" si="120"/>
        <v>0.1237706919331496</v>
      </c>
      <c r="V196" s="128">
        <f t="shared" si="120"/>
        <v>6.1885345966574801E-2</v>
      </c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33">
      <c r="A198" s="143" t="s">
        <v>58</v>
      </c>
      <c r="B198" s="167" t="s">
        <v>69</v>
      </c>
      <c r="C198" s="144">
        <v>2000</v>
      </c>
      <c r="D198" s="145">
        <v>2010</v>
      </c>
      <c r="E198" s="145">
        <v>2020</v>
      </c>
      <c r="F198" s="145">
        <v>2030</v>
      </c>
      <c r="G198" s="145">
        <v>2040</v>
      </c>
      <c r="H198" s="145">
        <v>2050</v>
      </c>
      <c r="I198" s="145">
        <v>2060</v>
      </c>
      <c r="J198" s="145">
        <v>2080</v>
      </c>
      <c r="K198" s="145">
        <v>2100</v>
      </c>
      <c r="L198" s="145">
        <v>2200</v>
      </c>
      <c r="M198" s="145">
        <v>2300</v>
      </c>
      <c r="N198" s="74"/>
      <c r="P198" s="2"/>
      <c r="Q198" s="2"/>
      <c r="R198" s="2"/>
      <c r="S198" s="2"/>
      <c r="T198" s="2"/>
      <c r="U198" s="2"/>
      <c r="V198" s="2"/>
      <c r="W198" s="2"/>
      <c r="X198" s="2"/>
    </row>
    <row r="199" spans="1:33">
      <c r="B199" s="143" t="s">
        <v>50</v>
      </c>
      <c r="C199" s="160">
        <f t="shared" ref="C199:C206" si="121">(C175+C187)*1000</f>
        <v>4905.0982657707518</v>
      </c>
      <c r="D199" s="143">
        <f t="shared" ref="D199:I199" si="122">100*((D175+D187)/($C175+$C187))</f>
        <v>99.14785023158575</v>
      </c>
      <c r="E199" s="143">
        <f t="shared" si="122"/>
        <v>101.12363923558225</v>
      </c>
      <c r="F199" s="143">
        <f t="shared" si="122"/>
        <v>106.28686349656074</v>
      </c>
      <c r="G199" s="143">
        <f t="shared" si="122"/>
        <v>109.27751523814389</v>
      </c>
      <c r="H199" s="143">
        <f t="shared" si="122"/>
        <v>110.09559446033165</v>
      </c>
      <c r="I199" s="143">
        <f t="shared" si="122"/>
        <v>108.97592070579074</v>
      </c>
      <c r="J199" s="143">
        <f t="shared" ref="J199:J207" si="123">100*((K175+K187)/($C175+$C187))</f>
        <v>107.89487311103103</v>
      </c>
      <c r="K199" s="143">
        <f t="shared" ref="K199:K206" si="124">100*((M175++M187)/($C175+$C187))</f>
        <v>101.43923353569583</v>
      </c>
      <c r="L199" s="143">
        <f t="shared" ref="L199:L207" si="125">100*((W175+W187)/($C175+$C187))</f>
        <v>106.48880733105071</v>
      </c>
      <c r="M199" s="143">
        <f t="shared" ref="M199:M205" si="126">100*((AG175+AG187)/($C175+$C187))</f>
        <v>45.535239523129917</v>
      </c>
      <c r="P199" s="74"/>
      <c r="Q199" s="74"/>
      <c r="R199" s="74"/>
      <c r="S199" s="74"/>
      <c r="T199" s="74"/>
      <c r="U199" s="74"/>
      <c r="V199" s="74"/>
      <c r="W199" s="74"/>
      <c r="X199" s="74"/>
    </row>
    <row r="200" spans="1:33">
      <c r="A200" s="1"/>
      <c r="B200" s="143" t="s">
        <v>51</v>
      </c>
      <c r="C200" s="160">
        <f t="shared" si="121"/>
        <v>6062.7155356337726</v>
      </c>
      <c r="D200" s="143">
        <f t="shared" ref="D200:I200" si="127">100*((D176+D188)/($C176+$C188))</f>
        <v>103.21759268609165</v>
      </c>
      <c r="E200" s="143">
        <f t="shared" si="127"/>
        <v>102.42428895384631</v>
      </c>
      <c r="F200" s="143">
        <f t="shared" si="127"/>
        <v>105.68967968256106</v>
      </c>
      <c r="G200" s="143">
        <f t="shared" si="127"/>
        <v>107.09802789025586</v>
      </c>
      <c r="H200" s="143">
        <f t="shared" si="127"/>
        <v>106.64933357693072</v>
      </c>
      <c r="I200" s="143">
        <f t="shared" si="127"/>
        <v>108.49564215175633</v>
      </c>
      <c r="J200" s="143">
        <f t="shared" si="123"/>
        <v>117.64049300356554</v>
      </c>
      <c r="K200" s="143">
        <f t="shared" si="124"/>
        <v>119.09891875794132</v>
      </c>
      <c r="L200" s="143">
        <f t="shared" si="125"/>
        <v>124.86900140677825</v>
      </c>
      <c r="M200" s="143">
        <f t="shared" si="126"/>
        <v>53.394718473983239</v>
      </c>
      <c r="P200" s="74"/>
      <c r="Q200" s="74"/>
      <c r="R200" s="74"/>
      <c r="S200" s="74"/>
      <c r="T200" s="74"/>
      <c r="U200" s="74"/>
      <c r="V200" s="74"/>
      <c r="W200" s="74"/>
      <c r="X200" s="74"/>
    </row>
    <row r="201" spans="1:33">
      <c r="A201" s="1"/>
      <c r="B201" s="143" t="s">
        <v>52</v>
      </c>
      <c r="C201" s="160">
        <f t="shared" si="121"/>
        <v>2202.0389013101731</v>
      </c>
      <c r="D201" s="143">
        <f t="shared" ref="D201:I201" si="128">100*((D177+D189)/($C177+$C189))</f>
        <v>121.26145136384321</v>
      </c>
      <c r="E201" s="143">
        <f t="shared" si="128"/>
        <v>148.49085586778415</v>
      </c>
      <c r="F201" s="143">
        <f t="shared" si="128"/>
        <v>182.50810161160561</v>
      </c>
      <c r="G201" s="143">
        <f t="shared" si="128"/>
        <v>215.01504638688041</v>
      </c>
      <c r="H201" s="143">
        <f t="shared" si="128"/>
        <v>246.01169019360825</v>
      </c>
      <c r="I201" s="143">
        <f t="shared" si="128"/>
        <v>270.70203810762479</v>
      </c>
      <c r="J201" s="143">
        <f t="shared" si="123"/>
        <v>316.43853477977763</v>
      </c>
      <c r="K201" s="143">
        <f t="shared" si="124"/>
        <v>355.53717300233842</v>
      </c>
      <c r="L201" s="143">
        <f t="shared" si="125"/>
        <v>369.60656840846531</v>
      </c>
      <c r="M201" s="143">
        <f t="shared" si="126"/>
        <v>158.04593969655755</v>
      </c>
      <c r="P201" s="74"/>
      <c r="Q201" s="74"/>
      <c r="R201" s="74"/>
      <c r="S201" s="74"/>
      <c r="T201" s="74"/>
      <c r="U201" s="74"/>
      <c r="V201" s="74"/>
      <c r="W201" s="74"/>
      <c r="X201" s="74"/>
    </row>
    <row r="202" spans="1:33">
      <c r="A202" s="1"/>
      <c r="B202" s="143" t="s">
        <v>53</v>
      </c>
      <c r="C202" s="160">
        <f t="shared" si="121"/>
        <v>2913.7378742136216</v>
      </c>
      <c r="D202" s="143">
        <f t="shared" ref="D202:I202" si="129">100*((D178+D190)/($C178+$C190))</f>
        <v>121.26145136384321</v>
      </c>
      <c r="E202" s="143">
        <f t="shared" si="129"/>
        <v>148.49085586778415</v>
      </c>
      <c r="F202" s="143">
        <f t="shared" si="129"/>
        <v>182.50810161160558</v>
      </c>
      <c r="G202" s="143">
        <f t="shared" si="129"/>
        <v>215.01504638688039</v>
      </c>
      <c r="H202" s="143">
        <f t="shared" si="129"/>
        <v>246.01169019360825</v>
      </c>
      <c r="I202" s="143">
        <f t="shared" si="129"/>
        <v>270.70203810762473</v>
      </c>
      <c r="J202" s="143">
        <f t="shared" si="123"/>
        <v>316.43853477977751</v>
      </c>
      <c r="K202" s="143">
        <f t="shared" si="124"/>
        <v>355.53717300233842</v>
      </c>
      <c r="L202" s="143">
        <f t="shared" si="125"/>
        <v>369.60656840846525</v>
      </c>
      <c r="M202" s="143">
        <f t="shared" si="126"/>
        <v>158.04593969655753</v>
      </c>
      <c r="P202" s="74"/>
      <c r="Q202" s="74"/>
      <c r="R202" s="74"/>
      <c r="S202" s="74"/>
      <c r="T202" s="74"/>
      <c r="U202" s="74"/>
      <c r="V202" s="74"/>
      <c r="W202" s="74"/>
      <c r="X202" s="74"/>
    </row>
    <row r="203" spans="1:33">
      <c r="A203" s="1"/>
      <c r="B203" s="143" t="s">
        <v>54</v>
      </c>
      <c r="C203" s="160">
        <f t="shared" si="121"/>
        <v>3276.6338851495384</v>
      </c>
      <c r="D203" s="143">
        <f t="shared" ref="D203:I203" si="130">100*((D179+D191)/($C179+$C191))</f>
        <v>121.26145136384319</v>
      </c>
      <c r="E203" s="143">
        <f t="shared" si="130"/>
        <v>148.49085586778412</v>
      </c>
      <c r="F203" s="143">
        <f t="shared" si="130"/>
        <v>182.50810161160558</v>
      </c>
      <c r="G203" s="143">
        <f t="shared" si="130"/>
        <v>215.01504638688039</v>
      </c>
      <c r="H203" s="143">
        <f t="shared" si="130"/>
        <v>246.01169019360825</v>
      </c>
      <c r="I203" s="143">
        <f t="shared" si="130"/>
        <v>270.70203810762473</v>
      </c>
      <c r="J203" s="143">
        <f t="shared" si="123"/>
        <v>316.43853477977757</v>
      </c>
      <c r="K203" s="143">
        <f t="shared" si="124"/>
        <v>355.53717300233836</v>
      </c>
      <c r="L203" s="143">
        <f t="shared" si="125"/>
        <v>369.60656840846519</v>
      </c>
      <c r="M203" s="143">
        <f t="shared" si="126"/>
        <v>158.04593969655753</v>
      </c>
      <c r="P203" s="74"/>
      <c r="Q203" s="74"/>
      <c r="R203" s="74"/>
      <c r="S203" s="74"/>
      <c r="T203" s="74"/>
      <c r="U203" s="74"/>
      <c r="V203" s="74"/>
      <c r="W203" s="74"/>
      <c r="X203" s="74"/>
    </row>
    <row r="204" spans="1:33">
      <c r="A204" s="1"/>
      <c r="B204" s="143" t="s">
        <v>55</v>
      </c>
      <c r="C204" s="160">
        <f t="shared" si="121"/>
        <v>5387.0679681652082</v>
      </c>
      <c r="D204" s="143">
        <f t="shared" ref="D204:I204" si="131">100*((D180+D192)/($C180+$C192))</f>
        <v>121.26145136384316</v>
      </c>
      <c r="E204" s="143">
        <f t="shared" si="131"/>
        <v>148.49085586778412</v>
      </c>
      <c r="F204" s="143">
        <f t="shared" si="131"/>
        <v>182.50810161160553</v>
      </c>
      <c r="G204" s="143">
        <f t="shared" si="131"/>
        <v>215.01504638688033</v>
      </c>
      <c r="H204" s="143">
        <f t="shared" si="131"/>
        <v>246.01169019360819</v>
      </c>
      <c r="I204" s="143">
        <f t="shared" si="131"/>
        <v>270.70203810762473</v>
      </c>
      <c r="J204" s="143">
        <f t="shared" si="123"/>
        <v>316.43853477977746</v>
      </c>
      <c r="K204" s="143">
        <f t="shared" si="124"/>
        <v>355.53717300233836</v>
      </c>
      <c r="L204" s="143">
        <f t="shared" si="125"/>
        <v>369.60656840846519</v>
      </c>
      <c r="M204" s="143">
        <f t="shared" si="126"/>
        <v>158.04593969655753</v>
      </c>
      <c r="P204" s="74"/>
      <c r="Q204" s="74"/>
      <c r="R204" s="74"/>
      <c r="S204" s="74"/>
      <c r="T204" s="74"/>
      <c r="U204" s="74"/>
      <c r="V204" s="74"/>
      <c r="W204" s="74"/>
      <c r="X204" s="74"/>
    </row>
    <row r="205" spans="1:33">
      <c r="A205" s="1"/>
      <c r="B205" s="143" t="s">
        <v>56</v>
      </c>
      <c r="C205" s="160">
        <f t="shared" si="121"/>
        <v>3019.43574147651</v>
      </c>
      <c r="D205" s="143">
        <f t="shared" ref="D205:I205" si="132">100*((D181+D193)/($C181+$C193))</f>
        <v>121.26145136384321</v>
      </c>
      <c r="E205" s="143">
        <f t="shared" si="132"/>
        <v>148.49085586778412</v>
      </c>
      <c r="F205" s="143">
        <f t="shared" si="132"/>
        <v>182.50810161160561</v>
      </c>
      <c r="G205" s="143">
        <f t="shared" si="132"/>
        <v>215.01504638688039</v>
      </c>
      <c r="H205" s="143">
        <f t="shared" si="132"/>
        <v>246.01169019360825</v>
      </c>
      <c r="I205" s="143">
        <f t="shared" si="132"/>
        <v>270.70203810762479</v>
      </c>
      <c r="J205" s="143">
        <f t="shared" si="123"/>
        <v>316.43853477977763</v>
      </c>
      <c r="K205" s="143">
        <f t="shared" si="124"/>
        <v>355.53717300233842</v>
      </c>
      <c r="L205" s="143">
        <f t="shared" si="125"/>
        <v>369.60656840846531</v>
      </c>
      <c r="M205" s="143">
        <f t="shared" si="126"/>
        <v>158.04593969655753</v>
      </c>
      <c r="P205" s="74"/>
      <c r="Q205" s="74"/>
      <c r="R205" s="74"/>
      <c r="S205" s="74"/>
      <c r="T205" s="74"/>
      <c r="U205" s="74"/>
      <c r="V205" s="74"/>
      <c r="W205" s="74"/>
      <c r="X205" s="74"/>
    </row>
    <row r="206" spans="1:33">
      <c r="A206" s="1"/>
      <c r="B206" s="143" t="s">
        <v>57</v>
      </c>
      <c r="C206" s="161">
        <f t="shared" si="121"/>
        <v>2575.5046989723787</v>
      </c>
      <c r="D206" s="143">
        <f t="shared" ref="D206:I206" si="133">100*((D182+D194)/($C182+$C194))</f>
        <v>121.26145136384321</v>
      </c>
      <c r="E206" s="143">
        <f t="shared" si="133"/>
        <v>148.49085586778415</v>
      </c>
      <c r="F206" s="143">
        <f t="shared" si="133"/>
        <v>182.50810161160561</v>
      </c>
      <c r="G206" s="143">
        <f t="shared" si="133"/>
        <v>215.01504638688039</v>
      </c>
      <c r="H206" s="143">
        <f t="shared" si="133"/>
        <v>246.01169019360825</v>
      </c>
      <c r="I206" s="143">
        <f t="shared" si="133"/>
        <v>270.70203810762479</v>
      </c>
      <c r="J206" s="143">
        <f t="shared" si="123"/>
        <v>316.43853477977763</v>
      </c>
      <c r="K206" s="143">
        <f t="shared" si="124"/>
        <v>355.53717300233842</v>
      </c>
      <c r="L206" s="143">
        <f t="shared" si="125"/>
        <v>369.60656840846531</v>
      </c>
      <c r="M206" s="143">
        <f t="shared" ref="M206" si="134">100*((AG182+AG194)/($C182+$C194))</f>
        <v>158.04593969655755</v>
      </c>
      <c r="P206" s="74"/>
      <c r="Q206" s="74"/>
      <c r="R206" s="74"/>
      <c r="S206" s="74"/>
      <c r="T206" s="74"/>
      <c r="U206" s="74"/>
      <c r="V206" s="74"/>
      <c r="W206" s="74"/>
      <c r="X206" s="74"/>
    </row>
    <row r="207" spans="1:33">
      <c r="B207" s="125" t="s">
        <v>22</v>
      </c>
      <c r="C207" s="162">
        <f>SUM(C199:C206)</f>
        <v>30342.232870691954</v>
      </c>
      <c r="D207" s="150">
        <f>100*((D183+D195)/($C183+$C195))</f>
        <v>114.08122274254728</v>
      </c>
      <c r="E207" s="150">
        <f t="shared" ref="E207:I207" si="135">100*((E183+E195)/($C183+$C195))</f>
        <v>131.6289015996249</v>
      </c>
      <c r="F207" s="150">
        <f t="shared" si="135"/>
        <v>154.8370694063232</v>
      </c>
      <c r="G207" s="150">
        <f t="shared" si="135"/>
        <v>176.35859119909304</v>
      </c>
      <c r="H207" s="150">
        <f t="shared" si="135"/>
        <v>196.19346697793424</v>
      </c>
      <c r="I207" s="150">
        <f t="shared" si="135"/>
        <v>212.14689675365685</v>
      </c>
      <c r="J207" s="150">
        <f t="shared" si="123"/>
        <v>243.00349329766894</v>
      </c>
      <c r="K207" s="150">
        <f>100*((M183+M195)/($C183+$C195))</f>
        <v>267.21693464480205</v>
      </c>
      <c r="L207" s="150">
        <f t="shared" si="125"/>
        <v>278.16989876743571</v>
      </c>
      <c r="M207" s="150">
        <f>100*((AG183+AG195)/($C183+$C195))</f>
        <v>118.94708266496473</v>
      </c>
      <c r="O207" s="139"/>
    </row>
    <row r="208" spans="1:33">
      <c r="B208" s="125"/>
      <c r="C208" s="162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O208" s="139"/>
    </row>
    <row r="210" spans="1:33">
      <c r="A210" s="143" t="s">
        <v>58</v>
      </c>
      <c r="B210" s="173" t="s">
        <v>70</v>
      </c>
      <c r="C210" s="159" t="s">
        <v>71</v>
      </c>
      <c r="D210" s="145">
        <v>2010</v>
      </c>
      <c r="E210" s="145">
        <v>2020</v>
      </c>
      <c r="F210" s="145">
        <v>2030</v>
      </c>
      <c r="G210" s="145">
        <v>2040</v>
      </c>
      <c r="H210" s="145">
        <v>2050</v>
      </c>
      <c r="I210" s="145">
        <v>2060</v>
      </c>
      <c r="J210" s="145">
        <v>2080</v>
      </c>
      <c r="K210" s="145">
        <v>2100</v>
      </c>
      <c r="L210" s="145">
        <v>2200</v>
      </c>
      <c r="M210" s="145">
        <v>2300</v>
      </c>
      <c r="N210" s="74"/>
      <c r="P210" s="2"/>
      <c r="Q210" s="2"/>
      <c r="R210" s="2"/>
      <c r="S210" s="2"/>
      <c r="T210" s="2"/>
      <c r="U210" s="2"/>
      <c r="V210" s="2"/>
      <c r="W210" s="2"/>
      <c r="X210" s="2"/>
    </row>
    <row r="211" spans="1:33">
      <c r="B211" s="170" t="s">
        <v>72</v>
      </c>
      <c r="C211" s="146">
        <f t="shared" ref="C211:I211" si="136">C105+C108</f>
        <v>1.2748058197780177</v>
      </c>
      <c r="D211" s="172">
        <f t="shared" si="136"/>
        <v>1.3980028494543042</v>
      </c>
      <c r="E211" s="172">
        <f t="shared" si="136"/>
        <v>1.560263313210291</v>
      </c>
      <c r="F211" s="172">
        <f t="shared" si="136"/>
        <v>1.7394222726359829</v>
      </c>
      <c r="G211" s="172">
        <f t="shared" si="136"/>
        <v>1.810292209161777</v>
      </c>
      <c r="H211" s="172">
        <f t="shared" si="136"/>
        <v>1.8546406561113189</v>
      </c>
      <c r="I211" s="172">
        <f t="shared" si="136"/>
        <v>1.879437595608882</v>
      </c>
      <c r="J211" s="172">
        <f>K105+K108</f>
        <v>1.8992491953238972</v>
      </c>
      <c r="K211" s="172">
        <f>M105+M108</f>
        <v>1.9098996738535134</v>
      </c>
      <c r="L211" s="172">
        <f>Y105+Y108</f>
        <v>1.9098996738535134</v>
      </c>
      <c r="M211" s="172">
        <f>AG105+AG108</f>
        <v>1.9098996738535134</v>
      </c>
      <c r="O211" s="139"/>
    </row>
    <row r="212" spans="1:33">
      <c r="B212" s="170" t="s">
        <v>45</v>
      </c>
      <c r="C212" s="206">
        <f>C109</f>
        <v>1.5514708468886524</v>
      </c>
      <c r="D212" s="205">
        <f t="shared" ref="D212:M212" si="137">D109</f>
        <v>1.8435271505456954</v>
      </c>
      <c r="E212" s="205">
        <f t="shared" si="137"/>
        <v>2.1697266867897089</v>
      </c>
      <c r="F212" s="205">
        <f t="shared" si="137"/>
        <v>2.5682877273640172</v>
      </c>
      <c r="G212" s="205">
        <f t="shared" si="137"/>
        <v>2.9821844575048901</v>
      </c>
      <c r="H212" s="205">
        <f t="shared" si="137"/>
        <v>3.4060493438886814</v>
      </c>
      <c r="I212" s="205">
        <f t="shared" si="137"/>
        <v>3.862572404391118</v>
      </c>
      <c r="J212" s="205">
        <f t="shared" si="137"/>
        <v>4.3106519821566858</v>
      </c>
      <c r="K212" s="205">
        <f t="shared" si="137"/>
        <v>4.7493908046761026</v>
      </c>
      <c r="L212" s="205">
        <f t="shared" si="137"/>
        <v>5.2016908032640012</v>
      </c>
      <c r="M212" s="205">
        <f t="shared" si="137"/>
        <v>5.61875365947982</v>
      </c>
    </row>
    <row r="213" spans="1:33">
      <c r="B213" s="202"/>
    </row>
    <row r="215" spans="1:33" s="204" customFormat="1">
      <c r="A215" s="203"/>
    </row>
    <row r="216" spans="1:33">
      <c r="A216" s="124" t="s">
        <v>73</v>
      </c>
    </row>
    <row r="218" spans="1:33">
      <c r="A218" s="163" t="s">
        <v>12</v>
      </c>
      <c r="B218" s="166" t="s">
        <v>74</v>
      </c>
      <c r="C218" s="166">
        <v>2000</v>
      </c>
      <c r="D218" s="166">
        <v>2010</v>
      </c>
      <c r="E218" s="166">
        <v>2020</v>
      </c>
      <c r="F218" s="166">
        <v>2030</v>
      </c>
      <c r="G218" s="166">
        <v>2040</v>
      </c>
      <c r="H218" s="166">
        <v>2050</v>
      </c>
      <c r="I218" s="166">
        <v>2060</v>
      </c>
      <c r="J218" s="166">
        <v>2070</v>
      </c>
      <c r="K218" s="166">
        <v>2080</v>
      </c>
      <c r="L218" s="166">
        <v>2090</v>
      </c>
      <c r="M218" s="166">
        <v>2100</v>
      </c>
      <c r="N218" s="127">
        <v>2110</v>
      </c>
      <c r="O218" s="127">
        <v>2120</v>
      </c>
      <c r="P218" s="127">
        <v>2130</v>
      </c>
      <c r="Q218" s="127">
        <v>2140</v>
      </c>
      <c r="R218" s="127">
        <v>2150</v>
      </c>
      <c r="S218" s="127">
        <v>2160</v>
      </c>
      <c r="T218" s="127">
        <v>2170</v>
      </c>
      <c r="U218" s="127">
        <v>2180</v>
      </c>
      <c r="V218" s="127">
        <v>2190</v>
      </c>
      <c r="W218" s="127">
        <v>2200</v>
      </c>
      <c r="X218" s="127">
        <v>2210</v>
      </c>
      <c r="Y218" s="127">
        <v>2220</v>
      </c>
      <c r="Z218" s="127">
        <v>2230</v>
      </c>
      <c r="AA218" s="127">
        <v>2240</v>
      </c>
      <c r="AB218" s="127">
        <v>2250</v>
      </c>
      <c r="AC218" s="127">
        <v>2260</v>
      </c>
      <c r="AD218" s="127">
        <v>2270</v>
      </c>
      <c r="AE218" s="127">
        <v>2280</v>
      </c>
      <c r="AF218" s="127">
        <v>2290</v>
      </c>
      <c r="AG218" s="127">
        <v>2300</v>
      </c>
    </row>
    <row r="219" spans="1:33">
      <c r="A219" s="123"/>
      <c r="B219" s="177" t="s">
        <v>15</v>
      </c>
      <c r="C219" s="177">
        <v>43.367448826206697</v>
      </c>
      <c r="D219" s="177">
        <v>47.18358110516327</v>
      </c>
      <c r="E219" s="177">
        <v>49.680963002029799</v>
      </c>
      <c r="F219" s="177">
        <v>49.772899330287494</v>
      </c>
      <c r="G219" s="177">
        <v>49.71652626782312</v>
      </c>
      <c r="H219" s="177">
        <v>49.511843814636705</v>
      </c>
      <c r="I219" s="177">
        <v>53.24964546449641</v>
      </c>
      <c r="J219" s="177">
        <v>52.667056815241324</v>
      </c>
      <c r="K219" s="177">
        <v>47.764077866871411</v>
      </c>
      <c r="L219" s="177">
        <v>52.480287660092621</v>
      </c>
      <c r="M219" s="177">
        <v>57.196497453313832</v>
      </c>
      <c r="N219" s="123">
        <f>M219</f>
        <v>57.196497453313832</v>
      </c>
      <c r="O219" s="123">
        <f t="shared" ref="O219:AG223" si="138">N219</f>
        <v>57.196497453313832</v>
      </c>
      <c r="P219" s="123">
        <f t="shared" si="138"/>
        <v>57.196497453313832</v>
      </c>
      <c r="Q219" s="123">
        <f t="shared" si="138"/>
        <v>57.196497453313832</v>
      </c>
      <c r="R219" s="123">
        <f t="shared" si="138"/>
        <v>57.196497453313832</v>
      </c>
      <c r="S219" s="123">
        <f t="shared" si="138"/>
        <v>57.196497453313832</v>
      </c>
      <c r="T219" s="123">
        <f t="shared" si="138"/>
        <v>57.196497453313832</v>
      </c>
      <c r="U219" s="123">
        <f t="shared" si="138"/>
        <v>57.196497453313832</v>
      </c>
      <c r="V219" s="123">
        <f t="shared" si="138"/>
        <v>57.196497453313832</v>
      </c>
      <c r="W219" s="123">
        <f t="shared" si="138"/>
        <v>57.196497453313832</v>
      </c>
      <c r="X219" s="123">
        <f t="shared" si="138"/>
        <v>57.196497453313832</v>
      </c>
      <c r="Y219" s="123">
        <f t="shared" si="138"/>
        <v>57.196497453313832</v>
      </c>
      <c r="Z219" s="123">
        <f t="shared" si="138"/>
        <v>57.196497453313832</v>
      </c>
      <c r="AA219" s="123">
        <f t="shared" si="138"/>
        <v>57.196497453313832</v>
      </c>
      <c r="AB219" s="123">
        <f t="shared" si="138"/>
        <v>57.196497453313832</v>
      </c>
      <c r="AC219" s="123">
        <f t="shared" si="138"/>
        <v>57.196497453313832</v>
      </c>
      <c r="AD219" s="123">
        <f t="shared" si="138"/>
        <v>57.196497453313832</v>
      </c>
      <c r="AE219" s="123">
        <f t="shared" si="138"/>
        <v>57.196497453313832</v>
      </c>
      <c r="AF219" s="123">
        <f t="shared" si="138"/>
        <v>57.196497453313832</v>
      </c>
      <c r="AG219" s="123">
        <f t="shared" si="138"/>
        <v>57.196497453313832</v>
      </c>
    </row>
    <row r="220" spans="1:33">
      <c r="A220"/>
      <c r="B220" s="177" t="s">
        <v>16</v>
      </c>
      <c r="C220" s="177">
        <v>25.029353474213401</v>
      </c>
      <c r="D220" s="177">
        <v>24.415411028936248</v>
      </c>
      <c r="E220" s="177">
        <v>27.045426477468745</v>
      </c>
      <c r="F220" s="177">
        <v>24.972082621086408</v>
      </c>
      <c r="G220" s="177">
        <v>24.109731336341195</v>
      </c>
      <c r="H220" s="177">
        <v>24.458372623233089</v>
      </c>
      <c r="I220" s="177">
        <v>24.121343613448531</v>
      </c>
      <c r="J220" s="177">
        <v>23.45623546462317</v>
      </c>
      <c r="K220" s="177">
        <v>22.463048176757006</v>
      </c>
      <c r="L220" s="177">
        <v>23.649933831767889</v>
      </c>
      <c r="M220" s="177">
        <v>24.836819486778772</v>
      </c>
      <c r="N220" s="123">
        <f>M220</f>
        <v>24.836819486778772</v>
      </c>
      <c r="O220" s="123">
        <f t="shared" ref="O220:AC220" si="139">N220</f>
        <v>24.836819486778772</v>
      </c>
      <c r="P220" s="123">
        <f t="shared" si="139"/>
        <v>24.836819486778772</v>
      </c>
      <c r="Q220" s="123">
        <f t="shared" si="139"/>
        <v>24.836819486778772</v>
      </c>
      <c r="R220" s="123">
        <f t="shared" si="139"/>
        <v>24.836819486778772</v>
      </c>
      <c r="S220" s="123">
        <f t="shared" si="139"/>
        <v>24.836819486778772</v>
      </c>
      <c r="T220" s="123">
        <f t="shared" si="139"/>
        <v>24.836819486778772</v>
      </c>
      <c r="U220" s="123">
        <f t="shared" si="139"/>
        <v>24.836819486778772</v>
      </c>
      <c r="V220" s="123">
        <f t="shared" si="139"/>
        <v>24.836819486778772</v>
      </c>
      <c r="W220" s="123">
        <f t="shared" si="139"/>
        <v>24.836819486778772</v>
      </c>
      <c r="X220" s="123">
        <f t="shared" si="139"/>
        <v>24.836819486778772</v>
      </c>
      <c r="Y220" s="123">
        <f t="shared" si="139"/>
        <v>24.836819486778772</v>
      </c>
      <c r="Z220" s="123">
        <f t="shared" si="139"/>
        <v>24.836819486778772</v>
      </c>
      <c r="AA220" s="123">
        <f t="shared" si="139"/>
        <v>24.836819486778772</v>
      </c>
      <c r="AB220" s="123">
        <f t="shared" si="139"/>
        <v>24.836819486778772</v>
      </c>
      <c r="AC220" s="123">
        <f t="shared" si="139"/>
        <v>24.836819486778772</v>
      </c>
      <c r="AD220" s="123">
        <f t="shared" si="138"/>
        <v>24.836819486778772</v>
      </c>
      <c r="AE220" s="123">
        <f t="shared" si="138"/>
        <v>24.836819486778772</v>
      </c>
      <c r="AF220" s="123">
        <f t="shared" si="138"/>
        <v>24.836819486778772</v>
      </c>
      <c r="AG220" s="123">
        <f t="shared" si="138"/>
        <v>24.836819486778772</v>
      </c>
    </row>
    <row r="221" spans="1:33">
      <c r="A221"/>
      <c r="B221" s="177" t="s">
        <v>17</v>
      </c>
      <c r="C221" s="177">
        <v>44.804425191419298</v>
      </c>
      <c r="D221" s="177">
        <v>51.695356378197928</v>
      </c>
      <c r="E221" s="177">
        <v>60.160107325993792</v>
      </c>
      <c r="F221" s="177">
        <v>64.495083023996457</v>
      </c>
      <c r="G221" s="177">
        <v>67.388681646728259</v>
      </c>
      <c r="H221" s="177">
        <v>68.84090319418921</v>
      </c>
      <c r="I221" s="177">
        <v>69.936802723268869</v>
      </c>
      <c r="J221" s="177">
        <v>70.022720832703513</v>
      </c>
      <c r="K221" s="177">
        <v>69.098657522493099</v>
      </c>
      <c r="L221" s="177">
        <v>67.434280801033168</v>
      </c>
      <c r="M221" s="177">
        <v>65.769904079573223</v>
      </c>
      <c r="N221" s="123">
        <f>M221</f>
        <v>65.769904079573223</v>
      </c>
      <c r="O221" s="123">
        <f t="shared" si="138"/>
        <v>65.769904079573223</v>
      </c>
      <c r="P221" s="123">
        <f t="shared" si="138"/>
        <v>65.769904079573223</v>
      </c>
      <c r="Q221" s="123">
        <f t="shared" si="138"/>
        <v>65.769904079573223</v>
      </c>
      <c r="R221" s="123">
        <f t="shared" si="138"/>
        <v>65.769904079573223</v>
      </c>
      <c r="S221" s="123">
        <f t="shared" si="138"/>
        <v>65.769904079573223</v>
      </c>
      <c r="T221" s="123">
        <f t="shared" si="138"/>
        <v>65.769904079573223</v>
      </c>
      <c r="U221" s="123">
        <f t="shared" si="138"/>
        <v>65.769904079573223</v>
      </c>
      <c r="V221" s="123">
        <f t="shared" si="138"/>
        <v>65.769904079573223</v>
      </c>
      <c r="W221" s="123">
        <f t="shared" si="138"/>
        <v>65.769904079573223</v>
      </c>
      <c r="X221" s="123">
        <f t="shared" si="138"/>
        <v>65.769904079573223</v>
      </c>
      <c r="Y221" s="123">
        <f t="shared" si="138"/>
        <v>65.769904079573223</v>
      </c>
      <c r="Z221" s="123">
        <f t="shared" si="138"/>
        <v>65.769904079573223</v>
      </c>
      <c r="AA221" s="123">
        <f t="shared" si="138"/>
        <v>65.769904079573223</v>
      </c>
      <c r="AB221" s="123">
        <f t="shared" si="138"/>
        <v>65.769904079573223</v>
      </c>
      <c r="AC221" s="123">
        <f t="shared" si="138"/>
        <v>65.769904079573223</v>
      </c>
      <c r="AD221" s="123">
        <f t="shared" si="138"/>
        <v>65.769904079573223</v>
      </c>
      <c r="AE221" s="123">
        <f t="shared" si="138"/>
        <v>65.769904079573223</v>
      </c>
      <c r="AF221" s="123">
        <f t="shared" si="138"/>
        <v>65.769904079573223</v>
      </c>
      <c r="AG221" s="123">
        <f t="shared" si="138"/>
        <v>65.769904079573223</v>
      </c>
    </row>
    <row r="222" spans="1:33">
      <c r="A222"/>
      <c r="B222" s="177" t="s">
        <v>18</v>
      </c>
      <c r="C222" s="177">
        <v>24.289197958940001</v>
      </c>
      <c r="D222" s="177">
        <v>24.948203503337169</v>
      </c>
      <c r="E222" s="177">
        <v>24.7864789942115</v>
      </c>
      <c r="F222" s="177">
        <v>27.570849886544501</v>
      </c>
      <c r="G222" s="177">
        <v>29.988112500522398</v>
      </c>
      <c r="H222" s="177">
        <v>32.038266836145198</v>
      </c>
      <c r="I222" s="177">
        <v>35.479150848538666</v>
      </c>
      <c r="J222" s="177">
        <v>39.003535790427236</v>
      </c>
      <c r="K222" s="177">
        <v>42.611421661810894</v>
      </c>
      <c r="L222" s="177">
        <v>37.418495870374102</v>
      </c>
      <c r="M222" s="177">
        <v>32.225570078937302</v>
      </c>
      <c r="N222" s="123">
        <f>M222</f>
        <v>32.225570078937302</v>
      </c>
      <c r="O222" s="123">
        <f t="shared" si="138"/>
        <v>32.225570078937302</v>
      </c>
      <c r="P222" s="123">
        <f t="shared" si="138"/>
        <v>32.225570078937302</v>
      </c>
      <c r="Q222" s="123">
        <f t="shared" si="138"/>
        <v>32.225570078937302</v>
      </c>
      <c r="R222" s="123">
        <f t="shared" si="138"/>
        <v>32.225570078937302</v>
      </c>
      <c r="S222" s="123">
        <f t="shared" si="138"/>
        <v>32.225570078937302</v>
      </c>
      <c r="T222" s="123">
        <f t="shared" si="138"/>
        <v>32.225570078937302</v>
      </c>
      <c r="U222" s="123">
        <f t="shared" si="138"/>
        <v>32.225570078937302</v>
      </c>
      <c r="V222" s="123">
        <f t="shared" si="138"/>
        <v>32.225570078937302</v>
      </c>
      <c r="W222" s="123">
        <f t="shared" si="138"/>
        <v>32.225570078937302</v>
      </c>
      <c r="X222" s="123">
        <f t="shared" si="138"/>
        <v>32.225570078937302</v>
      </c>
      <c r="Y222" s="123">
        <f t="shared" si="138"/>
        <v>32.225570078937302</v>
      </c>
      <c r="Z222" s="123">
        <f t="shared" si="138"/>
        <v>32.225570078937302</v>
      </c>
      <c r="AA222" s="123">
        <f t="shared" si="138"/>
        <v>32.225570078937302</v>
      </c>
      <c r="AB222" s="123">
        <f t="shared" si="138"/>
        <v>32.225570078937302</v>
      </c>
      <c r="AC222" s="123">
        <f t="shared" si="138"/>
        <v>32.225570078937302</v>
      </c>
      <c r="AD222" s="123">
        <f t="shared" si="138"/>
        <v>32.225570078937302</v>
      </c>
      <c r="AE222" s="123">
        <f t="shared" si="138"/>
        <v>32.225570078937302</v>
      </c>
      <c r="AF222" s="123">
        <f t="shared" si="138"/>
        <v>32.225570078937302</v>
      </c>
      <c r="AG222" s="123">
        <f t="shared" si="138"/>
        <v>32.225570078937302</v>
      </c>
    </row>
    <row r="223" spans="1:33">
      <c r="A223" s="1"/>
      <c r="B223" s="178" t="s">
        <v>22</v>
      </c>
      <c r="C223" s="178">
        <v>285.04646701834298</v>
      </c>
      <c r="D223" s="178">
        <v>313.74658628593477</v>
      </c>
      <c r="E223" s="178">
        <v>359.95190417770107</v>
      </c>
      <c r="F223" s="178">
        <v>389.9289102308561</v>
      </c>
      <c r="G223" s="178">
        <v>415.03033782696241</v>
      </c>
      <c r="H223" s="178">
        <v>435.2561869660201</v>
      </c>
      <c r="I223" s="178">
        <v>443.41997476490576</v>
      </c>
      <c r="J223" s="178">
        <v>446.24965199179724</v>
      </c>
      <c r="K223" s="178">
        <v>443.74521864669487</v>
      </c>
      <c r="L223" s="178">
        <v>445.61840473634288</v>
      </c>
      <c r="M223" s="178">
        <v>447.49159082599067</v>
      </c>
      <c r="N223" s="125">
        <f>M223</f>
        <v>447.49159082599067</v>
      </c>
      <c r="O223" s="125">
        <f t="shared" si="138"/>
        <v>447.49159082599067</v>
      </c>
      <c r="P223" s="125">
        <f t="shared" si="138"/>
        <v>447.49159082599067</v>
      </c>
      <c r="Q223" s="125">
        <f t="shared" si="138"/>
        <v>447.49159082599067</v>
      </c>
      <c r="R223" s="125">
        <f t="shared" si="138"/>
        <v>447.49159082599067</v>
      </c>
      <c r="S223" s="125">
        <f t="shared" si="138"/>
        <v>447.49159082599067</v>
      </c>
      <c r="T223" s="125">
        <f t="shared" si="138"/>
        <v>447.49159082599067</v>
      </c>
      <c r="U223" s="125">
        <f t="shared" si="138"/>
        <v>447.49159082599067</v>
      </c>
      <c r="V223" s="125">
        <f t="shared" si="138"/>
        <v>447.49159082599067</v>
      </c>
      <c r="W223" s="125">
        <f t="shared" si="138"/>
        <v>447.49159082599067</v>
      </c>
      <c r="X223" s="125">
        <f t="shared" si="138"/>
        <v>447.49159082599067</v>
      </c>
      <c r="Y223" s="125">
        <f t="shared" si="138"/>
        <v>447.49159082599067</v>
      </c>
      <c r="Z223" s="125">
        <f t="shared" si="138"/>
        <v>447.49159082599067</v>
      </c>
      <c r="AA223" s="125">
        <f t="shared" si="138"/>
        <v>447.49159082599067</v>
      </c>
      <c r="AB223" s="125">
        <f t="shared" si="138"/>
        <v>447.49159082599067</v>
      </c>
      <c r="AC223" s="125">
        <f t="shared" si="138"/>
        <v>447.49159082599067</v>
      </c>
      <c r="AD223" s="125">
        <f t="shared" si="138"/>
        <v>447.49159082599067</v>
      </c>
      <c r="AE223" s="125">
        <f t="shared" si="138"/>
        <v>447.49159082599067</v>
      </c>
      <c r="AF223" s="125">
        <f t="shared" si="138"/>
        <v>447.49159082599067</v>
      </c>
      <c r="AG223" s="125">
        <f t="shared" si="138"/>
        <v>447.49159082599067</v>
      </c>
    </row>
    <row r="225" spans="1:33" ht="25.5">
      <c r="A225" s="142" t="s">
        <v>75</v>
      </c>
      <c r="B225" s="127" t="s">
        <v>74</v>
      </c>
      <c r="C225" s="127">
        <v>2000</v>
      </c>
      <c r="D225" s="127">
        <v>2010</v>
      </c>
      <c r="E225" s="127">
        <v>2020</v>
      </c>
      <c r="F225" s="127">
        <v>2030</v>
      </c>
      <c r="G225" s="127">
        <v>2040</v>
      </c>
      <c r="H225" s="127">
        <v>2050</v>
      </c>
      <c r="I225" s="127">
        <v>2060</v>
      </c>
      <c r="J225" s="127">
        <v>2070</v>
      </c>
      <c r="K225" s="127">
        <v>2080</v>
      </c>
      <c r="L225" s="127">
        <v>2090</v>
      </c>
      <c r="M225" s="127">
        <v>2100</v>
      </c>
      <c r="N225" s="127">
        <v>2110</v>
      </c>
      <c r="O225" s="127">
        <v>2120</v>
      </c>
      <c r="P225" s="127">
        <v>2130</v>
      </c>
      <c r="Q225" s="127">
        <v>2140</v>
      </c>
      <c r="R225" s="127">
        <v>2150</v>
      </c>
      <c r="S225" s="127">
        <v>2160</v>
      </c>
      <c r="T225" s="127">
        <v>2170</v>
      </c>
      <c r="U225" s="127">
        <v>2180</v>
      </c>
      <c r="V225" s="127">
        <v>2190</v>
      </c>
      <c r="W225" s="127">
        <v>2200</v>
      </c>
      <c r="X225" s="127">
        <v>2210</v>
      </c>
      <c r="Y225" s="127">
        <v>2220</v>
      </c>
      <c r="Z225" s="127">
        <v>2230</v>
      </c>
      <c r="AA225" s="127">
        <v>2240</v>
      </c>
      <c r="AB225" s="127">
        <v>2250</v>
      </c>
      <c r="AC225" s="127">
        <v>2260</v>
      </c>
      <c r="AD225" s="127">
        <v>2270</v>
      </c>
      <c r="AE225" s="127">
        <v>2280</v>
      </c>
      <c r="AF225" s="127">
        <v>2290</v>
      </c>
      <c r="AG225" s="127">
        <v>2300</v>
      </c>
    </row>
    <row r="226" spans="1:33">
      <c r="A226" s="174">
        <v>24.666666666666668</v>
      </c>
      <c r="B226" s="138" t="s">
        <v>50</v>
      </c>
      <c r="C226" s="74">
        <f>C220</f>
        <v>25.029353474213401</v>
      </c>
      <c r="D226" s="74">
        <f t="shared" ref="D226:AG226" si="140">D220</f>
        <v>24.415411028936248</v>
      </c>
      <c r="E226" s="74">
        <f t="shared" si="140"/>
        <v>27.045426477468745</v>
      </c>
      <c r="F226" s="74">
        <f t="shared" si="140"/>
        <v>24.972082621086408</v>
      </c>
      <c r="G226" s="74">
        <f t="shared" si="140"/>
        <v>24.109731336341195</v>
      </c>
      <c r="H226" s="74">
        <f t="shared" si="140"/>
        <v>24.458372623233089</v>
      </c>
      <c r="I226" s="74">
        <f t="shared" si="140"/>
        <v>24.121343613448531</v>
      </c>
      <c r="J226" s="74">
        <f t="shared" si="140"/>
        <v>23.45623546462317</v>
      </c>
      <c r="K226" s="74">
        <f t="shared" si="140"/>
        <v>22.463048176757006</v>
      </c>
      <c r="L226" s="74">
        <f t="shared" si="140"/>
        <v>23.649933831767889</v>
      </c>
      <c r="M226" s="74">
        <f t="shared" si="140"/>
        <v>24.836819486778772</v>
      </c>
      <c r="N226" s="74">
        <f t="shared" si="140"/>
        <v>24.836819486778772</v>
      </c>
      <c r="O226" s="74">
        <f t="shared" si="140"/>
        <v>24.836819486778772</v>
      </c>
      <c r="P226" s="74">
        <f t="shared" si="140"/>
        <v>24.836819486778772</v>
      </c>
      <c r="Q226" s="74">
        <f t="shared" si="140"/>
        <v>24.836819486778772</v>
      </c>
      <c r="R226" s="74">
        <f t="shared" si="140"/>
        <v>24.836819486778772</v>
      </c>
      <c r="S226" s="74">
        <f t="shared" si="140"/>
        <v>24.836819486778772</v>
      </c>
      <c r="T226" s="74">
        <f t="shared" si="140"/>
        <v>24.836819486778772</v>
      </c>
      <c r="U226" s="74">
        <f t="shared" si="140"/>
        <v>24.836819486778772</v>
      </c>
      <c r="V226" s="74">
        <f t="shared" si="140"/>
        <v>24.836819486778772</v>
      </c>
      <c r="W226" s="74">
        <f t="shared" si="140"/>
        <v>24.836819486778772</v>
      </c>
      <c r="X226" s="74">
        <f t="shared" si="140"/>
        <v>24.836819486778772</v>
      </c>
      <c r="Y226" s="74">
        <f t="shared" si="140"/>
        <v>24.836819486778772</v>
      </c>
      <c r="Z226" s="74">
        <f t="shared" si="140"/>
        <v>24.836819486778772</v>
      </c>
      <c r="AA226" s="74">
        <f t="shared" si="140"/>
        <v>24.836819486778772</v>
      </c>
      <c r="AB226" s="74">
        <f t="shared" si="140"/>
        <v>24.836819486778772</v>
      </c>
      <c r="AC226" s="74">
        <f t="shared" si="140"/>
        <v>24.836819486778772</v>
      </c>
      <c r="AD226" s="74">
        <f t="shared" si="140"/>
        <v>24.836819486778772</v>
      </c>
      <c r="AE226" s="74">
        <f t="shared" si="140"/>
        <v>24.836819486778772</v>
      </c>
      <c r="AF226" s="74">
        <f t="shared" si="140"/>
        <v>24.836819486778772</v>
      </c>
      <c r="AG226" s="74">
        <f t="shared" si="140"/>
        <v>24.836819486778772</v>
      </c>
    </row>
    <row r="227" spans="1:33">
      <c r="A227" s="175">
        <v>39</v>
      </c>
      <c r="B227" s="138" t="s">
        <v>76</v>
      </c>
      <c r="C227" s="74">
        <f>(($A227)/($A$227+SUM($A$229:$A$233)))*(C$223-C$226-C$228)</f>
        <v>33.593381392773672</v>
      </c>
      <c r="D227" s="74">
        <f t="shared" ref="D227:AG227" si="141">(($A227)/($A$227+SUM($A$229:$A$233)))*(D$223-D$226-D$228)</f>
        <v>37.676988666477925</v>
      </c>
      <c r="E227" s="74">
        <f t="shared" si="141"/>
        <v>43.909914553720384</v>
      </c>
      <c r="F227" s="74">
        <f t="shared" si="141"/>
        <v>48.080583914272047</v>
      </c>
      <c r="G227" s="74">
        <f t="shared" si="141"/>
        <v>51.436177584459884</v>
      </c>
      <c r="H227" s="74">
        <f t="shared" si="141"/>
        <v>53.976695564283908</v>
      </c>
      <c r="I227" s="74">
        <f t="shared" si="141"/>
        <v>54.697782211256367</v>
      </c>
      <c r="J227" s="74">
        <f t="shared" si="141"/>
        <v>54.693564002678912</v>
      </c>
      <c r="K227" s="74">
        <f t="shared" si="141"/>
        <v>53.964040938551598</v>
      </c>
      <c r="L227" s="74">
        <f t="shared" si="141"/>
        <v>54.801884383680282</v>
      </c>
      <c r="M227" s="74">
        <f t="shared" si="141"/>
        <v>55.63972782880893</v>
      </c>
      <c r="N227" s="74">
        <f t="shared" si="141"/>
        <v>55.63972782880893</v>
      </c>
      <c r="O227" s="74">
        <f t="shared" si="141"/>
        <v>55.63972782880893</v>
      </c>
      <c r="P227" s="74">
        <f t="shared" si="141"/>
        <v>55.63972782880893</v>
      </c>
      <c r="Q227" s="74">
        <f t="shared" si="141"/>
        <v>55.63972782880893</v>
      </c>
      <c r="R227" s="74">
        <f t="shared" si="141"/>
        <v>55.63972782880893</v>
      </c>
      <c r="S227" s="74">
        <f t="shared" si="141"/>
        <v>55.63972782880893</v>
      </c>
      <c r="T227" s="74">
        <f t="shared" si="141"/>
        <v>55.63972782880893</v>
      </c>
      <c r="U227" s="74">
        <f t="shared" si="141"/>
        <v>55.63972782880893</v>
      </c>
      <c r="V227" s="74">
        <f t="shared" si="141"/>
        <v>55.63972782880893</v>
      </c>
      <c r="W227" s="74">
        <f t="shared" si="141"/>
        <v>55.63972782880893</v>
      </c>
      <c r="X227" s="74">
        <f t="shared" si="141"/>
        <v>55.63972782880893</v>
      </c>
      <c r="Y227" s="74">
        <f t="shared" si="141"/>
        <v>55.63972782880893</v>
      </c>
      <c r="Z227" s="74">
        <f t="shared" si="141"/>
        <v>55.63972782880893</v>
      </c>
      <c r="AA227" s="74">
        <f t="shared" si="141"/>
        <v>55.63972782880893</v>
      </c>
      <c r="AB227" s="74">
        <f t="shared" si="141"/>
        <v>55.63972782880893</v>
      </c>
      <c r="AC227" s="74">
        <f t="shared" si="141"/>
        <v>55.63972782880893</v>
      </c>
      <c r="AD227" s="74">
        <f t="shared" si="141"/>
        <v>55.63972782880893</v>
      </c>
      <c r="AE227" s="74">
        <f t="shared" si="141"/>
        <v>55.63972782880893</v>
      </c>
      <c r="AF227" s="74">
        <f t="shared" si="141"/>
        <v>55.63972782880893</v>
      </c>
      <c r="AG227" s="74">
        <f t="shared" si="141"/>
        <v>55.63972782880893</v>
      </c>
    </row>
    <row r="228" spans="1:33">
      <c r="A228" s="175">
        <v>24.666666666666668</v>
      </c>
      <c r="B228" s="138" t="s">
        <v>51</v>
      </c>
      <c r="C228" s="74">
        <f>C222</f>
        <v>24.289197958940001</v>
      </c>
      <c r="D228" s="74">
        <f t="shared" ref="D228:AG228" si="142">D222</f>
        <v>24.948203503337169</v>
      </c>
      <c r="E228" s="74">
        <f t="shared" si="142"/>
        <v>24.7864789942115</v>
      </c>
      <c r="F228" s="74">
        <f t="shared" si="142"/>
        <v>27.570849886544501</v>
      </c>
      <c r="G228" s="74">
        <f t="shared" si="142"/>
        <v>29.988112500522398</v>
      </c>
      <c r="H228" s="74">
        <f t="shared" si="142"/>
        <v>32.038266836145198</v>
      </c>
      <c r="I228" s="74">
        <f t="shared" si="142"/>
        <v>35.479150848538666</v>
      </c>
      <c r="J228" s="74">
        <f t="shared" si="142"/>
        <v>39.003535790427236</v>
      </c>
      <c r="K228" s="74">
        <f t="shared" si="142"/>
        <v>42.611421661810894</v>
      </c>
      <c r="L228" s="74">
        <f t="shared" si="142"/>
        <v>37.418495870374102</v>
      </c>
      <c r="M228" s="74">
        <f t="shared" si="142"/>
        <v>32.225570078937302</v>
      </c>
      <c r="N228" s="74">
        <f t="shared" si="142"/>
        <v>32.225570078937302</v>
      </c>
      <c r="O228" s="74">
        <f t="shared" si="142"/>
        <v>32.225570078937302</v>
      </c>
      <c r="P228" s="74">
        <f t="shared" si="142"/>
        <v>32.225570078937302</v>
      </c>
      <c r="Q228" s="74">
        <f t="shared" si="142"/>
        <v>32.225570078937302</v>
      </c>
      <c r="R228" s="74">
        <f t="shared" si="142"/>
        <v>32.225570078937302</v>
      </c>
      <c r="S228" s="74">
        <f t="shared" si="142"/>
        <v>32.225570078937302</v>
      </c>
      <c r="T228" s="74">
        <f t="shared" si="142"/>
        <v>32.225570078937302</v>
      </c>
      <c r="U228" s="74">
        <f t="shared" si="142"/>
        <v>32.225570078937302</v>
      </c>
      <c r="V228" s="74">
        <f t="shared" si="142"/>
        <v>32.225570078937302</v>
      </c>
      <c r="W228" s="74">
        <f t="shared" si="142"/>
        <v>32.225570078937302</v>
      </c>
      <c r="X228" s="74">
        <f t="shared" si="142"/>
        <v>32.225570078937302</v>
      </c>
      <c r="Y228" s="74">
        <f t="shared" si="142"/>
        <v>32.225570078937302</v>
      </c>
      <c r="Z228" s="74">
        <f t="shared" si="142"/>
        <v>32.225570078937302</v>
      </c>
      <c r="AA228" s="74">
        <f t="shared" si="142"/>
        <v>32.225570078937302</v>
      </c>
      <c r="AB228" s="74">
        <f t="shared" si="142"/>
        <v>32.225570078937302</v>
      </c>
      <c r="AC228" s="74">
        <f t="shared" si="142"/>
        <v>32.225570078937302</v>
      </c>
      <c r="AD228" s="74">
        <f t="shared" si="142"/>
        <v>32.225570078937302</v>
      </c>
      <c r="AE228" s="74">
        <f t="shared" si="142"/>
        <v>32.225570078937302</v>
      </c>
      <c r="AF228" s="74">
        <f t="shared" si="142"/>
        <v>32.225570078937302</v>
      </c>
      <c r="AG228" s="74">
        <f t="shared" si="142"/>
        <v>32.225570078937302</v>
      </c>
    </row>
    <row r="229" spans="1:33">
      <c r="A229" s="175">
        <v>62.5</v>
      </c>
      <c r="B229" s="138" t="s">
        <v>54</v>
      </c>
      <c r="C229" s="74">
        <f>(($A229)/($A$227+SUM($A$229:$A$233)))*(C$223-C$226-C$228)</f>
        <v>53.835547103803961</v>
      </c>
      <c r="D229" s="74">
        <f t="shared" ref="D229:AG233" si="143">(($A229)/($A$227+SUM($A$229:$A$233)))*(D$223-D$226-D$228)</f>
        <v>60.379789529612061</v>
      </c>
      <c r="E229" s="74">
        <f t="shared" si="143"/>
        <v>70.368452810449341</v>
      </c>
      <c r="F229" s="74">
        <f t="shared" si="143"/>
        <v>77.052217811333406</v>
      </c>
      <c r="G229" s="74">
        <f t="shared" si="143"/>
        <v>82.429771769967772</v>
      </c>
      <c r="H229" s="74">
        <f t="shared" si="143"/>
        <v>86.501114686352423</v>
      </c>
      <c r="I229" s="74">
        <f t="shared" si="143"/>
        <v>87.656702261628809</v>
      </c>
      <c r="J229" s="74">
        <f t="shared" si="143"/>
        <v>87.649942311985441</v>
      </c>
      <c r="K229" s="74">
        <f t="shared" si="143"/>
        <v>86.480834837422435</v>
      </c>
      <c r="L229" s="74">
        <f t="shared" si="143"/>
        <v>87.823532666154293</v>
      </c>
      <c r="M229" s="74">
        <f t="shared" si="143"/>
        <v>89.166230494886108</v>
      </c>
      <c r="N229" s="74">
        <f t="shared" si="143"/>
        <v>89.166230494886108</v>
      </c>
      <c r="O229" s="74">
        <f t="shared" si="143"/>
        <v>89.166230494886108</v>
      </c>
      <c r="P229" s="74">
        <f t="shared" si="143"/>
        <v>89.166230494886108</v>
      </c>
      <c r="Q229" s="74">
        <f t="shared" si="143"/>
        <v>89.166230494886108</v>
      </c>
      <c r="R229" s="74">
        <f t="shared" si="143"/>
        <v>89.166230494886108</v>
      </c>
      <c r="S229" s="74">
        <f t="shared" si="143"/>
        <v>89.166230494886108</v>
      </c>
      <c r="T229" s="74">
        <f t="shared" si="143"/>
        <v>89.166230494886108</v>
      </c>
      <c r="U229" s="74">
        <f t="shared" si="143"/>
        <v>89.166230494886108</v>
      </c>
      <c r="V229" s="74">
        <f t="shared" si="143"/>
        <v>89.166230494886108</v>
      </c>
      <c r="W229" s="74">
        <f t="shared" si="143"/>
        <v>89.166230494886108</v>
      </c>
      <c r="X229" s="74">
        <f t="shared" si="143"/>
        <v>89.166230494886108</v>
      </c>
      <c r="Y229" s="74">
        <f t="shared" si="143"/>
        <v>89.166230494886108</v>
      </c>
      <c r="Z229" s="74">
        <f t="shared" si="143"/>
        <v>89.166230494886108</v>
      </c>
      <c r="AA229" s="74">
        <f t="shared" si="143"/>
        <v>89.166230494886108</v>
      </c>
      <c r="AB229" s="74">
        <f t="shared" si="143"/>
        <v>89.166230494886108</v>
      </c>
      <c r="AC229" s="74">
        <f t="shared" si="143"/>
        <v>89.166230494886108</v>
      </c>
      <c r="AD229" s="74">
        <f t="shared" si="143"/>
        <v>89.166230494886108</v>
      </c>
      <c r="AE229" s="74">
        <f t="shared" si="143"/>
        <v>89.166230494886108</v>
      </c>
      <c r="AF229" s="74">
        <f t="shared" si="143"/>
        <v>89.166230494886108</v>
      </c>
      <c r="AG229" s="74">
        <f t="shared" si="143"/>
        <v>89.166230494886108</v>
      </c>
    </row>
    <row r="230" spans="1:33">
      <c r="A230" s="175">
        <v>62.5</v>
      </c>
      <c r="B230" s="138" t="s">
        <v>55</v>
      </c>
      <c r="C230" s="74">
        <f t="shared" ref="C230:R233" si="144">(($A230)/($A$227+SUM($A$229:$A$233)))*(C$223-C$226-C$228)</f>
        <v>53.835547103803961</v>
      </c>
      <c r="D230" s="74">
        <f t="shared" si="144"/>
        <v>60.379789529612061</v>
      </c>
      <c r="E230" s="74">
        <f t="shared" si="144"/>
        <v>70.368452810449341</v>
      </c>
      <c r="F230" s="74">
        <f t="shared" si="144"/>
        <v>77.052217811333406</v>
      </c>
      <c r="G230" s="74">
        <f t="shared" si="144"/>
        <v>82.429771769967772</v>
      </c>
      <c r="H230" s="74">
        <f t="shared" si="144"/>
        <v>86.501114686352423</v>
      </c>
      <c r="I230" s="74">
        <f t="shared" si="144"/>
        <v>87.656702261628809</v>
      </c>
      <c r="J230" s="74">
        <f t="shared" si="144"/>
        <v>87.649942311985441</v>
      </c>
      <c r="K230" s="74">
        <f t="shared" si="144"/>
        <v>86.480834837422435</v>
      </c>
      <c r="L230" s="74">
        <f t="shared" si="144"/>
        <v>87.823532666154293</v>
      </c>
      <c r="M230" s="74">
        <f t="shared" si="144"/>
        <v>89.166230494886108</v>
      </c>
      <c r="N230" s="74">
        <f t="shared" si="144"/>
        <v>89.166230494886108</v>
      </c>
      <c r="O230" s="74">
        <f t="shared" si="144"/>
        <v>89.166230494886108</v>
      </c>
      <c r="P230" s="74">
        <f t="shared" si="144"/>
        <v>89.166230494886108</v>
      </c>
      <c r="Q230" s="74">
        <f t="shared" si="144"/>
        <v>89.166230494886108</v>
      </c>
      <c r="R230" s="74">
        <f t="shared" si="144"/>
        <v>89.166230494886108</v>
      </c>
      <c r="S230" s="74">
        <f t="shared" si="143"/>
        <v>89.166230494886108</v>
      </c>
      <c r="T230" s="74">
        <f t="shared" si="143"/>
        <v>89.166230494886108</v>
      </c>
      <c r="U230" s="74">
        <f t="shared" si="143"/>
        <v>89.166230494886108</v>
      </c>
      <c r="V230" s="74">
        <f t="shared" si="143"/>
        <v>89.166230494886108</v>
      </c>
      <c r="W230" s="74">
        <f t="shared" si="143"/>
        <v>89.166230494886108</v>
      </c>
      <c r="X230" s="74">
        <f t="shared" si="143"/>
        <v>89.166230494886108</v>
      </c>
      <c r="Y230" s="74">
        <f t="shared" si="143"/>
        <v>89.166230494886108</v>
      </c>
      <c r="Z230" s="74">
        <f t="shared" si="143"/>
        <v>89.166230494886108</v>
      </c>
      <c r="AA230" s="74">
        <f t="shared" si="143"/>
        <v>89.166230494886108</v>
      </c>
      <c r="AB230" s="74">
        <f t="shared" si="143"/>
        <v>89.166230494886108</v>
      </c>
      <c r="AC230" s="74">
        <f t="shared" si="143"/>
        <v>89.166230494886108</v>
      </c>
      <c r="AD230" s="74">
        <f t="shared" si="143"/>
        <v>89.166230494886108</v>
      </c>
      <c r="AE230" s="74">
        <f t="shared" si="143"/>
        <v>89.166230494886108</v>
      </c>
      <c r="AF230" s="74">
        <f t="shared" si="143"/>
        <v>89.166230494886108</v>
      </c>
      <c r="AG230" s="74">
        <f t="shared" si="143"/>
        <v>89.166230494886108</v>
      </c>
    </row>
    <row r="231" spans="1:33">
      <c r="A231" s="175">
        <v>42.5</v>
      </c>
      <c r="B231" s="138" t="s">
        <v>56</v>
      </c>
      <c r="C231" s="74">
        <f t="shared" si="144"/>
        <v>36.608172030586694</v>
      </c>
      <c r="D231" s="74">
        <f t="shared" si="144"/>
        <v>41.058256880136206</v>
      </c>
      <c r="E231" s="74">
        <f t="shared" si="144"/>
        <v>47.850547911105551</v>
      </c>
      <c r="F231" s="74">
        <f t="shared" si="144"/>
        <v>52.395508111706718</v>
      </c>
      <c r="G231" s="74">
        <f t="shared" si="144"/>
        <v>56.052244803578084</v>
      </c>
      <c r="H231" s="74">
        <f t="shared" si="144"/>
        <v>58.820757986719649</v>
      </c>
      <c r="I231" s="74">
        <f t="shared" si="144"/>
        <v>59.606557537907584</v>
      </c>
      <c r="J231" s="74">
        <f t="shared" si="144"/>
        <v>59.6019607721501</v>
      </c>
      <c r="K231" s="74">
        <f t="shared" si="144"/>
        <v>58.806967689447255</v>
      </c>
      <c r="L231" s="74">
        <f t="shared" si="144"/>
        <v>59.720002212984923</v>
      </c>
      <c r="M231" s="74">
        <f t="shared" si="144"/>
        <v>60.633036736522556</v>
      </c>
      <c r="N231" s="74">
        <f t="shared" si="143"/>
        <v>60.633036736522556</v>
      </c>
      <c r="O231" s="74">
        <f t="shared" si="143"/>
        <v>60.633036736522556</v>
      </c>
      <c r="P231" s="74">
        <f t="shared" si="143"/>
        <v>60.633036736522556</v>
      </c>
      <c r="Q231" s="74">
        <f t="shared" si="143"/>
        <v>60.633036736522556</v>
      </c>
      <c r="R231" s="74">
        <f t="shared" si="143"/>
        <v>60.633036736522556</v>
      </c>
      <c r="S231" s="74">
        <f t="shared" si="143"/>
        <v>60.633036736522556</v>
      </c>
      <c r="T231" s="74">
        <f t="shared" si="143"/>
        <v>60.633036736522556</v>
      </c>
      <c r="U231" s="74">
        <f t="shared" si="143"/>
        <v>60.633036736522556</v>
      </c>
      <c r="V231" s="74">
        <f t="shared" si="143"/>
        <v>60.633036736522556</v>
      </c>
      <c r="W231" s="74">
        <f t="shared" si="143"/>
        <v>60.633036736522556</v>
      </c>
      <c r="X231" s="74">
        <f t="shared" si="143"/>
        <v>60.633036736522556</v>
      </c>
      <c r="Y231" s="74">
        <f t="shared" si="143"/>
        <v>60.633036736522556</v>
      </c>
      <c r="Z231" s="74">
        <f t="shared" si="143"/>
        <v>60.633036736522556</v>
      </c>
      <c r="AA231" s="74">
        <f t="shared" si="143"/>
        <v>60.633036736522556</v>
      </c>
      <c r="AB231" s="74">
        <f t="shared" si="143"/>
        <v>60.633036736522556</v>
      </c>
      <c r="AC231" s="74">
        <f t="shared" si="143"/>
        <v>60.633036736522556</v>
      </c>
      <c r="AD231" s="74">
        <f t="shared" si="143"/>
        <v>60.633036736522556</v>
      </c>
      <c r="AE231" s="74">
        <f t="shared" si="143"/>
        <v>60.633036736522556</v>
      </c>
      <c r="AF231" s="74">
        <f t="shared" si="143"/>
        <v>60.633036736522556</v>
      </c>
      <c r="AG231" s="74">
        <f t="shared" si="143"/>
        <v>60.633036736522556</v>
      </c>
    </row>
    <row r="232" spans="1:33">
      <c r="A232" s="175">
        <v>42.5</v>
      </c>
      <c r="B232" s="138" t="s">
        <v>57</v>
      </c>
      <c r="C232" s="74">
        <f t="shared" si="144"/>
        <v>36.608172030586694</v>
      </c>
      <c r="D232" s="74">
        <f t="shared" si="144"/>
        <v>41.058256880136206</v>
      </c>
      <c r="E232" s="74">
        <f t="shared" si="144"/>
        <v>47.850547911105551</v>
      </c>
      <c r="F232" s="74">
        <f t="shared" si="144"/>
        <v>52.395508111706718</v>
      </c>
      <c r="G232" s="74">
        <f t="shared" si="144"/>
        <v>56.052244803578084</v>
      </c>
      <c r="H232" s="74">
        <f t="shared" si="144"/>
        <v>58.820757986719649</v>
      </c>
      <c r="I232" s="74">
        <f t="shared" si="144"/>
        <v>59.606557537907584</v>
      </c>
      <c r="J232" s="74">
        <f t="shared" si="144"/>
        <v>59.6019607721501</v>
      </c>
      <c r="K232" s="74">
        <f t="shared" si="144"/>
        <v>58.806967689447255</v>
      </c>
      <c r="L232" s="74">
        <f t="shared" si="144"/>
        <v>59.720002212984923</v>
      </c>
      <c r="M232" s="74">
        <f t="shared" si="144"/>
        <v>60.633036736522556</v>
      </c>
      <c r="N232" s="74">
        <f t="shared" si="143"/>
        <v>60.633036736522556</v>
      </c>
      <c r="O232" s="74">
        <f t="shared" si="143"/>
        <v>60.633036736522556</v>
      </c>
      <c r="P232" s="74">
        <f t="shared" si="143"/>
        <v>60.633036736522556</v>
      </c>
      <c r="Q232" s="74">
        <f t="shared" si="143"/>
        <v>60.633036736522556</v>
      </c>
      <c r="R232" s="74">
        <f t="shared" si="143"/>
        <v>60.633036736522556</v>
      </c>
      <c r="S232" s="74">
        <f t="shared" si="143"/>
        <v>60.633036736522556</v>
      </c>
      <c r="T232" s="74">
        <f t="shared" si="143"/>
        <v>60.633036736522556</v>
      </c>
      <c r="U232" s="74">
        <f t="shared" si="143"/>
        <v>60.633036736522556</v>
      </c>
      <c r="V232" s="74">
        <f t="shared" si="143"/>
        <v>60.633036736522556</v>
      </c>
      <c r="W232" s="74">
        <f t="shared" si="143"/>
        <v>60.633036736522556</v>
      </c>
      <c r="X232" s="74">
        <f t="shared" si="143"/>
        <v>60.633036736522556</v>
      </c>
      <c r="Y232" s="74">
        <f t="shared" si="143"/>
        <v>60.633036736522556</v>
      </c>
      <c r="Z232" s="74">
        <f t="shared" si="143"/>
        <v>60.633036736522556</v>
      </c>
      <c r="AA232" s="74">
        <f t="shared" si="143"/>
        <v>60.633036736522556</v>
      </c>
      <c r="AB232" s="74">
        <f t="shared" si="143"/>
        <v>60.633036736522556</v>
      </c>
      <c r="AC232" s="74">
        <f t="shared" si="143"/>
        <v>60.633036736522556</v>
      </c>
      <c r="AD232" s="74">
        <f t="shared" si="143"/>
        <v>60.633036736522556</v>
      </c>
      <c r="AE232" s="74">
        <f t="shared" si="143"/>
        <v>60.633036736522556</v>
      </c>
      <c r="AF232" s="74">
        <f t="shared" si="143"/>
        <v>60.633036736522556</v>
      </c>
      <c r="AG232" s="74">
        <f t="shared" si="143"/>
        <v>60.633036736522556</v>
      </c>
    </row>
    <row r="233" spans="1:33">
      <c r="A233" s="175">
        <v>24.666666666666668</v>
      </c>
      <c r="B233" s="138" t="s">
        <v>52</v>
      </c>
      <c r="C233" s="74">
        <f t="shared" si="144"/>
        <v>21.247095923634632</v>
      </c>
      <c r="D233" s="74">
        <f t="shared" si="144"/>
        <v>23.829890267686896</v>
      </c>
      <c r="E233" s="74">
        <f t="shared" si="144"/>
        <v>27.772082709190673</v>
      </c>
      <c r="F233" s="74">
        <f t="shared" si="144"/>
        <v>30.409941962872921</v>
      </c>
      <c r="G233" s="74">
        <f t="shared" si="144"/>
        <v>32.532283258547281</v>
      </c>
      <c r="H233" s="74">
        <f t="shared" si="144"/>
        <v>34.139106596213757</v>
      </c>
      <c r="I233" s="74">
        <f t="shared" si="144"/>
        <v>34.595178492589504</v>
      </c>
      <c r="J233" s="74">
        <f t="shared" si="144"/>
        <v>34.592510565796921</v>
      </c>
      <c r="K233" s="74">
        <f t="shared" si="144"/>
        <v>34.131102815836059</v>
      </c>
      <c r="L233" s="74">
        <f t="shared" si="144"/>
        <v>34.661020892242234</v>
      </c>
      <c r="M233" s="74">
        <f t="shared" si="144"/>
        <v>35.190938968648389</v>
      </c>
      <c r="N233" s="74">
        <f t="shared" si="143"/>
        <v>35.190938968648389</v>
      </c>
      <c r="O233" s="74">
        <f t="shared" si="143"/>
        <v>35.190938968648389</v>
      </c>
      <c r="P233" s="74">
        <f t="shared" si="143"/>
        <v>35.190938968648389</v>
      </c>
      <c r="Q233" s="74">
        <f t="shared" si="143"/>
        <v>35.190938968648389</v>
      </c>
      <c r="R233" s="74">
        <f t="shared" si="143"/>
        <v>35.190938968648389</v>
      </c>
      <c r="S233" s="74">
        <f t="shared" si="143"/>
        <v>35.190938968648389</v>
      </c>
      <c r="T233" s="74">
        <f t="shared" si="143"/>
        <v>35.190938968648389</v>
      </c>
      <c r="U233" s="74">
        <f t="shared" si="143"/>
        <v>35.190938968648389</v>
      </c>
      <c r="V233" s="74">
        <f t="shared" si="143"/>
        <v>35.190938968648389</v>
      </c>
      <c r="W233" s="74">
        <f t="shared" si="143"/>
        <v>35.190938968648389</v>
      </c>
      <c r="X233" s="74">
        <f t="shared" si="143"/>
        <v>35.190938968648389</v>
      </c>
      <c r="Y233" s="74">
        <f t="shared" si="143"/>
        <v>35.190938968648389</v>
      </c>
      <c r="Z233" s="74">
        <f t="shared" si="143"/>
        <v>35.190938968648389</v>
      </c>
      <c r="AA233" s="74">
        <f t="shared" si="143"/>
        <v>35.190938968648389</v>
      </c>
      <c r="AB233" s="74">
        <f t="shared" si="143"/>
        <v>35.190938968648389</v>
      </c>
      <c r="AC233" s="74">
        <f t="shared" si="143"/>
        <v>35.190938968648389</v>
      </c>
      <c r="AD233" s="74">
        <f t="shared" si="143"/>
        <v>35.190938968648389</v>
      </c>
      <c r="AE233" s="74">
        <f t="shared" si="143"/>
        <v>35.190938968648389</v>
      </c>
      <c r="AF233" s="74">
        <f t="shared" si="143"/>
        <v>35.190938968648389</v>
      </c>
      <c r="AG233" s="74">
        <f t="shared" si="143"/>
        <v>35.190938968648389</v>
      </c>
    </row>
    <row r="234" spans="1:33">
      <c r="A234" s="176">
        <f>SUM(A226:A233)</f>
        <v>323.00000000000006</v>
      </c>
      <c r="B234" s="1" t="s">
        <v>22</v>
      </c>
      <c r="C234" s="1">
        <f>SUM(C226:C233)</f>
        <v>285.04646701834298</v>
      </c>
      <c r="D234" s="1">
        <f t="shared" ref="D234:AG234" si="145">SUM(D226:D233)</f>
        <v>313.74658628593477</v>
      </c>
      <c r="E234" s="1">
        <f t="shared" si="145"/>
        <v>359.95190417770107</v>
      </c>
      <c r="F234" s="1">
        <f t="shared" si="145"/>
        <v>389.9289102308561</v>
      </c>
      <c r="G234" s="1">
        <f t="shared" si="145"/>
        <v>415.03033782696252</v>
      </c>
      <c r="H234" s="1">
        <f t="shared" si="145"/>
        <v>435.2561869660201</v>
      </c>
      <c r="I234" s="1">
        <f t="shared" si="145"/>
        <v>443.41997476490587</v>
      </c>
      <c r="J234" s="1">
        <f t="shared" si="145"/>
        <v>446.24965199179735</v>
      </c>
      <c r="K234" s="1">
        <f t="shared" si="145"/>
        <v>443.74521864669498</v>
      </c>
      <c r="L234" s="1">
        <f t="shared" si="145"/>
        <v>445.61840473634294</v>
      </c>
      <c r="M234" s="1">
        <f t="shared" si="145"/>
        <v>447.49159082599073</v>
      </c>
      <c r="N234" s="1">
        <f t="shared" si="145"/>
        <v>447.49159082599073</v>
      </c>
      <c r="O234" s="1">
        <f t="shared" si="145"/>
        <v>447.49159082599073</v>
      </c>
      <c r="P234" s="1">
        <f t="shared" si="145"/>
        <v>447.49159082599073</v>
      </c>
      <c r="Q234" s="1">
        <f t="shared" si="145"/>
        <v>447.49159082599073</v>
      </c>
      <c r="R234" s="1">
        <f t="shared" si="145"/>
        <v>447.49159082599073</v>
      </c>
      <c r="S234" s="1">
        <f t="shared" si="145"/>
        <v>447.49159082599073</v>
      </c>
      <c r="T234" s="1">
        <f t="shared" si="145"/>
        <v>447.49159082599073</v>
      </c>
      <c r="U234" s="1">
        <f t="shared" si="145"/>
        <v>447.49159082599073</v>
      </c>
      <c r="V234" s="1">
        <f t="shared" si="145"/>
        <v>447.49159082599073</v>
      </c>
      <c r="W234" s="1">
        <f t="shared" si="145"/>
        <v>447.49159082599073</v>
      </c>
      <c r="X234" s="1">
        <f t="shared" si="145"/>
        <v>447.49159082599073</v>
      </c>
      <c r="Y234" s="1">
        <f t="shared" si="145"/>
        <v>447.49159082599073</v>
      </c>
      <c r="Z234" s="1">
        <f t="shared" si="145"/>
        <v>447.49159082599073</v>
      </c>
      <c r="AA234" s="1">
        <f t="shared" si="145"/>
        <v>447.49159082599073</v>
      </c>
      <c r="AB234" s="1">
        <f t="shared" si="145"/>
        <v>447.49159082599073</v>
      </c>
      <c r="AC234" s="1">
        <f t="shared" si="145"/>
        <v>447.49159082599073</v>
      </c>
      <c r="AD234" s="1">
        <f t="shared" si="145"/>
        <v>447.49159082599073</v>
      </c>
      <c r="AE234" s="1">
        <f t="shared" si="145"/>
        <v>447.49159082599073</v>
      </c>
      <c r="AF234" s="1">
        <f t="shared" si="145"/>
        <v>447.49159082599073</v>
      </c>
      <c r="AG234" s="1">
        <f t="shared" si="145"/>
        <v>447.49159082599073</v>
      </c>
    </row>
    <row r="236" spans="1:33">
      <c r="A236" s="143" t="s">
        <v>58</v>
      </c>
      <c r="B236" s="173" t="s">
        <v>77</v>
      </c>
      <c r="C236" s="144">
        <v>2000</v>
      </c>
      <c r="D236" s="145">
        <v>2010</v>
      </c>
      <c r="E236" s="145">
        <v>2020</v>
      </c>
      <c r="F236" s="145">
        <v>2030</v>
      </c>
      <c r="G236" s="145">
        <v>2040</v>
      </c>
      <c r="H236" s="145">
        <v>2050</v>
      </c>
      <c r="I236" s="145">
        <v>2060</v>
      </c>
      <c r="J236" s="145">
        <v>2080</v>
      </c>
      <c r="K236" s="145">
        <v>2100</v>
      </c>
      <c r="L236" s="145">
        <v>2200</v>
      </c>
      <c r="M236" s="145">
        <v>2300</v>
      </c>
    </row>
    <row r="237" spans="1:33">
      <c r="B237" s="143" t="s">
        <v>50</v>
      </c>
      <c r="C237" s="160">
        <f>C226</f>
        <v>25.029353474213401</v>
      </c>
      <c r="D237" s="143">
        <f t="shared" ref="D237:I237" si="146">100*(D226/$C226)</f>
        <v>97.547110252329645</v>
      </c>
      <c r="E237" s="143">
        <f t="shared" si="146"/>
        <v>108.05483451792877</v>
      </c>
      <c r="F237" s="143">
        <f t="shared" si="146"/>
        <v>99.771185247809143</v>
      </c>
      <c r="G237" s="143">
        <f t="shared" si="146"/>
        <v>96.325825440039225</v>
      </c>
      <c r="H237" s="143">
        <f t="shared" si="146"/>
        <v>97.718755094618942</v>
      </c>
      <c r="I237" s="143">
        <f t="shared" si="146"/>
        <v>96.372220074720062</v>
      </c>
      <c r="J237" s="143">
        <f>100*(K226/$C226)</f>
        <v>89.746817471332847</v>
      </c>
      <c r="K237" s="143">
        <f>100*(M226/$C226)</f>
        <v>99.230767236425066</v>
      </c>
      <c r="L237" s="143">
        <f>100*(W226/$C226)</f>
        <v>99.230767236425066</v>
      </c>
      <c r="M237" s="143">
        <f>100*(AG226/$C226)</f>
        <v>99.230767236425066</v>
      </c>
    </row>
    <row r="238" spans="1:33">
      <c r="A238" s="1"/>
      <c r="B238" s="143" t="s">
        <v>76</v>
      </c>
      <c r="C238" s="160">
        <f t="shared" ref="C238:C245" si="147">C227</f>
        <v>33.593381392773672</v>
      </c>
      <c r="D238" s="143">
        <f t="shared" ref="D238:I245" si="148">100*(D227/$C227)</f>
        <v>112.15598759159946</v>
      </c>
      <c r="E238" s="143">
        <f t="shared" si="148"/>
        <v>130.71001707248772</v>
      </c>
      <c r="F238" s="143">
        <f t="shared" si="148"/>
        <v>143.12516906861524</v>
      </c>
      <c r="G238" s="143">
        <f t="shared" si="148"/>
        <v>153.11402261971878</v>
      </c>
      <c r="H238" s="143">
        <f t="shared" si="148"/>
        <v>160.67657772579847</v>
      </c>
      <c r="I238" s="143">
        <f t="shared" si="148"/>
        <v>162.82309176242228</v>
      </c>
      <c r="J238" s="143">
        <f t="shared" ref="J238:J245" si="149">100*(K227/$C227)</f>
        <v>160.63890772888939</v>
      </c>
      <c r="K238" s="143">
        <f t="shared" ref="K238:K244" si="150">100*(M227/$C227)</f>
        <v>165.62705366949956</v>
      </c>
      <c r="L238" s="143">
        <f t="shared" ref="L238:L244" si="151">100*(W227/$C227)</f>
        <v>165.62705366949956</v>
      </c>
      <c r="M238" s="143">
        <f t="shared" ref="M238:M244" si="152">100*(AG227/$C227)</f>
        <v>165.62705366949956</v>
      </c>
    </row>
    <row r="239" spans="1:33">
      <c r="A239" s="1"/>
      <c r="B239" s="143" t="s">
        <v>51</v>
      </c>
      <c r="C239" s="160">
        <f t="shared" si="147"/>
        <v>24.289197958940001</v>
      </c>
      <c r="D239" s="143">
        <f t="shared" si="148"/>
        <v>102.71316305096279</v>
      </c>
      <c r="E239" s="143">
        <f t="shared" si="148"/>
        <v>102.04733411169909</v>
      </c>
      <c r="F239" s="143">
        <f t="shared" si="148"/>
        <v>113.51074635379896</v>
      </c>
      <c r="G239" s="143">
        <f t="shared" si="148"/>
        <v>123.46275307738117</v>
      </c>
      <c r="H239" s="143">
        <f t="shared" si="148"/>
        <v>131.90335428244569</v>
      </c>
      <c r="I239" s="143">
        <f t="shared" si="148"/>
        <v>146.06966812372673</v>
      </c>
      <c r="J239" s="143">
        <f t="shared" si="149"/>
        <v>175.43362993641841</v>
      </c>
      <c r="K239" s="143">
        <f t="shared" si="150"/>
        <v>132.67449231305804</v>
      </c>
      <c r="L239" s="143">
        <f t="shared" si="151"/>
        <v>132.67449231305804</v>
      </c>
      <c r="M239" s="143">
        <f t="shared" si="152"/>
        <v>132.67449231305804</v>
      </c>
    </row>
    <row r="240" spans="1:33">
      <c r="A240" s="1"/>
      <c r="B240" s="143" t="s">
        <v>54</v>
      </c>
      <c r="C240" s="160">
        <f t="shared" si="147"/>
        <v>53.835547103803961</v>
      </c>
      <c r="D240" s="143">
        <f t="shared" si="148"/>
        <v>112.15598759159948</v>
      </c>
      <c r="E240" s="143">
        <f t="shared" si="148"/>
        <v>130.71001707248774</v>
      </c>
      <c r="F240" s="143">
        <f t="shared" si="148"/>
        <v>143.12516906861524</v>
      </c>
      <c r="G240" s="143">
        <f t="shared" si="148"/>
        <v>153.11402261971881</v>
      </c>
      <c r="H240" s="143">
        <f t="shared" si="148"/>
        <v>160.6765777257985</v>
      </c>
      <c r="I240" s="143">
        <f t="shared" si="148"/>
        <v>162.82309176242231</v>
      </c>
      <c r="J240" s="143">
        <f t="shared" si="149"/>
        <v>160.63890772888939</v>
      </c>
      <c r="K240" s="143">
        <f t="shared" si="150"/>
        <v>165.62705366949956</v>
      </c>
      <c r="L240" s="143">
        <f t="shared" si="151"/>
        <v>165.62705366949956</v>
      </c>
      <c r="M240" s="143">
        <f t="shared" si="152"/>
        <v>165.62705366949956</v>
      </c>
    </row>
    <row r="241" spans="1:13">
      <c r="A241" s="1"/>
      <c r="B241" s="143" t="s">
        <v>55</v>
      </c>
      <c r="C241" s="160">
        <f t="shared" si="147"/>
        <v>53.835547103803961</v>
      </c>
      <c r="D241" s="143">
        <f t="shared" si="148"/>
        <v>112.15598759159948</v>
      </c>
      <c r="E241" s="143">
        <f t="shared" si="148"/>
        <v>130.71001707248774</v>
      </c>
      <c r="F241" s="143">
        <f t="shared" si="148"/>
        <v>143.12516906861524</v>
      </c>
      <c r="G241" s="143">
        <f t="shared" si="148"/>
        <v>153.11402261971881</v>
      </c>
      <c r="H241" s="143">
        <f t="shared" si="148"/>
        <v>160.6765777257985</v>
      </c>
      <c r="I241" s="143">
        <f t="shared" si="148"/>
        <v>162.82309176242231</v>
      </c>
      <c r="J241" s="143">
        <f t="shared" si="149"/>
        <v>160.63890772888939</v>
      </c>
      <c r="K241" s="143">
        <f t="shared" si="150"/>
        <v>165.62705366949956</v>
      </c>
      <c r="L241" s="143">
        <f t="shared" si="151"/>
        <v>165.62705366949956</v>
      </c>
      <c r="M241" s="143">
        <f t="shared" si="152"/>
        <v>165.62705366949956</v>
      </c>
    </row>
    <row r="242" spans="1:13">
      <c r="A242" s="1"/>
      <c r="B242" s="143" t="s">
        <v>56</v>
      </c>
      <c r="C242" s="160">
        <f t="shared" si="147"/>
        <v>36.608172030586694</v>
      </c>
      <c r="D242" s="143">
        <f t="shared" si="148"/>
        <v>112.15598759159948</v>
      </c>
      <c r="E242" s="143">
        <f t="shared" si="148"/>
        <v>130.71001707248774</v>
      </c>
      <c r="F242" s="143">
        <f t="shared" si="148"/>
        <v>143.12516906861524</v>
      </c>
      <c r="G242" s="143">
        <f t="shared" si="148"/>
        <v>153.11402261971881</v>
      </c>
      <c r="H242" s="143">
        <f t="shared" si="148"/>
        <v>160.6765777257985</v>
      </c>
      <c r="I242" s="143">
        <f t="shared" si="148"/>
        <v>162.82309176242228</v>
      </c>
      <c r="J242" s="143">
        <f t="shared" si="149"/>
        <v>160.63890772888939</v>
      </c>
      <c r="K242" s="143">
        <f t="shared" si="150"/>
        <v>165.62705366949956</v>
      </c>
      <c r="L242" s="143">
        <f t="shared" si="151"/>
        <v>165.62705366949956</v>
      </c>
      <c r="M242" s="143">
        <f t="shared" si="152"/>
        <v>165.62705366949956</v>
      </c>
    </row>
    <row r="243" spans="1:13">
      <c r="A243" s="1"/>
      <c r="B243" s="143" t="s">
        <v>57</v>
      </c>
      <c r="C243" s="160">
        <f t="shared" si="147"/>
        <v>36.608172030586694</v>
      </c>
      <c r="D243" s="143">
        <f t="shared" si="148"/>
        <v>112.15598759159948</v>
      </c>
      <c r="E243" s="143">
        <f t="shared" si="148"/>
        <v>130.71001707248774</v>
      </c>
      <c r="F243" s="143">
        <f t="shared" si="148"/>
        <v>143.12516906861524</v>
      </c>
      <c r="G243" s="143">
        <f t="shared" si="148"/>
        <v>153.11402261971881</v>
      </c>
      <c r="H243" s="143">
        <f t="shared" si="148"/>
        <v>160.6765777257985</v>
      </c>
      <c r="I243" s="143">
        <f t="shared" si="148"/>
        <v>162.82309176242228</v>
      </c>
      <c r="J243" s="143">
        <f t="shared" si="149"/>
        <v>160.63890772888939</v>
      </c>
      <c r="K243" s="143">
        <f t="shared" si="150"/>
        <v>165.62705366949956</v>
      </c>
      <c r="L243" s="143">
        <f t="shared" si="151"/>
        <v>165.62705366949956</v>
      </c>
      <c r="M243" s="143">
        <f t="shared" si="152"/>
        <v>165.62705366949956</v>
      </c>
    </row>
    <row r="244" spans="1:13">
      <c r="A244" s="1"/>
      <c r="B244" s="143" t="s">
        <v>52</v>
      </c>
      <c r="C244" s="161">
        <f t="shared" si="147"/>
        <v>21.247095923634632</v>
      </c>
      <c r="D244" s="143">
        <f t="shared" si="148"/>
        <v>112.15598759159948</v>
      </c>
      <c r="E244" s="143">
        <f t="shared" si="148"/>
        <v>130.71001707248772</v>
      </c>
      <c r="F244" s="143">
        <f t="shared" si="148"/>
        <v>143.12516906861524</v>
      </c>
      <c r="G244" s="143">
        <f t="shared" si="148"/>
        <v>153.11402261971881</v>
      </c>
      <c r="H244" s="143">
        <f t="shared" si="148"/>
        <v>160.67657772579847</v>
      </c>
      <c r="I244" s="143">
        <f t="shared" si="148"/>
        <v>162.82309176242228</v>
      </c>
      <c r="J244" s="143">
        <f t="shared" si="149"/>
        <v>160.63890772888939</v>
      </c>
      <c r="K244" s="143">
        <f t="shared" si="150"/>
        <v>165.62705366949959</v>
      </c>
      <c r="L244" s="143">
        <f t="shared" si="151"/>
        <v>165.62705366949959</v>
      </c>
      <c r="M244" s="143">
        <f t="shared" si="152"/>
        <v>165.62705366949959</v>
      </c>
    </row>
    <row r="245" spans="1:13">
      <c r="B245" s="125" t="s">
        <v>22</v>
      </c>
      <c r="C245" s="179">
        <f t="shared" si="147"/>
        <v>285.04646701834298</v>
      </c>
      <c r="D245" s="150">
        <f>100*(D234/$C234)</f>
        <v>110.0685756844497</v>
      </c>
      <c r="E245" s="150">
        <f t="shared" si="148"/>
        <v>126.27832505446834</v>
      </c>
      <c r="F245" s="150">
        <f t="shared" si="148"/>
        <v>136.79485815404399</v>
      </c>
      <c r="G245" s="150">
        <f t="shared" si="148"/>
        <v>145.60094084599021</v>
      </c>
      <c r="H245" s="150">
        <f t="shared" si="148"/>
        <v>152.69657313030683</v>
      </c>
      <c r="I245" s="150">
        <f t="shared" si="148"/>
        <v>155.56059312125115</v>
      </c>
      <c r="J245" s="150">
        <f t="shared" si="149"/>
        <v>155.67469517808112</v>
      </c>
      <c r="K245" s="150">
        <f>100*(M234/$C234)</f>
        <v>156.98899744552673</v>
      </c>
      <c r="L245" s="150">
        <f>100*(W234/$C234)</f>
        <v>156.98899744552673</v>
      </c>
      <c r="M245" s="150">
        <f>100*(AG234/$C234)</f>
        <v>156.98899744552673</v>
      </c>
    </row>
    <row r="246" spans="1:13">
      <c r="A246" s="128"/>
      <c r="B246" s="128" t="s">
        <v>78</v>
      </c>
      <c r="C246" s="128">
        <f>C223</f>
        <v>285.04646701834298</v>
      </c>
      <c r="D246" s="128">
        <f>$C246*(D245/100)</f>
        <v>313.74658628593477</v>
      </c>
      <c r="E246" s="128">
        <f t="shared" ref="E246:M246" si="153">$C246*(E245/100)</f>
        <v>359.95190417770107</v>
      </c>
      <c r="F246" s="128">
        <f t="shared" si="153"/>
        <v>389.9289102308561</v>
      </c>
      <c r="G246" s="128">
        <f t="shared" si="153"/>
        <v>415.03033782696252</v>
      </c>
      <c r="H246" s="128">
        <f t="shared" si="153"/>
        <v>435.25618696601998</v>
      </c>
      <c r="I246" s="128">
        <f t="shared" si="153"/>
        <v>443.41997476490587</v>
      </c>
      <c r="J246" s="128">
        <f t="shared" si="153"/>
        <v>443.74521864669498</v>
      </c>
      <c r="K246" s="128">
        <f t="shared" si="153"/>
        <v>447.49159082599073</v>
      </c>
      <c r="L246" s="128">
        <f t="shared" si="153"/>
        <v>447.49159082599073</v>
      </c>
      <c r="M246" s="128">
        <f t="shared" si="153"/>
        <v>447.49159082599073</v>
      </c>
    </row>
    <row r="247" spans="1:13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</row>
    <row r="248" spans="1:13" s="204" customFormat="1">
      <c r="A248" s="203"/>
    </row>
    <row r="249" spans="1:13">
      <c r="A249" s="124" t="s">
        <v>79</v>
      </c>
    </row>
    <row r="251" spans="1:13" ht="25.5">
      <c r="A251" s="213" t="s">
        <v>80</v>
      </c>
      <c r="B251" s="217" t="s">
        <v>81</v>
      </c>
      <c r="C251" s="178">
        <f t="array" ref="C251:L251">Y</f>
        <v>2009</v>
      </c>
      <c r="D251" s="178">
        <v>2010</v>
      </c>
      <c r="E251" s="178">
        <v>2020</v>
      </c>
      <c r="F251" s="178">
        <v>2030</v>
      </c>
      <c r="G251" s="178">
        <v>2040</v>
      </c>
      <c r="H251" s="178">
        <v>2050</v>
      </c>
      <c r="I251" s="178">
        <v>2075</v>
      </c>
      <c r="J251" s="178">
        <v>2100</v>
      </c>
      <c r="K251" s="178">
        <v>2150</v>
      </c>
      <c r="L251" s="178">
        <v>2200</v>
      </c>
    </row>
    <row r="252" spans="1:13">
      <c r="A252" s="214">
        <v>4.0550401599476835</v>
      </c>
      <c r="B252" s="177" t="s">
        <v>50</v>
      </c>
      <c r="C252" s="228">
        <v>93.091382674260032</v>
      </c>
      <c r="D252" s="228">
        <v>87.279942363314561</v>
      </c>
      <c r="E252" s="228">
        <v>60.702392468004078</v>
      </c>
      <c r="F252" s="228">
        <v>60.351728674350596</v>
      </c>
      <c r="G252" s="228">
        <v>55.799528781195512</v>
      </c>
      <c r="H252" s="228">
        <v>60.79130099536814</v>
      </c>
      <c r="I252" s="228">
        <v>46.990288309899924</v>
      </c>
      <c r="J252" s="228">
        <v>40.682484033902718</v>
      </c>
      <c r="K252" s="228">
        <v>40.682484033902718</v>
      </c>
      <c r="L252" s="228">
        <v>40.682484033902718</v>
      </c>
    </row>
    <row r="253" spans="1:13">
      <c r="A253" s="215">
        <v>5.517513660256685</v>
      </c>
      <c r="B253" s="177" t="s">
        <v>51</v>
      </c>
      <c r="C253" s="228">
        <v>93.091382674260032</v>
      </c>
      <c r="D253" s="228">
        <v>87.279942363314561</v>
      </c>
      <c r="E253" s="228">
        <v>60.702392468004078</v>
      </c>
      <c r="F253" s="228">
        <v>60.351728674350596</v>
      </c>
      <c r="G253" s="228">
        <v>55.799528781195512</v>
      </c>
      <c r="H253" s="228">
        <v>60.79130099536814</v>
      </c>
      <c r="I253" s="228">
        <v>46.990288309899924</v>
      </c>
      <c r="J253" s="228">
        <v>40.682484033902718</v>
      </c>
      <c r="K253" s="228">
        <v>40.682484033902718</v>
      </c>
      <c r="L253" s="228">
        <v>40.682484033902718</v>
      </c>
    </row>
    <row r="254" spans="1:13">
      <c r="A254" s="215">
        <v>1.7283777730924554</v>
      </c>
      <c r="B254" s="177" t="s">
        <v>52</v>
      </c>
      <c r="C254" s="228">
        <v>93.091382674260032</v>
      </c>
      <c r="D254" s="228">
        <v>87.279942363314561</v>
      </c>
      <c r="E254" s="228">
        <v>60.702392468004078</v>
      </c>
      <c r="F254" s="228">
        <v>60.351728674350596</v>
      </c>
      <c r="G254" s="228">
        <v>55.799528781195512</v>
      </c>
      <c r="H254" s="228">
        <v>60.79130099536814</v>
      </c>
      <c r="I254" s="228">
        <v>46.990288309899924</v>
      </c>
      <c r="J254" s="228">
        <v>40.682484033902718</v>
      </c>
      <c r="K254" s="228">
        <v>40.682484033902718</v>
      </c>
      <c r="L254" s="228">
        <v>40.682484033902718</v>
      </c>
    </row>
    <row r="255" spans="1:13">
      <c r="A255" s="215">
        <v>11.923838276285592</v>
      </c>
      <c r="B255" s="177" t="s">
        <v>53</v>
      </c>
      <c r="C255" s="228">
        <v>101.0992435494652</v>
      </c>
      <c r="D255" s="228">
        <v>101.80568849790269</v>
      </c>
      <c r="E255" s="228">
        <v>90.038935976917543</v>
      </c>
      <c r="F255" s="228">
        <v>65.554463904898057</v>
      </c>
      <c r="G255" s="228">
        <v>35.598576152727425</v>
      </c>
      <c r="H255" s="228">
        <v>28.999123474636576</v>
      </c>
      <c r="I255" s="228">
        <v>13.425796659971407</v>
      </c>
      <c r="J255" s="228">
        <v>13.006468670275105</v>
      </c>
      <c r="K255" s="228">
        <v>13.006468670275105</v>
      </c>
      <c r="L255" s="228">
        <v>13.006468670275105</v>
      </c>
    </row>
    <row r="256" spans="1:13">
      <c r="A256" s="215">
        <v>32.175148044196277</v>
      </c>
      <c r="B256" s="177" t="s">
        <v>54</v>
      </c>
      <c r="C256" s="228">
        <v>104.10219137766713</v>
      </c>
      <c r="D256" s="228">
        <v>108.54310347627468</v>
      </c>
      <c r="E256" s="228">
        <v>139.86904513000891</v>
      </c>
      <c r="F256" s="228">
        <v>98.85196938040184</v>
      </c>
      <c r="G256" s="228">
        <v>51.100050707357553</v>
      </c>
      <c r="H256" s="228">
        <v>39.037281600472312</v>
      </c>
      <c r="I256" s="228">
        <v>17.26173856282038</v>
      </c>
      <c r="J256" s="228">
        <v>16.487320629663859</v>
      </c>
      <c r="K256" s="228">
        <v>16.487320629663859</v>
      </c>
      <c r="L256" s="228">
        <v>16.487320629663859</v>
      </c>
    </row>
    <row r="257" spans="1:13">
      <c r="A257" s="215">
        <v>6.588244599525904</v>
      </c>
      <c r="B257" s="177" t="s">
        <v>55</v>
      </c>
      <c r="C257" s="228">
        <v>104.10219137766713</v>
      </c>
      <c r="D257" s="228">
        <v>108.54310347627468</v>
      </c>
      <c r="E257" s="228">
        <v>139.86904513000891</v>
      </c>
      <c r="F257" s="228">
        <v>98.85196938040184</v>
      </c>
      <c r="G257" s="228">
        <v>51.100050707357553</v>
      </c>
      <c r="H257" s="228">
        <v>39.037281600472312</v>
      </c>
      <c r="I257" s="228">
        <v>17.26173856282038</v>
      </c>
      <c r="J257" s="228">
        <v>16.487320629663856</v>
      </c>
      <c r="K257" s="228">
        <v>16.487320629663856</v>
      </c>
      <c r="L257" s="228">
        <v>16.487320629663856</v>
      </c>
    </row>
    <row r="258" spans="1:13">
      <c r="A258" s="215">
        <v>11.174238968296695</v>
      </c>
      <c r="B258" s="177" t="s">
        <v>56</v>
      </c>
      <c r="C258" s="228">
        <v>104.10219137766713</v>
      </c>
      <c r="D258" s="228">
        <v>107.63409282017065</v>
      </c>
      <c r="E258" s="228">
        <v>136.38487883090406</v>
      </c>
      <c r="F258" s="228">
        <v>200.82557989913215</v>
      </c>
      <c r="G258" s="228">
        <v>191.24424375637008</v>
      </c>
      <c r="H258" s="228">
        <v>191.84035529374967</v>
      </c>
      <c r="I258" s="228">
        <v>89.185649241238636</v>
      </c>
      <c r="J258" s="228">
        <v>64.85250514291684</v>
      </c>
      <c r="K258" s="228">
        <v>64.85250514291684</v>
      </c>
      <c r="L258" s="228">
        <v>64.85250514291684</v>
      </c>
    </row>
    <row r="259" spans="1:13" ht="13.5" thickBot="1">
      <c r="A259" s="216">
        <v>7.4011193166640439</v>
      </c>
      <c r="B259" s="177" t="s">
        <v>57</v>
      </c>
      <c r="C259" s="228">
        <v>104.10219137766713</v>
      </c>
      <c r="D259" s="228">
        <v>107.63409282017068</v>
      </c>
      <c r="E259" s="228">
        <v>136.38487883090409</v>
      </c>
      <c r="F259" s="228">
        <v>169.60916851584736</v>
      </c>
      <c r="G259" s="228">
        <v>191.24424375637008</v>
      </c>
      <c r="H259" s="228">
        <v>191.84035529374967</v>
      </c>
      <c r="I259" s="228">
        <v>89.185649241238636</v>
      </c>
      <c r="J259" s="228">
        <v>64.85250514291684</v>
      </c>
      <c r="K259" s="228">
        <v>64.85250514291684</v>
      </c>
      <c r="L259" s="228">
        <v>64.85250514291684</v>
      </c>
    </row>
    <row r="260" spans="1:13" ht="13.5" thickTop="1"/>
    <row r="262" spans="1:13">
      <c r="B262" s="220" t="s">
        <v>82</v>
      </c>
      <c r="C262" s="218">
        <f t="array" ref="C262:L262">Y</f>
        <v>2009</v>
      </c>
      <c r="D262" s="218">
        <v>2010</v>
      </c>
      <c r="E262" s="218">
        <v>2020</v>
      </c>
      <c r="F262" s="218">
        <v>2030</v>
      </c>
      <c r="G262" s="218">
        <v>2040</v>
      </c>
      <c r="H262" s="218">
        <v>2050</v>
      </c>
      <c r="I262" s="218">
        <v>2075</v>
      </c>
      <c r="J262" s="218">
        <v>2100</v>
      </c>
      <c r="K262" s="218">
        <v>2150</v>
      </c>
      <c r="L262" s="218">
        <v>2200</v>
      </c>
    </row>
    <row r="263" spans="1:13">
      <c r="C263" s="219">
        <f>(C252/100)*$A252</f>
        <v>3.7748929528918245</v>
      </c>
      <c r="D263" s="219">
        <f t="shared" ref="D263:L263" si="154">(D252/100)*$A252</f>
        <v>3.5392367144115964</v>
      </c>
      <c r="E263" s="219">
        <f t="shared" si="154"/>
        <v>2.4615063926266232</v>
      </c>
      <c r="F263" s="219">
        <f t="shared" si="154"/>
        <v>2.4472868349675783</v>
      </c>
      <c r="G263" s="219">
        <f t="shared" si="154"/>
        <v>2.2626933011390444</v>
      </c>
      <c r="H263" s="219">
        <f t="shared" si="154"/>
        <v>2.4651116691168538</v>
      </c>
      <c r="I263" s="219">
        <f t="shared" si="154"/>
        <v>1.9054750622416436</v>
      </c>
      <c r="J263" s="219">
        <f t="shared" si="154"/>
        <v>1.6496910656390595</v>
      </c>
      <c r="K263" s="219">
        <f t="shared" si="154"/>
        <v>1.6496910656390595</v>
      </c>
      <c r="L263" s="219">
        <f t="shared" si="154"/>
        <v>1.6496910656390595</v>
      </c>
    </row>
    <row r="264" spans="1:13">
      <c r="C264" s="219">
        <f t="shared" ref="C264:L264" si="155">(C253/100)*$A253</f>
        <v>5.1363297555741223</v>
      </c>
      <c r="D264" s="219">
        <f t="shared" si="155"/>
        <v>4.8156827425600417</v>
      </c>
      <c r="E264" s="219">
        <f t="shared" si="155"/>
        <v>3.3492627965247497</v>
      </c>
      <c r="F264" s="219">
        <f t="shared" si="155"/>
        <v>3.3299148738083444</v>
      </c>
      <c r="G264" s="219">
        <f t="shared" si="155"/>
        <v>3.0787466228613232</v>
      </c>
      <c r="H264" s="219">
        <f t="shared" si="155"/>
        <v>3.354168336667195</v>
      </c>
      <c r="I264" s="219">
        <f t="shared" si="155"/>
        <v>2.5926955764927286</v>
      </c>
      <c r="J264" s="219">
        <f t="shared" si="155"/>
        <v>2.2446616139023274</v>
      </c>
      <c r="K264" s="219">
        <f t="shared" si="155"/>
        <v>2.2446616139023274</v>
      </c>
      <c r="L264" s="219">
        <f t="shared" si="155"/>
        <v>2.2446616139023274</v>
      </c>
    </row>
    <row r="265" spans="1:13">
      <c r="C265" s="219">
        <f t="shared" ref="C265:L265" si="156">(C254/100)*$A254</f>
        <v>1.6089707668063515</v>
      </c>
      <c r="D265" s="219">
        <f t="shared" si="156"/>
        <v>1.5085271241754348</v>
      </c>
      <c r="E265" s="219">
        <f t="shared" si="156"/>
        <v>1.0491666591523312</v>
      </c>
      <c r="F265" s="219">
        <f t="shared" si="156"/>
        <v>1.0431058640845416</v>
      </c>
      <c r="G265" s="219">
        <f t="shared" si="156"/>
        <v>0.9644266529445108</v>
      </c>
      <c r="H265" s="219">
        <f t="shared" si="156"/>
        <v>1.0507033343776755</v>
      </c>
      <c r="I265" s="219">
        <f t="shared" si="156"/>
        <v>0.8121696986603727</v>
      </c>
      <c r="J265" s="219">
        <f t="shared" si="156"/>
        <v>0.7031470115838615</v>
      </c>
      <c r="K265" s="219">
        <f t="shared" si="156"/>
        <v>0.7031470115838615</v>
      </c>
      <c r="L265" s="219">
        <f t="shared" si="156"/>
        <v>0.7031470115838615</v>
      </c>
    </row>
    <row r="266" spans="1:13">
      <c r="C266" s="219">
        <f t="shared" ref="C266:L266" si="157">(C255/100)*$A255</f>
        <v>12.054910299386323</v>
      </c>
      <c r="D266" s="219">
        <f t="shared" si="157"/>
        <v>12.139145652549001</v>
      </c>
      <c r="E266" s="219">
        <f t="shared" si="157"/>
        <v>10.736097111575972</v>
      </c>
      <c r="F266" s="219">
        <f t="shared" si="157"/>
        <v>7.8166082589060562</v>
      </c>
      <c r="G266" s="219">
        <f t="shared" si="157"/>
        <v>4.2447166491115871</v>
      </c>
      <c r="H266" s="219">
        <f t="shared" si="157"/>
        <v>3.4578085846560365</v>
      </c>
      <c r="I266" s="219">
        <f t="shared" si="157"/>
        <v>1.6008702810379432</v>
      </c>
      <c r="J266" s="219">
        <f t="shared" si="157"/>
        <v>1.5508702896993565</v>
      </c>
      <c r="K266" s="219">
        <f t="shared" si="157"/>
        <v>1.5508702896993565</v>
      </c>
      <c r="L266" s="219">
        <f t="shared" si="157"/>
        <v>1.5508702896993565</v>
      </c>
    </row>
    <row r="267" spans="1:13">
      <c r="C267" s="219">
        <f t="shared" ref="C267:L267" si="158">(C256/100)*$A256</f>
        <v>33.495034193016927</v>
      </c>
      <c r="D267" s="219">
        <f t="shared" si="158"/>
        <v>34.923904235256529</v>
      </c>
      <c r="E267" s="219">
        <f t="shared" si="158"/>
        <v>45.003072338584069</v>
      </c>
      <c r="F267" s="219">
        <f t="shared" si="158"/>
        <v>31.805767492747865</v>
      </c>
      <c r="G267" s="219">
        <f t="shared" si="158"/>
        <v>16.44151696575166</v>
      </c>
      <c r="H267" s="219">
        <f t="shared" si="158"/>
        <v>12.560303147381759</v>
      </c>
      <c r="I267" s="219">
        <f t="shared" si="158"/>
        <v>5.5539899375895763</v>
      </c>
      <c r="J267" s="219">
        <f t="shared" si="158"/>
        <v>5.304819821115661</v>
      </c>
      <c r="K267" s="219">
        <f t="shared" si="158"/>
        <v>5.304819821115661</v>
      </c>
      <c r="L267" s="219">
        <f t="shared" si="158"/>
        <v>5.304819821115661</v>
      </c>
    </row>
    <row r="268" spans="1:13">
      <c r="C268" s="219">
        <f t="shared" ref="C268:L268" si="159">(C257/100)*$A257</f>
        <v>6.8585070014272755</v>
      </c>
      <c r="D268" s="219">
        <f t="shared" si="159"/>
        <v>7.1510851529334802</v>
      </c>
      <c r="E268" s="219">
        <f t="shared" si="159"/>
        <v>9.2149148121862616</v>
      </c>
      <c r="F268" s="219">
        <f t="shared" si="159"/>
        <v>6.5126095342293242</v>
      </c>
      <c r="G268" s="219">
        <f t="shared" si="159"/>
        <v>3.3665963310824827</v>
      </c>
      <c r="H268" s="219">
        <f t="shared" si="159"/>
        <v>2.5718715968448365</v>
      </c>
      <c r="I268" s="219">
        <f t="shared" si="159"/>
        <v>1.1372455586492942</v>
      </c>
      <c r="J268" s="219">
        <f t="shared" si="159"/>
        <v>1.0862250109903493</v>
      </c>
      <c r="K268" s="219">
        <f t="shared" si="159"/>
        <v>1.0862250109903493</v>
      </c>
      <c r="L268" s="219">
        <f t="shared" si="159"/>
        <v>1.0862250109903493</v>
      </c>
    </row>
    <row r="269" spans="1:13">
      <c r="C269" s="219">
        <f t="shared" ref="C269:L269" si="160">(C258/100)*$A258</f>
        <v>11.632627635774082</v>
      </c>
      <c r="D269" s="219">
        <f t="shared" si="160"/>
        <v>12.027290743084144</v>
      </c>
      <c r="E269" s="219">
        <f t="shared" si="160"/>
        <v>15.239972277187112</v>
      </c>
      <c r="F269" s="219">
        <f t="shared" si="160"/>
        <v>22.440730207396641</v>
      </c>
      <c r="G269" s="219">
        <f t="shared" si="160"/>
        <v>21.370088810448625</v>
      </c>
      <c r="H269" s="219">
        <f t="shared" si="160"/>
        <v>21.43669973815301</v>
      </c>
      <c r="I269" s="219">
        <f t="shared" si="160"/>
        <v>9.9658175716428943</v>
      </c>
      <c r="J269" s="219">
        <f t="shared" si="160"/>
        <v>7.2467739015964314</v>
      </c>
      <c r="K269" s="219">
        <f t="shared" si="160"/>
        <v>7.2467739015964314</v>
      </c>
      <c r="L269" s="219">
        <f t="shared" si="160"/>
        <v>7.2467739015964314</v>
      </c>
    </row>
    <row r="270" spans="1:13">
      <c r="C270" s="219">
        <f t="shared" ref="C270:L270" si="161">(C259/100)*$A259</f>
        <v>7.7047273951230917</v>
      </c>
      <c r="D270" s="219">
        <f t="shared" si="161"/>
        <v>7.9661276350297578</v>
      </c>
      <c r="E270" s="219">
        <f t="shared" si="161"/>
        <v>10.094007612162892</v>
      </c>
      <c r="F270" s="219">
        <f t="shared" si="161"/>
        <v>12.552976933859648</v>
      </c>
      <c r="G270" s="219">
        <f t="shared" si="161"/>
        <v>14.154214666660776</v>
      </c>
      <c r="H270" s="219">
        <f t="shared" si="161"/>
        <v>14.198333592802641</v>
      </c>
      <c r="I270" s="219">
        <f t="shared" si="161"/>
        <v>6.6007363136855526</v>
      </c>
      <c r="J270" s="219">
        <f t="shared" si="161"/>
        <v>4.7998112854729609</v>
      </c>
      <c r="K270" s="219">
        <f t="shared" si="161"/>
        <v>4.7998112854729609</v>
      </c>
      <c r="L270" s="219">
        <f t="shared" si="161"/>
        <v>4.7998112854729609</v>
      </c>
    </row>
    <row r="272" spans="1:13" ht="25.5">
      <c r="A272" s="222" t="s">
        <v>58</v>
      </c>
      <c r="B272" s="223" t="s">
        <v>83</v>
      </c>
      <c r="C272" s="144">
        <v>2000</v>
      </c>
      <c r="D272" s="145">
        <v>2010</v>
      </c>
      <c r="E272" s="145">
        <v>2020</v>
      </c>
      <c r="F272" s="145">
        <v>2030</v>
      </c>
      <c r="G272" s="145">
        <v>2040</v>
      </c>
      <c r="H272" s="145">
        <v>2050</v>
      </c>
      <c r="I272" s="145">
        <v>2060</v>
      </c>
      <c r="J272" s="145">
        <v>2080</v>
      </c>
      <c r="K272" s="145">
        <v>2100</v>
      </c>
      <c r="L272" s="145">
        <v>2200</v>
      </c>
      <c r="M272" s="145">
        <v>2300</v>
      </c>
    </row>
    <row r="273" spans="1:13">
      <c r="A273" s="224">
        <v>6.1</v>
      </c>
      <c r="B273" s="143" t="s">
        <v>50</v>
      </c>
      <c r="C273" s="226">
        <f>A273</f>
        <v>6.1</v>
      </c>
      <c r="D273" s="227">
        <f>100*(D263/$C273)</f>
        <v>58.020274006747485</v>
      </c>
      <c r="E273" s="227">
        <f t="shared" ref="E273:H273" si="162">100*(E263/$C273)</f>
        <v>40.3525638135512</v>
      </c>
      <c r="F273" s="227">
        <f t="shared" si="162"/>
        <v>40.11945631094391</v>
      </c>
      <c r="G273" s="227">
        <f t="shared" si="162"/>
        <v>37.093332805558113</v>
      </c>
      <c r="H273" s="227">
        <f t="shared" si="162"/>
        <v>40.411666706833671</v>
      </c>
      <c r="I273" s="227">
        <f t="shared" ref="I273:J280" si="163">$H273+((($K273-$H273)/($K$272-$H$272))*(I$272-$H$272))</f>
        <v>37.738156531496642</v>
      </c>
      <c r="J273" s="227">
        <f t="shared" si="163"/>
        <v>32.391136180822585</v>
      </c>
      <c r="K273" s="227">
        <f>100*(J263/$C273)</f>
        <v>27.04411583014852</v>
      </c>
      <c r="L273" s="227">
        <f t="shared" ref="L273" si="164">100*(L263/$C273)</f>
        <v>27.04411583014852</v>
      </c>
      <c r="M273" s="227">
        <f>100*(L263/$C273)</f>
        <v>27.04411583014852</v>
      </c>
    </row>
    <row r="274" spans="1:13">
      <c r="A274" s="224">
        <v>8.3000000000000007</v>
      </c>
      <c r="B274" s="143" t="s">
        <v>51</v>
      </c>
      <c r="C274" s="226">
        <f t="shared" ref="C274:C280" si="165">A274</f>
        <v>8.3000000000000007</v>
      </c>
      <c r="D274" s="227">
        <f t="shared" ref="D274:H274" si="166">100*(D264/$C274)</f>
        <v>58.020274006747485</v>
      </c>
      <c r="E274" s="227">
        <f t="shared" si="166"/>
        <v>40.352563813551193</v>
      </c>
      <c r="F274" s="227">
        <f t="shared" si="166"/>
        <v>40.11945631094391</v>
      </c>
      <c r="G274" s="227">
        <f t="shared" si="166"/>
        <v>37.093332805558106</v>
      </c>
      <c r="H274" s="227">
        <f t="shared" si="166"/>
        <v>40.411666706833671</v>
      </c>
      <c r="I274" s="227">
        <f>$H274+((($K274-$H274)/($K$272-$H$272))*(I$272-$H$272))</f>
        <v>37.738156531496642</v>
      </c>
      <c r="J274" s="227">
        <f>$H274+((($K274-$H274)/($K$272-$H$272))*(J$272-$H$272))</f>
        <v>32.391136180822585</v>
      </c>
      <c r="K274" s="227">
        <f t="shared" ref="K274:M280" si="167">100*(J264/$C274)</f>
        <v>27.04411583014852</v>
      </c>
      <c r="L274" s="227">
        <f t="shared" ref="L274" si="168">100*(L264/$C274)</f>
        <v>27.04411583014852</v>
      </c>
      <c r="M274" s="227">
        <f t="shared" si="167"/>
        <v>27.04411583014852</v>
      </c>
    </row>
    <row r="275" spans="1:13">
      <c r="A275" s="224">
        <v>2.6</v>
      </c>
      <c r="B275" s="143" t="s">
        <v>52</v>
      </c>
      <c r="C275" s="226">
        <f t="shared" si="165"/>
        <v>2.6</v>
      </c>
      <c r="D275" s="227">
        <f t="shared" ref="D275:H275" si="169">100*(D265/$C275)</f>
        <v>58.020274006747485</v>
      </c>
      <c r="E275" s="227">
        <f t="shared" si="169"/>
        <v>40.3525638135512</v>
      </c>
      <c r="F275" s="227">
        <f t="shared" si="169"/>
        <v>40.11945631094391</v>
      </c>
      <c r="G275" s="227">
        <f t="shared" si="169"/>
        <v>37.093332805558106</v>
      </c>
      <c r="H275" s="227">
        <f t="shared" si="169"/>
        <v>40.411666706833671</v>
      </c>
      <c r="I275" s="227">
        <f t="shared" si="163"/>
        <v>37.738156531496642</v>
      </c>
      <c r="J275" s="227">
        <f t="shared" si="163"/>
        <v>32.391136180822585</v>
      </c>
      <c r="K275" s="227">
        <f t="shared" si="167"/>
        <v>27.04411583014852</v>
      </c>
      <c r="L275" s="227">
        <f t="shared" ref="L275" si="170">100*(L265/$C275)</f>
        <v>27.04411583014852</v>
      </c>
      <c r="M275" s="227">
        <f t="shared" si="167"/>
        <v>27.04411583014852</v>
      </c>
    </row>
    <row r="276" spans="1:13">
      <c r="A276" s="224">
        <v>11</v>
      </c>
      <c r="B276" s="143" t="s">
        <v>53</v>
      </c>
      <c r="C276" s="226">
        <f t="shared" si="165"/>
        <v>11</v>
      </c>
      <c r="D276" s="227">
        <f t="shared" ref="D276:H276" si="171">100*(D266/$C276)</f>
        <v>110.35586956862728</v>
      </c>
      <c r="E276" s="227">
        <f t="shared" si="171"/>
        <v>97.600882832508844</v>
      </c>
      <c r="F276" s="227">
        <f t="shared" si="171"/>
        <v>71.06007508096414</v>
      </c>
      <c r="G276" s="227">
        <f t="shared" si="171"/>
        <v>38.588333173741702</v>
      </c>
      <c r="H276" s="227">
        <f t="shared" si="171"/>
        <v>31.434623496873058</v>
      </c>
      <c r="I276" s="227">
        <f t="shared" si="163"/>
        <v>27.967462960588186</v>
      </c>
      <c r="J276" s="227">
        <f t="shared" si="163"/>
        <v>21.033141888018442</v>
      </c>
      <c r="K276" s="227">
        <f t="shared" si="167"/>
        <v>14.098820815448695</v>
      </c>
      <c r="L276" s="227">
        <f t="shared" ref="L276" si="172">100*(L266/$C276)</f>
        <v>14.098820815448695</v>
      </c>
      <c r="M276" s="227">
        <f t="shared" si="167"/>
        <v>14.098820815448695</v>
      </c>
    </row>
    <row r="277" spans="1:13">
      <c r="A277" s="224">
        <v>21</v>
      </c>
      <c r="B277" s="143" t="s">
        <v>54</v>
      </c>
      <c r="C277" s="226">
        <f t="shared" si="165"/>
        <v>21</v>
      </c>
      <c r="D277" s="227">
        <f t="shared" ref="D277:H277" si="173">100*(D267/$C277)</f>
        <v>166.30430588217396</v>
      </c>
      <c r="E277" s="227">
        <f t="shared" si="173"/>
        <v>214.30034446944796</v>
      </c>
      <c r="F277" s="227">
        <f t="shared" si="173"/>
        <v>151.45603567975175</v>
      </c>
      <c r="G277" s="227">
        <f t="shared" si="173"/>
        <v>78.292937932150764</v>
      </c>
      <c r="H277" s="227">
        <f t="shared" si="173"/>
        <v>59.810967368484569</v>
      </c>
      <c r="I277" s="227">
        <f t="shared" si="163"/>
        <v>52.900983248231142</v>
      </c>
      <c r="J277" s="227">
        <f t="shared" si="163"/>
        <v>39.081015007724289</v>
      </c>
      <c r="K277" s="227">
        <f t="shared" si="167"/>
        <v>25.261046767217433</v>
      </c>
      <c r="L277" s="227">
        <f t="shared" ref="L277" si="174">100*(L267/$C277)</f>
        <v>25.261046767217433</v>
      </c>
      <c r="M277" s="227">
        <f t="shared" si="167"/>
        <v>25.261046767217433</v>
      </c>
    </row>
    <row r="278" spans="1:13">
      <c r="A278" s="224">
        <v>4.3</v>
      </c>
      <c r="B278" s="143" t="s">
        <v>55</v>
      </c>
      <c r="C278" s="226">
        <f t="shared" si="165"/>
        <v>4.3</v>
      </c>
      <c r="D278" s="227">
        <f t="shared" ref="D278:H278" si="175">100*(D268/$C278)</f>
        <v>166.30430588217396</v>
      </c>
      <c r="E278" s="227">
        <f t="shared" si="175"/>
        <v>214.30034446944796</v>
      </c>
      <c r="F278" s="227">
        <f t="shared" si="175"/>
        <v>151.45603567975172</v>
      </c>
      <c r="G278" s="227">
        <f t="shared" si="175"/>
        <v>78.292937932150764</v>
      </c>
      <c r="H278" s="227">
        <f t="shared" si="175"/>
        <v>59.810967368484569</v>
      </c>
      <c r="I278" s="227">
        <f t="shared" si="163"/>
        <v>52.900983248231142</v>
      </c>
      <c r="J278" s="227">
        <f t="shared" si="163"/>
        <v>39.081015007724275</v>
      </c>
      <c r="K278" s="227">
        <f t="shared" si="167"/>
        <v>25.261046767217426</v>
      </c>
      <c r="L278" s="227">
        <f t="shared" ref="L278" si="176">100*(L268/$C278)</f>
        <v>25.261046767217426</v>
      </c>
      <c r="M278" s="227">
        <f t="shared" si="167"/>
        <v>25.261046767217426</v>
      </c>
    </row>
    <row r="279" spans="1:13">
      <c r="A279" s="224">
        <v>7.7</v>
      </c>
      <c r="B279" s="143" t="s">
        <v>56</v>
      </c>
      <c r="C279" s="226">
        <f t="shared" si="165"/>
        <v>7.7</v>
      </c>
      <c r="D279" s="227">
        <f t="shared" ref="D279:H279" si="177">100*(D269/$C279)</f>
        <v>156.19858107901484</v>
      </c>
      <c r="E279" s="227">
        <f t="shared" si="177"/>
        <v>197.92171788554691</v>
      </c>
      <c r="F279" s="227">
        <f t="shared" si="177"/>
        <v>291.43805464151484</v>
      </c>
      <c r="G279" s="227">
        <f t="shared" si="177"/>
        <v>277.53362091491721</v>
      </c>
      <c r="H279" s="227">
        <f t="shared" si="177"/>
        <v>278.39869789809103</v>
      </c>
      <c r="I279" s="227">
        <f t="shared" si="163"/>
        <v>241.54174767326876</v>
      </c>
      <c r="J279" s="227">
        <f t="shared" si="163"/>
        <v>167.82784722362419</v>
      </c>
      <c r="K279" s="227">
        <f t="shared" si="167"/>
        <v>94.113946773979634</v>
      </c>
      <c r="L279" s="227">
        <f t="shared" ref="L279" si="178">100*(L269/$C279)</f>
        <v>94.113946773979634</v>
      </c>
      <c r="M279" s="227">
        <f t="shared" si="167"/>
        <v>94.113946773979634</v>
      </c>
    </row>
    <row r="280" spans="1:13">
      <c r="A280" s="224">
        <v>5.0999999999999996</v>
      </c>
      <c r="B280" s="143" t="s">
        <v>57</v>
      </c>
      <c r="C280" s="233">
        <f t="shared" si="165"/>
        <v>5.0999999999999996</v>
      </c>
      <c r="D280" s="227">
        <f t="shared" ref="D280:H280" si="179">100*(D270/$C280)</f>
        <v>156.19858107901487</v>
      </c>
      <c r="E280" s="227">
        <f t="shared" si="179"/>
        <v>197.92171788554694</v>
      </c>
      <c r="F280" s="227">
        <f t="shared" si="179"/>
        <v>246.13680262469902</v>
      </c>
      <c r="G280" s="227">
        <f t="shared" si="179"/>
        <v>277.53362091491721</v>
      </c>
      <c r="H280" s="227">
        <f t="shared" si="179"/>
        <v>278.39869789809103</v>
      </c>
      <c r="I280" s="227">
        <f t="shared" si="163"/>
        <v>241.54174767326876</v>
      </c>
      <c r="J280" s="227">
        <f t="shared" si="163"/>
        <v>167.82784722362419</v>
      </c>
      <c r="K280" s="227">
        <f t="shared" si="167"/>
        <v>94.113946773979634</v>
      </c>
      <c r="L280" s="227">
        <f t="shared" ref="L280" si="180">100*(L270/$C280)</f>
        <v>94.113946773979634</v>
      </c>
      <c r="M280" s="227">
        <f t="shared" si="167"/>
        <v>94.113946773979634</v>
      </c>
    </row>
    <row r="281" spans="1:13">
      <c r="A281" s="225"/>
      <c r="B281" s="218"/>
      <c r="C281" s="162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</row>
    <row r="285" spans="1:13" ht="25.5">
      <c r="B285" s="221" t="s">
        <v>84</v>
      </c>
      <c r="C285" s="229">
        <v>2000</v>
      </c>
      <c r="D285" s="129">
        <v>2010</v>
      </c>
      <c r="E285" s="129">
        <v>2020</v>
      </c>
      <c r="F285" s="129">
        <v>2030</v>
      </c>
      <c r="G285" s="129">
        <v>2040</v>
      </c>
      <c r="H285" s="129">
        <v>2050</v>
      </c>
      <c r="I285" s="129">
        <v>2060</v>
      </c>
      <c r="J285" s="129">
        <v>2080</v>
      </c>
      <c r="K285" s="129">
        <v>2100</v>
      </c>
      <c r="L285" s="129">
        <v>2200</v>
      </c>
      <c r="M285" s="129">
        <v>2300</v>
      </c>
    </row>
    <row r="286" spans="1:13">
      <c r="B286" s="138" t="s">
        <v>50</v>
      </c>
      <c r="C286" s="230">
        <f>A286</f>
        <v>0</v>
      </c>
      <c r="D286" s="174">
        <v>100.13654918614037</v>
      </c>
      <c r="E286" s="174">
        <v>100.27328482908308</v>
      </c>
      <c r="F286" s="174">
        <v>61.896428308461203</v>
      </c>
      <c r="G286" s="174">
        <v>19.749641107851971</v>
      </c>
      <c r="H286" s="174">
        <v>31.53704718827629</v>
      </c>
      <c r="I286" s="174">
        <v>48.609614452685769</v>
      </c>
      <c r="J286" s="174">
        <v>68.010392900181444</v>
      </c>
      <c r="K286" s="174">
        <v>89.714822914519914</v>
      </c>
      <c r="L286" s="174">
        <v>109.90446542006539</v>
      </c>
      <c r="M286" s="174">
        <v>51.621053443679394</v>
      </c>
    </row>
    <row r="287" spans="1:13">
      <c r="B287" s="138" t="s">
        <v>51</v>
      </c>
      <c r="C287" s="230">
        <f t="shared" ref="C287:C293" si="181">A287</f>
        <v>0</v>
      </c>
      <c r="D287" s="175">
        <v>124.04425742367744</v>
      </c>
      <c r="E287" s="175">
        <v>119.67649399837875</v>
      </c>
      <c r="F287" s="175">
        <v>137.74171022616665</v>
      </c>
      <c r="G287" s="175">
        <v>171.59881708908654</v>
      </c>
      <c r="H287" s="175">
        <v>310.84925650436105</v>
      </c>
      <c r="I287" s="175">
        <v>323.94129327100291</v>
      </c>
      <c r="J287" s="175">
        <v>235.36229380325412</v>
      </c>
      <c r="K287" s="175">
        <v>188.2354207112983</v>
      </c>
      <c r="L287" s="175">
        <v>109.90446542006539</v>
      </c>
      <c r="M287" s="175">
        <v>51.621053443679394</v>
      </c>
    </row>
    <row r="288" spans="1:13">
      <c r="B288" s="138" t="s">
        <v>52</v>
      </c>
      <c r="C288" s="230">
        <f t="shared" si="181"/>
        <v>0</v>
      </c>
      <c r="D288" s="175">
        <v>100.13654918614037</v>
      </c>
      <c r="E288" s="175">
        <v>100.27328482908308</v>
      </c>
      <c r="F288" s="175">
        <v>61.896428308461203</v>
      </c>
      <c r="G288" s="175">
        <v>19.749641107851971</v>
      </c>
      <c r="H288" s="175">
        <v>31.53704718827629</v>
      </c>
      <c r="I288" s="175">
        <v>48.609614452685769</v>
      </c>
      <c r="J288" s="175">
        <v>68.010392900181444</v>
      </c>
      <c r="K288" s="175">
        <v>89.714822914519914</v>
      </c>
      <c r="L288" s="175">
        <v>109.90446542006539</v>
      </c>
      <c r="M288" s="175">
        <v>51.621053443679394</v>
      </c>
    </row>
    <row r="289" spans="2:13">
      <c r="B289" s="138" t="s">
        <v>53</v>
      </c>
      <c r="C289" s="230">
        <f t="shared" si="181"/>
        <v>0</v>
      </c>
      <c r="D289" s="175">
        <v>106.75840178449074</v>
      </c>
      <c r="E289" s="175">
        <v>113.97356351578757</v>
      </c>
      <c r="F289" s="175">
        <v>161.2484514108929</v>
      </c>
      <c r="G289" s="175">
        <v>264.7613373410689</v>
      </c>
      <c r="H289" s="175">
        <v>581.82305657023835</v>
      </c>
      <c r="I289" s="175">
        <v>761.87264740838361</v>
      </c>
      <c r="J289" s="175">
        <v>494.35494102268729</v>
      </c>
      <c r="K289" s="175">
        <v>518.73933738342794</v>
      </c>
      <c r="L289" s="175">
        <v>109.90446542006539</v>
      </c>
      <c r="M289" s="175">
        <v>51.621053443679394</v>
      </c>
    </row>
    <row r="290" spans="2:13">
      <c r="B290" s="138" t="s">
        <v>54</v>
      </c>
      <c r="C290" s="230">
        <f t="shared" si="181"/>
        <v>0</v>
      </c>
      <c r="D290" s="175">
        <v>106.75840178449074</v>
      </c>
      <c r="E290" s="175">
        <v>113.97356351578757</v>
      </c>
      <c r="F290" s="175">
        <v>161.2484514108929</v>
      </c>
      <c r="G290" s="175">
        <v>264.7613373410689</v>
      </c>
      <c r="H290" s="175">
        <v>581.82305657023835</v>
      </c>
      <c r="I290" s="175">
        <v>761.87264740838361</v>
      </c>
      <c r="J290" s="175">
        <v>494.35494102268729</v>
      </c>
      <c r="K290" s="175">
        <v>518.73933738342794</v>
      </c>
      <c r="L290" s="175">
        <v>109.90446542006539</v>
      </c>
      <c r="M290" s="175">
        <v>51.621053443679394</v>
      </c>
    </row>
    <row r="291" spans="2:13">
      <c r="B291" s="138" t="s">
        <v>55</v>
      </c>
      <c r="C291" s="230">
        <f t="shared" si="181"/>
        <v>0</v>
      </c>
      <c r="D291" s="175">
        <v>122.76779583044085</v>
      </c>
      <c r="E291" s="175">
        <v>123.65192466268867</v>
      </c>
      <c r="F291" s="175">
        <v>212.5432483440523</v>
      </c>
      <c r="G291" s="175">
        <v>312.59842496812223</v>
      </c>
      <c r="H291" s="175">
        <v>706.19406964647737</v>
      </c>
      <c r="I291" s="175">
        <v>929.93950127942901</v>
      </c>
      <c r="J291" s="175">
        <v>505.31225295617554</v>
      </c>
      <c r="K291" s="175">
        <v>566.76105161600253</v>
      </c>
      <c r="L291" s="175">
        <v>109.90446542006539</v>
      </c>
      <c r="M291" s="175">
        <v>51.621053443679394</v>
      </c>
    </row>
    <row r="292" spans="2:13">
      <c r="B292" s="138" t="s">
        <v>56</v>
      </c>
      <c r="C292" s="230">
        <f t="shared" si="181"/>
        <v>0</v>
      </c>
      <c r="D292" s="175">
        <v>122.76779583044085</v>
      </c>
      <c r="E292" s="175">
        <v>123.65192466268867</v>
      </c>
      <c r="F292" s="175">
        <v>212.5432483440523</v>
      </c>
      <c r="G292" s="175">
        <v>312.59842496812223</v>
      </c>
      <c r="H292" s="175">
        <v>706.19406964647737</v>
      </c>
      <c r="I292" s="175">
        <v>929.93950127942901</v>
      </c>
      <c r="J292" s="175">
        <v>505.31225295617554</v>
      </c>
      <c r="K292" s="175">
        <v>566.76105161600253</v>
      </c>
      <c r="L292" s="175">
        <v>109.90446542006539</v>
      </c>
      <c r="M292" s="175">
        <v>51.621053443679394</v>
      </c>
    </row>
    <row r="293" spans="2:13" ht="13.5" thickBot="1">
      <c r="B293" s="138" t="s">
        <v>57</v>
      </c>
      <c r="C293" s="232">
        <f t="shared" si="181"/>
        <v>0</v>
      </c>
      <c r="D293" s="231">
        <v>100.13654918614037</v>
      </c>
      <c r="E293" s="231">
        <v>100.27328482908308</v>
      </c>
      <c r="F293" s="231">
        <v>61.896428308461203</v>
      </c>
      <c r="G293" s="231">
        <v>19.749641107851971</v>
      </c>
      <c r="H293" s="231">
        <v>31.53704718827629</v>
      </c>
      <c r="I293" s="231">
        <v>48.609614452685769</v>
      </c>
      <c r="J293" s="231">
        <v>68.010392900181444</v>
      </c>
      <c r="K293" s="231">
        <v>89.714822914519914</v>
      </c>
      <c r="L293" s="231">
        <v>109.90446542006539</v>
      </c>
      <c r="M293" s="231">
        <v>51.621053443679394</v>
      </c>
    </row>
    <row r="294" spans="2:13" ht="13.5" thickTop="1"/>
  </sheetData>
  <mergeCells count="2">
    <mergeCell ref="A12:A18"/>
    <mergeCell ref="A66:A7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94"/>
  <sheetViews>
    <sheetView tabSelected="1" workbookViewId="0">
      <pane xSplit="2" ySplit="8" topLeftCell="C9" activePane="bottomRight" state="frozen"/>
      <selection pane="bottomRight" activeCell="C9" sqref="C9"/>
      <selection pane="bottomLeft" activeCell="A7" sqref="A7"/>
      <selection pane="topRight" activeCell="C1" sqref="C1"/>
    </sheetView>
  </sheetViews>
  <sheetFormatPr defaultRowHeight="12.75"/>
  <cols>
    <col min="1" max="1" width="30.7109375" style="124" customWidth="1"/>
    <col min="2" max="2" width="36.42578125" style="123" customWidth="1"/>
    <col min="3" max="5" width="10.140625" style="123" bestFit="1" customWidth="1"/>
    <col min="6" max="6" width="10" style="123" bestFit="1" customWidth="1"/>
    <col min="7" max="7" width="10.140625" style="123" bestFit="1" customWidth="1"/>
    <col min="8" max="13" width="10" style="123" bestFit="1" customWidth="1"/>
    <col min="14" max="16384" width="9.140625" style="123"/>
  </cols>
  <sheetData>
    <row r="1" spans="1:33" ht="15.75">
      <c r="A1" s="168" t="s">
        <v>0</v>
      </c>
      <c r="B1" s="169" t="s">
        <v>86</v>
      </c>
      <c r="C1" s="136">
        <v>2000</v>
      </c>
      <c r="D1" s="136">
        <v>2010</v>
      </c>
      <c r="E1" s="136">
        <v>2020</v>
      </c>
      <c r="F1" s="136">
        <v>2030</v>
      </c>
      <c r="G1" s="136">
        <v>2040</v>
      </c>
      <c r="H1" s="136">
        <v>2050</v>
      </c>
      <c r="I1" s="136">
        <v>2060</v>
      </c>
      <c r="J1" s="136">
        <v>2070</v>
      </c>
      <c r="K1" s="136">
        <v>2080</v>
      </c>
      <c r="L1" s="136">
        <v>2090</v>
      </c>
      <c r="M1" s="136">
        <v>2100</v>
      </c>
      <c r="N1" s="136">
        <v>2110</v>
      </c>
      <c r="O1" s="136">
        <v>2120</v>
      </c>
      <c r="P1" s="136">
        <v>2130</v>
      </c>
      <c r="Q1" s="136">
        <v>2140</v>
      </c>
      <c r="R1" s="136">
        <v>2150</v>
      </c>
      <c r="S1" s="136">
        <v>2160</v>
      </c>
      <c r="T1" s="136">
        <v>2170</v>
      </c>
      <c r="U1" s="136">
        <v>2180</v>
      </c>
      <c r="V1" s="136">
        <v>2190</v>
      </c>
      <c r="W1" s="136">
        <v>2200</v>
      </c>
      <c r="X1" s="136">
        <v>2210</v>
      </c>
      <c r="Y1" s="136">
        <v>2220</v>
      </c>
      <c r="Z1" s="136">
        <v>2230</v>
      </c>
      <c r="AA1" s="136">
        <v>2240</v>
      </c>
      <c r="AB1" s="136">
        <v>2250</v>
      </c>
      <c r="AC1" s="136">
        <v>2260</v>
      </c>
      <c r="AD1" s="136">
        <v>2270</v>
      </c>
      <c r="AE1" s="136">
        <v>2280</v>
      </c>
      <c r="AF1" s="136">
        <v>2290</v>
      </c>
      <c r="AG1" s="136">
        <v>2300</v>
      </c>
    </row>
    <row r="2" spans="1:33">
      <c r="A2" s="136" t="s">
        <v>2</v>
      </c>
    </row>
    <row r="3" spans="1:33">
      <c r="A3" s="126" t="s">
        <v>3</v>
      </c>
      <c r="B3" s="131" t="s">
        <v>4</v>
      </c>
      <c r="C3" s="131"/>
      <c r="D3" s="131"/>
      <c r="E3" s="135">
        <v>2300</v>
      </c>
      <c r="F3" s="131"/>
      <c r="G3" s="131"/>
      <c r="H3" s="131"/>
      <c r="I3" s="131"/>
      <c r="J3" s="131"/>
      <c r="K3" s="131"/>
    </row>
    <row r="4" spans="1:33">
      <c r="A4" s="126" t="s">
        <v>5</v>
      </c>
      <c r="B4" s="131" t="s">
        <v>6</v>
      </c>
      <c r="C4" s="131"/>
      <c r="D4" s="131"/>
      <c r="E4" s="135">
        <v>2200</v>
      </c>
      <c r="F4" s="131"/>
      <c r="G4" s="131"/>
      <c r="H4" s="131"/>
      <c r="I4" s="131"/>
      <c r="J4" s="131"/>
      <c r="K4" s="131"/>
      <c r="M4" s="123">
        <f>E134</f>
        <v>57.308330030883134</v>
      </c>
    </row>
    <row r="5" spans="1:33">
      <c r="A5" s="126" t="s">
        <v>7</v>
      </c>
      <c r="B5" s="131" t="s">
        <v>8</v>
      </c>
      <c r="C5" s="131"/>
      <c r="D5" s="131"/>
      <c r="E5" s="135">
        <v>2100</v>
      </c>
      <c r="F5" s="131"/>
      <c r="G5" s="131"/>
      <c r="H5" s="131"/>
      <c r="I5" s="131"/>
      <c r="J5" s="131"/>
      <c r="K5" s="131"/>
    </row>
    <row r="6" spans="1:33">
      <c r="A6" s="126" t="s">
        <v>9</v>
      </c>
      <c r="B6" s="131" t="s">
        <v>10</v>
      </c>
      <c r="C6" s="131"/>
      <c r="D6" s="131"/>
      <c r="E6" s="135">
        <v>2200</v>
      </c>
      <c r="F6" s="131"/>
      <c r="G6" s="131"/>
      <c r="H6" s="131"/>
      <c r="I6" s="131"/>
      <c r="J6" s="131"/>
      <c r="K6" s="131"/>
    </row>
    <row r="7" spans="1:33" s="125" customFormat="1">
      <c r="B7" s="134"/>
      <c r="C7" s="133">
        <v>2000</v>
      </c>
      <c r="D7" s="133">
        <v>2001</v>
      </c>
      <c r="E7" s="133">
        <v>2002</v>
      </c>
      <c r="F7" s="133">
        <v>2003</v>
      </c>
      <c r="G7" s="133">
        <v>2004</v>
      </c>
      <c r="H7" s="133">
        <v>2005</v>
      </c>
      <c r="I7" s="133">
        <v>2006</v>
      </c>
      <c r="J7" s="133">
        <v>2007</v>
      </c>
      <c r="K7" s="133">
        <v>2008</v>
      </c>
    </row>
    <row r="8" spans="1:33" s="129" customFormat="1">
      <c r="A8" s="132"/>
      <c r="B8" s="131" t="s">
        <v>11</v>
      </c>
      <c r="C8" s="130">
        <v>1</v>
      </c>
      <c r="D8" s="130">
        <v>1.0220612307898003</v>
      </c>
      <c r="E8" s="130">
        <v>1.049664690577393</v>
      </c>
      <c r="F8" s="130">
        <v>1.0796071282616249</v>
      </c>
      <c r="G8" s="130">
        <v>1.1119009805554143</v>
      </c>
      <c r="H8" s="130">
        <v>1.1451721669745656</v>
      </c>
      <c r="I8" s="130">
        <v>1.1815833192996597</v>
      </c>
      <c r="J8" s="130">
        <v>1.2257844634227035</v>
      </c>
      <c r="K8" s="130">
        <v>1.2801038291876317</v>
      </c>
    </row>
    <row r="9" spans="1:33" s="125" customFormat="1"/>
    <row r="11" spans="1:33">
      <c r="A11" s="163" t="s">
        <v>12</v>
      </c>
      <c r="B11" s="166" t="s">
        <v>13</v>
      </c>
      <c r="C11" s="166">
        <v>2000</v>
      </c>
      <c r="D11" s="166">
        <v>2010</v>
      </c>
      <c r="E11" s="166">
        <v>2020</v>
      </c>
      <c r="F11" s="166">
        <v>2030</v>
      </c>
      <c r="G11" s="166">
        <v>2040</v>
      </c>
      <c r="H11" s="166">
        <v>2050</v>
      </c>
      <c r="I11" s="166">
        <v>2060</v>
      </c>
      <c r="J11" s="166">
        <v>2070</v>
      </c>
      <c r="K11" s="166">
        <v>2080</v>
      </c>
      <c r="L11" s="166">
        <v>2090</v>
      </c>
      <c r="M11" s="166">
        <v>2100</v>
      </c>
      <c r="N11" s="127">
        <v>2110</v>
      </c>
      <c r="O11" s="127">
        <v>2120</v>
      </c>
      <c r="P11" s="127">
        <v>2130</v>
      </c>
      <c r="Q11" s="127">
        <v>2140</v>
      </c>
      <c r="R11" s="127">
        <v>2150</v>
      </c>
      <c r="S11" s="127">
        <v>2160</v>
      </c>
      <c r="T11" s="127">
        <v>2170</v>
      </c>
      <c r="U11" s="127">
        <v>2180</v>
      </c>
      <c r="V11" s="127">
        <v>2190</v>
      </c>
      <c r="W11" s="127">
        <v>2200</v>
      </c>
      <c r="X11" s="127">
        <v>2210</v>
      </c>
      <c r="Y11" s="127">
        <v>2220</v>
      </c>
      <c r="Z11" s="127">
        <v>2230</v>
      </c>
      <c r="AA11" s="127">
        <v>2240</v>
      </c>
      <c r="AB11" s="127">
        <v>2250</v>
      </c>
      <c r="AC11" s="127">
        <v>2260</v>
      </c>
      <c r="AD11" s="127">
        <v>2270</v>
      </c>
      <c r="AE11" s="127">
        <v>2280</v>
      </c>
      <c r="AF11" s="127">
        <v>2290</v>
      </c>
      <c r="AG11" s="127">
        <v>2300</v>
      </c>
    </row>
    <row r="12" spans="1:33">
      <c r="A12" s="234" t="s">
        <v>14</v>
      </c>
      <c r="B12" s="164" t="s">
        <v>15</v>
      </c>
      <c r="C12" s="164">
        <v>1.6008081475000002</v>
      </c>
      <c r="D12" s="164">
        <v>3.7653385945275009</v>
      </c>
      <c r="E12" s="164">
        <v>7.3165375908009569</v>
      </c>
      <c r="F12" s="164">
        <v>12.270214303249279</v>
      </c>
      <c r="G12" s="164">
        <v>18.250495111234013</v>
      </c>
      <c r="H12" s="164">
        <v>24.474505807677666</v>
      </c>
      <c r="I12" s="164">
        <v>31.062626036824881</v>
      </c>
      <c r="J12" s="164">
        <v>38.660534232194479</v>
      </c>
      <c r="K12" s="164">
        <v>46.995556229438449</v>
      </c>
      <c r="L12" s="164">
        <v>56.017111145491967</v>
      </c>
      <c r="M12" s="164">
        <v>65.996488998580958</v>
      </c>
      <c r="N12" s="124">
        <f t="shared" ref="N12:AC18" si="0">($M12/$M$19)*N$19</f>
        <v>76.128935148685486</v>
      </c>
      <c r="O12" s="124">
        <f t="shared" si="0"/>
        <v>87.179335791721599</v>
      </c>
      <c r="P12" s="124">
        <f t="shared" si="0"/>
        <v>99.108803676926414</v>
      </c>
      <c r="Q12" s="124">
        <f t="shared" si="0"/>
        <v>111.85252416617857</v>
      </c>
      <c r="R12" s="124">
        <f t="shared" si="0"/>
        <v>125.31822123748043</v>
      </c>
      <c r="S12" s="124">
        <f t="shared" si="0"/>
        <v>139.38547899916711</v>
      </c>
      <c r="T12" s="124">
        <f t="shared" si="0"/>
        <v>153.90605957758888</v>
      </c>
      <c r="U12" s="124">
        <f t="shared" si="0"/>
        <v>168.70532226532879</v>
      </c>
      <c r="V12" s="124">
        <f t="shared" si="0"/>
        <v>183.58480212417558</v>
      </c>
      <c r="W12" s="124">
        <f t="shared" si="0"/>
        <v>198.32595078721894</v>
      </c>
      <c r="X12" s="124">
        <f t="shared" si="0"/>
        <v>212.60236059578892</v>
      </c>
      <c r="Y12" s="124">
        <f t="shared" si="0"/>
        <v>226.15299195416529</v>
      </c>
      <c r="Z12" s="124">
        <f t="shared" si="0"/>
        <v>238.7164301357974</v>
      </c>
      <c r="AA12" s="124">
        <f t="shared" si="0"/>
        <v>250.03914361765646</v>
      </c>
      <c r="AB12" s="124">
        <f t="shared" si="0"/>
        <v>259.8839221037951</v>
      </c>
      <c r="AC12" s="124">
        <f t="shared" si="0"/>
        <v>268.0381057721321</v>
      </c>
      <c r="AD12" s="124">
        <f t="shared" ref="X12:AM18" si="1">($M12/$M$19)*AD$19</f>
        <v>274.32120883406691</v>
      </c>
      <c r="AE12" s="124">
        <f t="shared" si="1"/>
        <v>278.59155647985762</v>
      </c>
      <c r="AF12" s="124">
        <f t="shared" si="1"/>
        <v>280.75159462646701</v>
      </c>
      <c r="AG12" s="124">
        <f t="shared" si="1"/>
        <v>280.75159462646701</v>
      </c>
    </row>
    <row r="13" spans="1:33">
      <c r="A13" s="234"/>
      <c r="B13" s="164" t="s">
        <v>16</v>
      </c>
      <c r="C13" s="164">
        <v>11.395625062040727</v>
      </c>
      <c r="D13" s="164">
        <v>13.697091049731924</v>
      </c>
      <c r="E13" s="164">
        <v>16.489362053039827</v>
      </c>
      <c r="F13" s="164">
        <v>19.317040199231506</v>
      </c>
      <c r="G13" s="164">
        <v>21.841432911589067</v>
      </c>
      <c r="H13" s="164">
        <v>24.215396791951935</v>
      </c>
      <c r="I13" s="164">
        <v>26.655654130614785</v>
      </c>
      <c r="J13" s="164">
        <v>29.278818151100843</v>
      </c>
      <c r="K13" s="164">
        <v>32.194642642693971</v>
      </c>
      <c r="L13" s="164">
        <v>35.68917531304421</v>
      </c>
      <c r="M13" s="164">
        <v>39.434127305950412</v>
      </c>
      <c r="N13" s="124">
        <f t="shared" si="0"/>
        <v>45.488451974835456</v>
      </c>
      <c r="O13" s="124">
        <f t="shared" si="0"/>
        <v>52.091271493743683</v>
      </c>
      <c r="P13" s="124">
        <f t="shared" si="0"/>
        <v>59.21935000845874</v>
      </c>
      <c r="Q13" s="124">
        <f t="shared" si="0"/>
        <v>66.833959569513169</v>
      </c>
      <c r="R13" s="124">
        <f t="shared" si="0"/>
        <v>74.879963540792602</v>
      </c>
      <c r="S13" s="124">
        <f t="shared" si="0"/>
        <v>83.28541119168051</v>
      </c>
      <c r="T13" s="124">
        <f t="shared" si="0"/>
        <v>91.961727640849588</v>
      </c>
      <c r="U13" s="124">
        <f t="shared" si="0"/>
        <v>100.80456182366629</v>
      </c>
      <c r="V13" s="124">
        <f t="shared" si="0"/>
        <v>109.69532725533502</v>
      </c>
      <c r="W13" s="124">
        <f t="shared" si="0"/>
        <v>118.50343722959276</v>
      </c>
      <c r="X13" s="124">
        <f t="shared" si="1"/>
        <v>127.03385711109848</v>
      </c>
      <c r="Y13" s="124">
        <f t="shared" si="1"/>
        <v>135.13061089558701</v>
      </c>
      <c r="Z13" s="124">
        <f t="shared" si="1"/>
        <v>142.63749843115838</v>
      </c>
      <c r="AA13" s="124">
        <f t="shared" si="1"/>
        <v>149.40302992635705</v>
      </c>
      <c r="AB13" s="124">
        <f t="shared" si="1"/>
        <v>155.28546782588865</v>
      </c>
      <c r="AC13" s="124">
        <f t="shared" si="1"/>
        <v>160.15774393833786</v>
      </c>
      <c r="AD13" s="124">
        <f t="shared" si="1"/>
        <v>163.91201465455839</v>
      </c>
      <c r="AE13" s="124">
        <f t="shared" si="1"/>
        <v>166.4636266457417</v>
      </c>
      <c r="AF13" s="124">
        <f t="shared" si="1"/>
        <v>167.75428953632266</v>
      </c>
      <c r="AG13" s="124">
        <f t="shared" si="1"/>
        <v>167.75428953632266</v>
      </c>
    </row>
    <row r="14" spans="1:33">
      <c r="A14" s="234"/>
      <c r="B14" s="164" t="s">
        <v>17</v>
      </c>
      <c r="C14" s="164">
        <v>0.66081171333333322</v>
      </c>
      <c r="D14" s="164">
        <v>1.2158745733333334</v>
      </c>
      <c r="E14" s="164">
        <v>2.0368342882736439</v>
      </c>
      <c r="F14" s="164">
        <v>3.5788183016710065</v>
      </c>
      <c r="G14" s="164">
        <v>5.9527533075543699</v>
      </c>
      <c r="H14" s="164">
        <v>9.2049407378488137</v>
      </c>
      <c r="I14" s="164">
        <v>13.353029369386386</v>
      </c>
      <c r="J14" s="164">
        <v>17.906820233275354</v>
      </c>
      <c r="K14" s="164">
        <v>22.709461657138149</v>
      </c>
      <c r="L14" s="164">
        <v>28.338867694801596</v>
      </c>
      <c r="M14" s="164">
        <v>34.070758169059481</v>
      </c>
      <c r="N14" s="124">
        <f t="shared" si="0"/>
        <v>39.301644352241915</v>
      </c>
      <c r="O14" s="124">
        <f t="shared" si="0"/>
        <v>45.006425526104039</v>
      </c>
      <c r="P14" s="124">
        <f t="shared" si="0"/>
        <v>51.165026105766898</v>
      </c>
      <c r="Q14" s="124">
        <f t="shared" si="0"/>
        <v>57.743985464843327</v>
      </c>
      <c r="R14" s="124">
        <f t="shared" si="0"/>
        <v>64.695666008091663</v>
      </c>
      <c r="S14" s="124">
        <f t="shared" si="0"/>
        <v>71.957902902399141</v>
      </c>
      <c r="T14" s="124">
        <f t="shared" si="0"/>
        <v>79.454168186638526</v>
      </c>
      <c r="U14" s="124">
        <f t="shared" si="0"/>
        <v>87.094303408456383</v>
      </c>
      <c r="V14" s="124">
        <f t="shared" si="0"/>
        <v>94.775850830820929</v>
      </c>
      <c r="W14" s="124">
        <f t="shared" si="0"/>
        <v>102.38598462511267</v>
      </c>
      <c r="X14" s="124">
        <f t="shared" si="1"/>
        <v>109.7561964877564</v>
      </c>
      <c r="Y14" s="124">
        <f t="shared" si="1"/>
        <v>116.75172444772471</v>
      </c>
      <c r="Z14" s="124">
        <f t="shared" si="1"/>
        <v>123.23761287229712</v>
      </c>
      <c r="AA14" s="124">
        <f t="shared" si="1"/>
        <v>129.08297584101905</v>
      </c>
      <c r="AB14" s="124">
        <f t="shared" si="1"/>
        <v>134.16535328440702</v>
      </c>
      <c r="AC14" s="124">
        <f t="shared" si="1"/>
        <v>138.37495934141981</v>
      </c>
      <c r="AD14" s="124">
        <f t="shared" si="1"/>
        <v>141.61861803027915</v>
      </c>
      <c r="AE14" s="124">
        <f t="shared" si="1"/>
        <v>143.82318957863345</v>
      </c>
      <c r="AF14" s="124">
        <f t="shared" si="1"/>
        <v>144.93831158657318</v>
      </c>
      <c r="AG14" s="124">
        <f t="shared" si="1"/>
        <v>144.93831158657318</v>
      </c>
    </row>
    <row r="15" spans="1:33">
      <c r="A15" s="234"/>
      <c r="B15" s="164" t="s">
        <v>18</v>
      </c>
      <c r="C15" s="164">
        <v>11.098017706250001</v>
      </c>
      <c r="D15" s="164">
        <v>14.142571063154763</v>
      </c>
      <c r="E15" s="164">
        <v>17.404617375317358</v>
      </c>
      <c r="F15" s="164">
        <v>20.759333383111969</v>
      </c>
      <c r="G15" s="164">
        <v>24.491199380684364</v>
      </c>
      <c r="H15" s="164">
        <v>28.391196551398622</v>
      </c>
      <c r="I15" s="164">
        <v>32.50499599252052</v>
      </c>
      <c r="J15" s="164">
        <v>37.213503016265761</v>
      </c>
      <c r="K15" s="164">
        <v>42.3189389952582</v>
      </c>
      <c r="L15" s="164">
        <v>48.218184637448026</v>
      </c>
      <c r="M15" s="164">
        <v>54.346235732815423</v>
      </c>
      <c r="N15" s="124">
        <f t="shared" si="0"/>
        <v>62.690017582111665</v>
      </c>
      <c r="O15" s="124">
        <f t="shared" si="0"/>
        <v>71.789708905106266</v>
      </c>
      <c r="P15" s="124">
        <f t="shared" si="0"/>
        <v>81.613287154402713</v>
      </c>
      <c r="Q15" s="124">
        <f t="shared" si="0"/>
        <v>92.107379314925055</v>
      </c>
      <c r="R15" s="124">
        <f t="shared" si="0"/>
        <v>103.19599870131981</v>
      </c>
      <c r="S15" s="124">
        <f t="shared" si="0"/>
        <v>114.77998624416229</v>
      </c>
      <c r="T15" s="124">
        <f t="shared" si="0"/>
        <v>126.73727226144145</v>
      </c>
      <c r="U15" s="124">
        <f t="shared" si="0"/>
        <v>138.92404508684231</v>
      </c>
      <c r="V15" s="124">
        <f t="shared" si="0"/>
        <v>151.17687447611414</v>
      </c>
      <c r="W15" s="124">
        <f t="shared" si="0"/>
        <v>163.31579205143328</v>
      </c>
      <c r="X15" s="124">
        <f t="shared" si="1"/>
        <v>175.07201036922146</v>
      </c>
      <c r="Y15" s="124">
        <f t="shared" si="1"/>
        <v>186.23057073061636</v>
      </c>
      <c r="Z15" s="124">
        <f t="shared" si="1"/>
        <v>196.57620552716313</v>
      </c>
      <c r="AA15" s="124">
        <f t="shared" si="1"/>
        <v>205.9001387447843</v>
      </c>
      <c r="AB15" s="124">
        <f t="shared" si="1"/>
        <v>214.00703443671338</v>
      </c>
      <c r="AC15" s="124">
        <f t="shared" si="1"/>
        <v>220.72177327467861</v>
      </c>
      <c r="AD15" s="124">
        <f t="shared" si="1"/>
        <v>225.89573033389161</v>
      </c>
      <c r="AE15" s="124">
        <f t="shared" si="1"/>
        <v>229.41224042921209</v>
      </c>
      <c r="AF15" s="124">
        <f t="shared" si="1"/>
        <v>231.19097054180992</v>
      </c>
      <c r="AG15" s="124">
        <f t="shared" si="1"/>
        <v>231.19097054180992</v>
      </c>
    </row>
    <row r="16" spans="1:33">
      <c r="A16" s="234"/>
      <c r="B16" s="164" t="s">
        <v>19</v>
      </c>
      <c r="C16" s="164">
        <v>28.775984320790723</v>
      </c>
      <c r="D16" s="164">
        <v>35.090604710084335</v>
      </c>
      <c r="E16" s="164">
        <v>42.311521060048392</v>
      </c>
      <c r="F16" s="164">
        <v>49.580399192323952</v>
      </c>
      <c r="G16" s="164">
        <v>56.825882791305858</v>
      </c>
      <c r="H16" s="164">
        <v>64.120778357758866</v>
      </c>
      <c r="I16" s="164">
        <v>71.737969295035455</v>
      </c>
      <c r="J16" s="164">
        <v>80.193847570729957</v>
      </c>
      <c r="K16" s="164">
        <v>89.42570474736003</v>
      </c>
      <c r="L16" s="164">
        <v>100.25900186513748</v>
      </c>
      <c r="M16" s="164">
        <v>111.72348667732986</v>
      </c>
      <c r="N16" s="124">
        <f t="shared" si="0"/>
        <v>128.87640237992588</v>
      </c>
      <c r="O16" s="124">
        <f t="shared" si="0"/>
        <v>147.5832958488792</v>
      </c>
      <c r="P16" s="124">
        <f t="shared" si="0"/>
        <v>167.77833601789442</v>
      </c>
      <c r="Q16" s="124">
        <f t="shared" si="0"/>
        <v>189.35180012037407</v>
      </c>
      <c r="R16" s="124">
        <f t="shared" si="0"/>
        <v>212.14747683249283</v>
      </c>
      <c r="S16" s="124">
        <f t="shared" si="0"/>
        <v>235.96151768485029</v>
      </c>
      <c r="T16" s="124">
        <f t="shared" si="0"/>
        <v>260.54297520504167</v>
      </c>
      <c r="U16" s="124">
        <f t="shared" si="0"/>
        <v>285.5962053513237</v>
      </c>
      <c r="V16" s="124">
        <f t="shared" si="0"/>
        <v>310.78523275263308</v>
      </c>
      <c r="W16" s="124">
        <f t="shared" si="0"/>
        <v>335.74008340081639</v>
      </c>
      <c r="X16" s="124">
        <f t="shared" si="1"/>
        <v>359.90819151157007</v>
      </c>
      <c r="Y16" s="124">
        <f t="shared" si="1"/>
        <v>382.84765094356379</v>
      </c>
      <c r="Z16" s="124">
        <f t="shared" si="1"/>
        <v>404.11592050767979</v>
      </c>
      <c r="AA16" s="124">
        <f t="shared" si="1"/>
        <v>423.2838042547819</v>
      </c>
      <c r="AB16" s="124">
        <f t="shared" si="1"/>
        <v>439.94973595398221</v>
      </c>
      <c r="AC16" s="124">
        <f t="shared" si="1"/>
        <v>453.75371013893528</v>
      </c>
      <c r="AD16" s="124">
        <f t="shared" si="1"/>
        <v>464.39018780439795</v>
      </c>
      <c r="AE16" s="124">
        <f t="shared" si="1"/>
        <v>471.61933189299225</v>
      </c>
      <c r="AF16" s="124">
        <f t="shared" si="1"/>
        <v>475.27599600887311</v>
      </c>
      <c r="AG16" s="124">
        <f t="shared" si="1"/>
        <v>475.27599600887311</v>
      </c>
    </row>
    <row r="17" spans="1:33">
      <c r="A17" s="234"/>
      <c r="B17" s="164" t="s">
        <v>20</v>
      </c>
      <c r="C17" s="164">
        <v>4.5100011437500003</v>
      </c>
      <c r="D17" s="164">
        <v>8.2237664179158454</v>
      </c>
      <c r="E17" s="164">
        <v>13.982216565330056</v>
      </c>
      <c r="F17" s="164">
        <v>22.312096061527619</v>
      </c>
      <c r="G17" s="164">
        <v>33.175816635392017</v>
      </c>
      <c r="H17" s="164">
        <v>45.628441637279579</v>
      </c>
      <c r="I17" s="164">
        <v>59.937729164859419</v>
      </c>
      <c r="J17" s="164">
        <v>76.211695825558536</v>
      </c>
      <c r="K17" s="164">
        <v>93.586713422380583</v>
      </c>
      <c r="L17" s="164">
        <v>112.53405420589162</v>
      </c>
      <c r="M17" s="164">
        <v>132.38451519986677</v>
      </c>
      <c r="N17" s="124">
        <f t="shared" si="0"/>
        <v>152.70952023762243</v>
      </c>
      <c r="O17" s="124">
        <f t="shared" si="0"/>
        <v>174.87588020753066</v>
      </c>
      <c r="P17" s="124">
        <f t="shared" si="0"/>
        <v>198.80558990177175</v>
      </c>
      <c r="Q17" s="124">
        <f t="shared" si="0"/>
        <v>224.36863551846403</v>
      </c>
      <c r="R17" s="124">
        <f t="shared" si="0"/>
        <v>251.37991756789083</v>
      </c>
      <c r="S17" s="124">
        <f t="shared" si="0"/>
        <v>279.59788987566765</v>
      </c>
      <c r="T17" s="124">
        <f t="shared" si="0"/>
        <v>308.72519724403838</v>
      </c>
      <c r="U17" s="124">
        <f t="shared" si="0"/>
        <v>338.41152216768779</v>
      </c>
      <c r="V17" s="124">
        <f t="shared" si="0"/>
        <v>368.25875733775825</v>
      </c>
      <c r="W17" s="124">
        <f t="shared" si="0"/>
        <v>397.82850943908772</v>
      </c>
      <c r="X17" s="124">
        <f t="shared" si="1"/>
        <v>426.46602667644868</v>
      </c>
      <c r="Y17" s="124">
        <f t="shared" si="1"/>
        <v>453.64768118945369</v>
      </c>
      <c r="Z17" s="124">
        <f t="shared" si="1"/>
        <v>478.84909263051725</v>
      </c>
      <c r="AA17" s="124">
        <f t="shared" si="1"/>
        <v>501.5616938277588</v>
      </c>
      <c r="AB17" s="124">
        <f t="shared" si="1"/>
        <v>521.30965689236314</v>
      </c>
      <c r="AC17" s="124">
        <f t="shared" si="1"/>
        <v>537.66640053378137</v>
      </c>
      <c r="AD17" s="124">
        <f t="shared" si="1"/>
        <v>550.26988240723244</v>
      </c>
      <c r="AE17" s="124">
        <f t="shared" si="1"/>
        <v>558.83591237944893</v>
      </c>
      <c r="AF17" s="124">
        <f t="shared" si="1"/>
        <v>563.16880352549538</v>
      </c>
      <c r="AG17" s="124">
        <f t="shared" si="1"/>
        <v>563.16880352549538</v>
      </c>
    </row>
    <row r="18" spans="1:33">
      <c r="A18" s="234"/>
      <c r="B18" s="164" t="s">
        <v>21</v>
      </c>
      <c r="C18" s="164">
        <v>3.9786432903263673</v>
      </c>
      <c r="D18" s="164">
        <v>6.2997424753575002</v>
      </c>
      <c r="E18" s="164">
        <v>9.3371028236415512</v>
      </c>
      <c r="F18" s="164">
        <v>13.595094867454677</v>
      </c>
      <c r="G18" s="164">
        <v>19.581609582877299</v>
      </c>
      <c r="H18" s="164">
        <v>27.65919998535308</v>
      </c>
      <c r="I18" s="164">
        <v>38.183579218367882</v>
      </c>
      <c r="J18" s="164">
        <v>50.04904794325671</v>
      </c>
      <c r="K18" s="164">
        <v>63.084951942173859</v>
      </c>
      <c r="L18" s="164">
        <v>77.982581323741115</v>
      </c>
      <c r="M18" s="164">
        <v>93.750052719674684</v>
      </c>
      <c r="N18" s="124">
        <f t="shared" si="0"/>
        <v>108.14350569218036</v>
      </c>
      <c r="O18" s="124">
        <f t="shared" si="0"/>
        <v>123.84094139789553</v>
      </c>
      <c r="P18" s="124">
        <f t="shared" si="0"/>
        <v>140.78711929502069</v>
      </c>
      <c r="Q18" s="124">
        <f t="shared" si="0"/>
        <v>158.88996818654093</v>
      </c>
      <c r="R18" s="124">
        <f t="shared" si="0"/>
        <v>178.01840713075299</v>
      </c>
      <c r="S18" s="124">
        <f t="shared" si="0"/>
        <v>198.00138163122583</v>
      </c>
      <c r="T18" s="124">
        <f t="shared" si="0"/>
        <v>218.62831520608</v>
      </c>
      <c r="U18" s="124">
        <f t="shared" si="0"/>
        <v>239.65112533189995</v>
      </c>
      <c r="V18" s="124">
        <f t="shared" si="0"/>
        <v>260.78788642896706</v>
      </c>
      <c r="W18" s="124">
        <f t="shared" si="0"/>
        <v>281.72814378627271</v>
      </c>
      <c r="X18" s="124">
        <f t="shared" si="1"/>
        <v>302.00822523469486</v>
      </c>
      <c r="Y18" s="124">
        <f t="shared" si="1"/>
        <v>321.25731595920257</v>
      </c>
      <c r="Z18" s="124">
        <f t="shared" si="1"/>
        <v>339.10406825982432</v>
      </c>
      <c r="AA18" s="124">
        <f t="shared" si="1"/>
        <v>355.18833277087862</v>
      </c>
      <c r="AB18" s="124">
        <f t="shared" si="1"/>
        <v>369.17314493427813</v>
      </c>
      <c r="AC18" s="124">
        <f t="shared" si="1"/>
        <v>380.75641489897185</v>
      </c>
      <c r="AD18" s="124">
        <f t="shared" si="1"/>
        <v>389.68175702303847</v>
      </c>
      <c r="AE18" s="124">
        <f t="shared" si="1"/>
        <v>395.74791785975862</v>
      </c>
      <c r="AF18" s="124">
        <f t="shared" si="1"/>
        <v>398.81631881856555</v>
      </c>
      <c r="AG18" s="124">
        <f t="shared" si="1"/>
        <v>398.81631881856555</v>
      </c>
    </row>
    <row r="19" spans="1:33" s="125" customFormat="1">
      <c r="B19" s="165" t="s">
        <v>22</v>
      </c>
      <c r="C19" s="165">
        <v>37.264629004867103</v>
      </c>
      <c r="D19" s="165">
        <v>49.614114353357678</v>
      </c>
      <c r="E19" s="165">
        <v>65.627904487160023</v>
      </c>
      <c r="F19" s="165">
        <v>85.481373985438537</v>
      </c>
      <c r="G19" s="165">
        <v>109.57308951021322</v>
      </c>
      <c r="H19" s="165">
        <v>137.39418163089314</v>
      </c>
      <c r="I19" s="165">
        <v>169.84191785062524</v>
      </c>
      <c r="J19" s="165">
        <v>206.44273647762714</v>
      </c>
      <c r="K19" s="165">
        <v>246.08550114790037</v>
      </c>
      <c r="L19" s="165">
        <v>290.76339393956886</v>
      </c>
      <c r="M19" s="165">
        <v>337.85766449325178</v>
      </c>
      <c r="N19" s="125">
        <f t="shared" ref="N19:AG19" si="2">N30*N51</f>
        <v>389.72897831346972</v>
      </c>
      <c r="O19" s="125">
        <f t="shared" si="2"/>
        <v>446.29960213940063</v>
      </c>
      <c r="P19" s="125">
        <f t="shared" si="2"/>
        <v>507.37045938499153</v>
      </c>
      <c r="Q19" s="125">
        <f t="shared" si="2"/>
        <v>572.60974266786604</v>
      </c>
      <c r="R19" s="125">
        <f t="shared" si="2"/>
        <v>641.5450607782202</v>
      </c>
      <c r="S19" s="125">
        <f t="shared" si="2"/>
        <v>713.55996528761352</v>
      </c>
      <c r="T19" s="125">
        <f t="shared" si="2"/>
        <v>787.89557792023595</v>
      </c>
      <c r="U19" s="125">
        <f t="shared" si="2"/>
        <v>863.65785563791042</v>
      </c>
      <c r="V19" s="125">
        <f t="shared" si="2"/>
        <v>939.83079135411867</v>
      </c>
      <c r="W19" s="125">
        <f t="shared" si="2"/>
        <v>1015.2955643263708</v>
      </c>
      <c r="X19" s="125">
        <f t="shared" si="2"/>
        <v>1088.3811867354011</v>
      </c>
      <c r="Y19" s="125">
        <f t="shared" si="2"/>
        <v>1157.7513113074597</v>
      </c>
      <c r="Z19" s="125">
        <f t="shared" si="2"/>
        <v>1222.0676703510876</v>
      </c>
      <c r="AA19" s="125">
        <f t="shared" si="2"/>
        <v>1280.0323528782053</v>
      </c>
      <c r="AB19" s="125">
        <f t="shared" si="2"/>
        <v>1330.4310016131665</v>
      </c>
      <c r="AC19" s="125">
        <f t="shared" si="2"/>
        <v>1372.1749412050528</v>
      </c>
      <c r="AD19" s="125">
        <f t="shared" si="2"/>
        <v>1404.340205728766</v>
      </c>
      <c r="AE19" s="125">
        <f t="shared" si="2"/>
        <v>1426.2015153843772</v>
      </c>
      <c r="AF19" s="125">
        <f t="shared" si="2"/>
        <v>1437.2594588371792</v>
      </c>
      <c r="AG19" s="125">
        <f t="shared" si="2"/>
        <v>1437.2594588371792</v>
      </c>
    </row>
    <row r="20" spans="1:33" s="128" customFormat="1" ht="11.25">
      <c r="B20" s="128" t="s">
        <v>23</v>
      </c>
      <c r="C20" s="128">
        <f t="shared" ref="C20:AG20" si="3">SUM(C16:C18)</f>
        <v>37.26462875486709</v>
      </c>
      <c r="D20" s="128">
        <f t="shared" si="3"/>
        <v>49.61411360335768</v>
      </c>
      <c r="E20" s="128">
        <f t="shared" si="3"/>
        <v>65.630840449019999</v>
      </c>
      <c r="F20" s="128">
        <f t="shared" si="3"/>
        <v>85.487590121306241</v>
      </c>
      <c r="G20" s="128">
        <f t="shared" si="3"/>
        <v>109.58330900957517</v>
      </c>
      <c r="H20" s="128">
        <f t="shared" si="3"/>
        <v>137.40841998039153</v>
      </c>
      <c r="I20" s="128">
        <f t="shared" si="3"/>
        <v>169.85927767826274</v>
      </c>
      <c r="J20" s="128">
        <f t="shared" si="3"/>
        <v>206.4545913395452</v>
      </c>
      <c r="K20" s="128">
        <f t="shared" si="3"/>
        <v>246.09737011191447</v>
      </c>
      <c r="L20" s="128">
        <f t="shared" si="3"/>
        <v>290.77563739477023</v>
      </c>
      <c r="M20" s="128">
        <f t="shared" si="3"/>
        <v>337.85805459687128</v>
      </c>
      <c r="N20" s="128">
        <f t="shared" si="3"/>
        <v>389.72942830972863</v>
      </c>
      <c r="O20" s="128">
        <f t="shared" si="3"/>
        <v>446.30011745430545</v>
      </c>
      <c r="P20" s="128">
        <f t="shared" si="3"/>
        <v>507.37104521468689</v>
      </c>
      <c r="Q20" s="128">
        <f t="shared" si="3"/>
        <v>572.61040382537908</v>
      </c>
      <c r="R20" s="128">
        <f t="shared" si="3"/>
        <v>641.54580153113659</v>
      </c>
      <c r="S20" s="128">
        <f t="shared" si="3"/>
        <v>713.56078919174377</v>
      </c>
      <c r="T20" s="128">
        <f t="shared" si="3"/>
        <v>787.89648765516017</v>
      </c>
      <c r="U20" s="128">
        <f t="shared" si="3"/>
        <v>863.65885285091144</v>
      </c>
      <c r="V20" s="128">
        <f t="shared" si="3"/>
        <v>939.8318765193585</v>
      </c>
      <c r="W20" s="128">
        <f t="shared" si="3"/>
        <v>1015.2967366261769</v>
      </c>
      <c r="X20" s="128">
        <f t="shared" si="3"/>
        <v>1088.3824434227135</v>
      </c>
      <c r="Y20" s="128">
        <f t="shared" si="3"/>
        <v>1157.7526480922199</v>
      </c>
      <c r="Z20" s="128">
        <f t="shared" si="3"/>
        <v>1222.0690813980214</v>
      </c>
      <c r="AA20" s="128">
        <f t="shared" si="3"/>
        <v>1280.0338308534192</v>
      </c>
      <c r="AB20" s="128">
        <f t="shared" si="3"/>
        <v>1330.4325377806235</v>
      </c>
      <c r="AC20" s="128">
        <f t="shared" si="3"/>
        <v>1372.1765255716884</v>
      </c>
      <c r="AD20" s="128">
        <f t="shared" si="3"/>
        <v>1404.3418272346689</v>
      </c>
      <c r="AE20" s="128">
        <f t="shared" si="3"/>
        <v>1426.2031621321999</v>
      </c>
      <c r="AF20" s="128">
        <f t="shared" si="3"/>
        <v>1437.2611183529341</v>
      </c>
      <c r="AG20" s="128">
        <f t="shared" si="3"/>
        <v>1437.2611183529341</v>
      </c>
    </row>
    <row r="22" spans="1:33">
      <c r="B22" s="127" t="s">
        <v>24</v>
      </c>
      <c r="C22" s="127">
        <v>2000</v>
      </c>
      <c r="D22" s="127">
        <v>2010</v>
      </c>
      <c r="E22" s="127">
        <v>2020</v>
      </c>
      <c r="F22" s="127">
        <v>2030</v>
      </c>
      <c r="G22" s="127">
        <v>2040</v>
      </c>
      <c r="H22" s="127">
        <v>2050</v>
      </c>
      <c r="I22" s="127">
        <v>2060</v>
      </c>
      <c r="J22" s="127">
        <v>2070</v>
      </c>
      <c r="K22" s="127">
        <v>2080</v>
      </c>
      <c r="L22" s="127">
        <v>2090</v>
      </c>
      <c r="M22" s="127">
        <v>2100</v>
      </c>
      <c r="N22" s="127">
        <v>2110</v>
      </c>
      <c r="O22" s="127">
        <v>2120</v>
      </c>
      <c r="P22" s="127">
        <v>2130</v>
      </c>
      <c r="Q22" s="127">
        <v>2140</v>
      </c>
      <c r="R22" s="127">
        <v>2150</v>
      </c>
      <c r="S22" s="127">
        <v>2160</v>
      </c>
      <c r="T22" s="127">
        <v>2170</v>
      </c>
      <c r="U22" s="127">
        <v>2180</v>
      </c>
      <c r="V22" s="127">
        <v>2190</v>
      </c>
      <c r="W22" s="127">
        <v>2200</v>
      </c>
      <c r="X22" s="127">
        <v>2210</v>
      </c>
      <c r="Y22" s="127">
        <v>2220</v>
      </c>
      <c r="Z22" s="127">
        <v>2230</v>
      </c>
      <c r="AA22" s="127">
        <v>2240</v>
      </c>
      <c r="AB22" s="127">
        <v>2250</v>
      </c>
      <c r="AC22" s="127">
        <v>2260</v>
      </c>
      <c r="AD22" s="127">
        <v>2270</v>
      </c>
      <c r="AE22" s="127">
        <v>2280</v>
      </c>
      <c r="AF22" s="127">
        <v>2290</v>
      </c>
      <c r="AG22" s="127">
        <v>2300</v>
      </c>
    </row>
    <row r="23" spans="1:33">
      <c r="B23" s="123" t="s">
        <v>15</v>
      </c>
      <c r="C23" s="123">
        <f t="shared" ref="C23:M30" si="4">C12/C44</f>
        <v>1.1998560444080886</v>
      </c>
      <c r="D23" s="123">
        <f t="shared" si="4"/>
        <v>2.6331900411296547</v>
      </c>
      <c r="E23" s="123">
        <f t="shared" si="4"/>
        <v>4.8425670794227917</v>
      </c>
      <c r="F23" s="123">
        <f t="shared" si="4"/>
        <v>7.9322650700906081</v>
      </c>
      <c r="G23" s="123">
        <f t="shared" si="4"/>
        <v>11.796850965002589</v>
      </c>
      <c r="H23" s="123">
        <f t="shared" si="4"/>
        <v>16.110392280348982</v>
      </c>
      <c r="I23" s="123">
        <f t="shared" si="4"/>
        <v>20.871415397404249</v>
      </c>
      <c r="J23" s="123">
        <f t="shared" si="4"/>
        <v>26.416868840528863</v>
      </c>
      <c r="K23" s="123">
        <f t="shared" si="4"/>
        <v>32.610100491221282</v>
      </c>
      <c r="L23" s="123">
        <f t="shared" si="4"/>
        <v>39.411234575369491</v>
      </c>
      <c r="M23" s="123">
        <f t="shared" si="4"/>
        <v>46.99742214177116</v>
      </c>
      <c r="N23" s="123">
        <f t="shared" ref="C23:AG30" si="5">N12/N44</f>
        <v>54.806421564717361</v>
      </c>
      <c r="O23" s="123">
        <f t="shared" si="5"/>
        <v>63.372136168790732</v>
      </c>
      <c r="P23" s="123">
        <f t="shared" si="5"/>
        <v>72.656544029783916</v>
      </c>
      <c r="Q23" s="123">
        <f t="shared" si="5"/>
        <v>82.596304387562569</v>
      </c>
      <c r="R23" s="123">
        <f t="shared" si="5"/>
        <v>93.101351550884729</v>
      </c>
      <c r="S23" s="123">
        <f t="shared" si="5"/>
        <v>104.05449484776707</v>
      </c>
      <c r="T23" s="123">
        <f t="shared" si="5"/>
        <v>115.31218318919417</v>
      </c>
      <c r="U23" s="123">
        <f t="shared" si="5"/>
        <v>126.70654067912034</v>
      </c>
      <c r="V23" s="123">
        <f t="shared" si="5"/>
        <v>138.04871338563797</v>
      </c>
      <c r="W23" s="123">
        <f t="shared" si="5"/>
        <v>149.13349046529567</v>
      </c>
      <c r="X23" s="123">
        <f t="shared" si="5"/>
        <v>159.86880179300636</v>
      </c>
      <c r="Y23" s="123">
        <f t="shared" si="5"/>
        <v>170.05835562830501</v>
      </c>
      <c r="Z23" s="123">
        <f t="shared" si="5"/>
        <v>179.50557814676378</v>
      </c>
      <c r="AA23" s="123">
        <f t="shared" si="5"/>
        <v>188.0198233899381</v>
      </c>
      <c r="AB23" s="123">
        <f t="shared" si="5"/>
        <v>195.42271833468843</v>
      </c>
      <c r="AC23" s="123">
        <f t="shared" si="5"/>
        <v>201.55435097039378</v>
      </c>
      <c r="AD23" s="123">
        <f t="shared" si="5"/>
        <v>206.27900292269851</v>
      </c>
      <c r="AE23" s="123">
        <f t="shared" si="5"/>
        <v>209.49014018128295</v>
      </c>
      <c r="AF23" s="123">
        <f t="shared" si="5"/>
        <v>211.11440582611357</v>
      </c>
      <c r="AG23" s="123">
        <f t="shared" si="5"/>
        <v>211.11440582611357</v>
      </c>
    </row>
    <row r="24" spans="1:33">
      <c r="B24" s="123" t="s">
        <v>16</v>
      </c>
      <c r="C24" s="123">
        <f t="shared" si="4"/>
        <v>21.014930929504462</v>
      </c>
      <c r="D24" s="123">
        <f t="shared" si="4"/>
        <v>24.646604060122307</v>
      </c>
      <c r="E24" s="123">
        <f t="shared" si="4"/>
        <v>29.442953948107885</v>
      </c>
      <c r="F24" s="123">
        <f t="shared" si="4"/>
        <v>34.62134224589694</v>
      </c>
      <c r="G24" s="123">
        <f t="shared" si="4"/>
        <v>39.729031359249483</v>
      </c>
      <c r="H24" s="123">
        <f t="shared" si="4"/>
        <v>45.10690791807685</v>
      </c>
      <c r="I24" s="123">
        <f t="shared" si="4"/>
        <v>50.978224509939636</v>
      </c>
      <c r="J24" s="123">
        <f t="shared" si="4"/>
        <v>57.411169141979741</v>
      </c>
      <c r="K24" s="123">
        <f t="shared" si="4"/>
        <v>64.494249047568857</v>
      </c>
      <c r="L24" s="123">
        <f t="shared" si="4"/>
        <v>72.408666105803277</v>
      </c>
      <c r="M24" s="123">
        <f t="shared" si="4"/>
        <v>80.817864936533255</v>
      </c>
      <c r="N24" s="123">
        <f t="shared" si="5"/>
        <v>94.07609679464926</v>
      </c>
      <c r="O24" s="123">
        <f t="shared" si="5"/>
        <v>108.60453850263232</v>
      </c>
      <c r="P24" s="123">
        <f t="shared" si="5"/>
        <v>124.34073365969937</v>
      </c>
      <c r="Q24" s="123">
        <f t="shared" si="5"/>
        <v>141.18080163028682</v>
      </c>
      <c r="R24" s="123">
        <f t="shared" si="5"/>
        <v>158.9771211822553</v>
      </c>
      <c r="S24" s="123">
        <f t="shared" si="5"/>
        <v>177.53761447105649</v>
      </c>
      <c r="T24" s="123">
        <f t="shared" si="5"/>
        <v>196.62688481420699</v>
      </c>
      <c r="U24" s="123">
        <f t="shared" si="5"/>
        <v>215.96938132043297</v>
      </c>
      <c r="V24" s="123">
        <f t="shared" si="5"/>
        <v>235.25466093435847</v>
      </c>
      <c r="W24" s="123">
        <f t="shared" si="5"/>
        <v>254.14469916400211</v>
      </c>
      <c r="X24" s="123">
        <f t="shared" si="5"/>
        <v>272.43919800058529</v>
      </c>
      <c r="Y24" s="123">
        <f t="shared" si="5"/>
        <v>289.80364837325322</v>
      </c>
      <c r="Z24" s="123">
        <f t="shared" si="5"/>
        <v>305.90306049991983</v>
      </c>
      <c r="AA24" s="123">
        <f t="shared" si="5"/>
        <v>320.41254652605573</v>
      </c>
      <c r="AB24" s="123">
        <f t="shared" si="5"/>
        <v>333.02813342612967</v>
      </c>
      <c r="AC24" s="123">
        <f t="shared" si="5"/>
        <v>343.47730836814679</v>
      </c>
      <c r="AD24" s="123">
        <f t="shared" si="5"/>
        <v>351.52878792063882</v>
      </c>
      <c r="AE24" s="123">
        <f t="shared" si="5"/>
        <v>357.00102296329123</v>
      </c>
      <c r="AF24" s="123">
        <f t="shared" si="5"/>
        <v>359.76900286089818</v>
      </c>
      <c r="AG24" s="123">
        <f t="shared" si="5"/>
        <v>359.76900286089818</v>
      </c>
    </row>
    <row r="25" spans="1:33">
      <c r="B25" s="123" t="s">
        <v>17</v>
      </c>
      <c r="C25" s="123">
        <f t="shared" si="4"/>
        <v>0.58377764740168414</v>
      </c>
      <c r="D25" s="123">
        <f t="shared" si="4"/>
        <v>0.92676867368127214</v>
      </c>
      <c r="E25" s="123">
        <f t="shared" si="4"/>
        <v>1.3795689923745986</v>
      </c>
      <c r="F25" s="123">
        <f t="shared" si="4"/>
        <v>2.2234080205410134</v>
      </c>
      <c r="G25" s="123">
        <f t="shared" si="4"/>
        <v>3.4766197427381229</v>
      </c>
      <c r="H25" s="123">
        <f t="shared" si="4"/>
        <v>5.1493425643959023</v>
      </c>
      <c r="I25" s="123">
        <f t="shared" si="4"/>
        <v>7.3010466180116067</v>
      </c>
      <c r="J25" s="123">
        <f t="shared" si="4"/>
        <v>9.7176064683802839</v>
      </c>
      <c r="K25" s="123">
        <f t="shared" si="4"/>
        <v>12.373966172921866</v>
      </c>
      <c r="L25" s="123">
        <f t="shared" si="4"/>
        <v>15.662742324588168</v>
      </c>
      <c r="M25" s="123">
        <f t="shared" si="4"/>
        <v>19.161437440235357</v>
      </c>
      <c r="N25" s="123">
        <f t="shared" si="5"/>
        <v>22.452354426078475</v>
      </c>
      <c r="O25" s="123">
        <f t="shared" si="5"/>
        <v>26.072007501439881</v>
      </c>
      <c r="P25" s="123">
        <f t="shared" si="5"/>
        <v>30.003079661145026</v>
      </c>
      <c r="Q25" s="123">
        <f t="shared" si="5"/>
        <v>34.216531019549194</v>
      </c>
      <c r="R25" s="123">
        <f t="shared" si="5"/>
        <v>38.670955146647302</v>
      </c>
      <c r="S25" s="123">
        <f t="shared" si="5"/>
        <v>43.312435000200288</v>
      </c>
      <c r="T25" s="123">
        <f t="shared" si="5"/>
        <v>48.074976534236328</v>
      </c>
      <c r="U25" s="123">
        <f t="shared" si="5"/>
        <v>52.881570089495597</v>
      </c>
      <c r="V25" s="123">
        <f t="shared" si="5"/>
        <v>57.64589427814802</v>
      </c>
      <c r="W25" s="123">
        <f t="shared" si="5"/>
        <v>62.274636350127828</v>
      </c>
      <c r="X25" s="123">
        <f t="shared" si="5"/>
        <v>66.757449747391973</v>
      </c>
      <c r="Y25" s="123">
        <f t="shared" si="5"/>
        <v>71.012367658073728</v>
      </c>
      <c r="Z25" s="123">
        <f t="shared" si="5"/>
        <v>74.957305478681278</v>
      </c>
      <c r="AA25" s="123">
        <f t="shared" si="5"/>
        <v>78.512653943068443</v>
      </c>
      <c r="AB25" s="123">
        <f t="shared" si="5"/>
        <v>81.603928674077352</v>
      </c>
      <c r="AC25" s="123">
        <f t="shared" si="5"/>
        <v>84.164354178970811</v>
      </c>
      <c r="AD25" s="123">
        <f t="shared" si="5"/>
        <v>86.137257658214224</v>
      </c>
      <c r="AE25" s="123">
        <f t="shared" si="5"/>
        <v>87.478153015955684</v>
      </c>
      <c r="AF25" s="123">
        <f t="shared" si="5"/>
        <v>88.156408128554745</v>
      </c>
      <c r="AG25" s="123">
        <f t="shared" si="5"/>
        <v>88.156408128554745</v>
      </c>
    </row>
    <row r="26" spans="1:33">
      <c r="B26" s="123" t="s">
        <v>18</v>
      </c>
      <c r="C26" s="123">
        <f t="shared" si="4"/>
        <v>38.410360226007775</v>
      </c>
      <c r="D26" s="123">
        <f t="shared" si="4"/>
        <v>44.693970111460906</v>
      </c>
      <c r="E26" s="123">
        <f t="shared" si="4"/>
        <v>50.66208014136653</v>
      </c>
      <c r="F26" s="123">
        <f t="shared" si="4"/>
        <v>56.585254514233256</v>
      </c>
      <c r="G26" s="123">
        <f t="shared" si="4"/>
        <v>63.556874675908851</v>
      </c>
      <c r="H26" s="123">
        <f t="shared" si="4"/>
        <v>70.679373394326348</v>
      </c>
      <c r="I26" s="123">
        <f t="shared" si="4"/>
        <v>78.549109535005726</v>
      </c>
      <c r="J26" s="123">
        <f t="shared" si="4"/>
        <v>87.620167383851623</v>
      </c>
      <c r="K26" s="123">
        <f t="shared" si="4"/>
        <v>97.596244402209621</v>
      </c>
      <c r="L26" s="123">
        <f t="shared" si="4"/>
        <v>109.43437601580293</v>
      </c>
      <c r="M26" s="123">
        <f t="shared" si="4"/>
        <v>121.52965818633211</v>
      </c>
      <c r="N26" s="123">
        <f t="shared" si="5"/>
        <v>138.33246244411373</v>
      </c>
      <c r="O26" s="123">
        <f t="shared" si="5"/>
        <v>156.54666744435826</v>
      </c>
      <c r="P26" s="123">
        <f t="shared" si="5"/>
        <v>176.13328430184913</v>
      </c>
      <c r="Q26" s="123">
        <f t="shared" si="5"/>
        <v>197.02299987974615</v>
      </c>
      <c r="R26" s="123">
        <f t="shared" si="5"/>
        <v>219.11409173748052</v>
      </c>
      <c r="S26" s="123">
        <f t="shared" si="5"/>
        <v>242.27108153195255</v>
      </c>
      <c r="T26" s="123">
        <f t="shared" si="5"/>
        <v>266.32426351827087</v>
      </c>
      <c r="U26" s="123">
        <f t="shared" si="5"/>
        <v>291.07022319281373</v>
      </c>
      <c r="V26" s="123">
        <f t="shared" si="5"/>
        <v>316.27343151366267</v>
      </c>
      <c r="W26" s="123">
        <f t="shared" si="5"/>
        <v>341.66896326884716</v>
      </c>
      <c r="X26" s="123">
        <f t="shared" si="5"/>
        <v>366.26385929296168</v>
      </c>
      <c r="Y26" s="123">
        <f t="shared" si="5"/>
        <v>389.60840976392882</v>
      </c>
      <c r="Z26" s="123">
        <f t="shared" si="5"/>
        <v>411.25225859748821</v>
      </c>
      <c r="AA26" s="123">
        <f t="shared" si="5"/>
        <v>430.75863061477185</v>
      </c>
      <c r="AB26" s="123">
        <f t="shared" si="5"/>
        <v>447.71886827211836</v>
      </c>
      <c r="AC26" s="123">
        <f t="shared" si="5"/>
        <v>461.76660871761135</v>
      </c>
      <c r="AD26" s="123">
        <f t="shared" si="5"/>
        <v>472.59091739109289</v>
      </c>
      <c r="AE26" s="123">
        <f t="shared" si="5"/>
        <v>479.94772191991763</v>
      </c>
      <c r="AF26" s="123">
        <f t="shared" si="5"/>
        <v>483.66895956553969</v>
      </c>
      <c r="AG26" s="123">
        <f t="shared" si="5"/>
        <v>483.66895956553969</v>
      </c>
    </row>
    <row r="27" spans="1:33">
      <c r="B27" s="123" t="s">
        <v>19</v>
      </c>
      <c r="C27" s="123">
        <f t="shared" si="4"/>
        <v>28.188857287351304</v>
      </c>
      <c r="D27" s="123">
        <f t="shared" si="4"/>
        <v>32.900215988007872</v>
      </c>
      <c r="E27" s="123">
        <f t="shared" si="4"/>
        <v>38.499548800678824</v>
      </c>
      <c r="F27" s="123">
        <f t="shared" si="4"/>
        <v>44.344459810291568</v>
      </c>
      <c r="G27" s="123">
        <f t="shared" si="4"/>
        <v>50.537668839901542</v>
      </c>
      <c r="H27" s="123">
        <f t="shared" si="4"/>
        <v>57.108792215120602</v>
      </c>
      <c r="I27" s="123">
        <f t="shared" si="4"/>
        <v>64.305252603071239</v>
      </c>
      <c r="J27" s="123">
        <f t="shared" si="4"/>
        <v>72.268622530905816</v>
      </c>
      <c r="K27" s="123">
        <f t="shared" si="4"/>
        <v>81.001212443389875</v>
      </c>
      <c r="L27" s="123">
        <f t="shared" si="4"/>
        <v>90.966127754932771</v>
      </c>
      <c r="M27" s="123">
        <f t="shared" si="4"/>
        <v>101.3471342182328</v>
      </c>
      <c r="N27" s="123">
        <f t="shared" si="5"/>
        <v>116.88532549847484</v>
      </c>
      <c r="O27" s="123">
        <f t="shared" si="5"/>
        <v>133.82964308725383</v>
      </c>
      <c r="P27" s="123">
        <f t="shared" si="5"/>
        <v>152.12075077113127</v>
      </c>
      <c r="Q27" s="123">
        <f t="shared" si="5"/>
        <v>171.65972475253997</v>
      </c>
      <c r="R27" s="123">
        <f t="shared" si="5"/>
        <v>192.30570784149862</v>
      </c>
      <c r="S27" s="123">
        <f t="shared" si="5"/>
        <v>213.87486526843122</v>
      </c>
      <c r="T27" s="123">
        <f t="shared" si="5"/>
        <v>236.14085666662194</v>
      </c>
      <c r="U27" s="123">
        <f t="shared" si="5"/>
        <v>258.83698425896216</v>
      </c>
      <c r="V27" s="123">
        <f t="shared" si="5"/>
        <v>281.66010649688104</v>
      </c>
      <c r="W27" s="123">
        <f t="shared" si="5"/>
        <v>304.27632229621912</v>
      </c>
      <c r="X27" s="123">
        <f t="shared" si="5"/>
        <v>326.17952485192467</v>
      </c>
      <c r="Y27" s="123">
        <f t="shared" si="5"/>
        <v>346.96922109768843</v>
      </c>
      <c r="Z27" s="123">
        <f t="shared" si="5"/>
        <v>366.24434243268865</v>
      </c>
      <c r="AA27" s="123">
        <f t="shared" si="5"/>
        <v>383.61591485172238</v>
      </c>
      <c r="AB27" s="123">
        <f t="shared" si="5"/>
        <v>398.72000475873142</v>
      </c>
      <c r="AC27" s="123">
        <f t="shared" si="5"/>
        <v>411.23034447010605</v>
      </c>
      <c r="AD27" s="123">
        <f t="shared" si="5"/>
        <v>420.87002845853567</v>
      </c>
      <c r="AE27" s="123">
        <f t="shared" si="5"/>
        <v>427.42169591017233</v>
      </c>
      <c r="AF27" s="123">
        <f t="shared" si="5"/>
        <v>430.73567706423222</v>
      </c>
      <c r="AG27" s="123">
        <f t="shared" si="5"/>
        <v>430.73567706423222</v>
      </c>
    </row>
    <row r="28" spans="1:33">
      <c r="B28" s="123" t="s">
        <v>20</v>
      </c>
      <c r="C28" s="123">
        <f t="shared" si="4"/>
        <v>1.4769227759799748</v>
      </c>
      <c r="D28" s="123">
        <f t="shared" si="4"/>
        <v>2.4370253166021718</v>
      </c>
      <c r="E28" s="123">
        <f t="shared" si="4"/>
        <v>3.8185696581082222</v>
      </c>
      <c r="F28" s="123">
        <f t="shared" si="4"/>
        <v>5.7762567004544572</v>
      </c>
      <c r="G28" s="123">
        <f t="shared" si="4"/>
        <v>8.3185293577046782</v>
      </c>
      <c r="H28" s="123">
        <f t="shared" si="4"/>
        <v>11.269598415599653</v>
      </c>
      <c r="I28" s="123">
        <f t="shared" si="4"/>
        <v>14.743911526703686</v>
      </c>
      <c r="J28" s="123">
        <f t="shared" si="4"/>
        <v>18.77030451979952</v>
      </c>
      <c r="K28" s="123">
        <f t="shared" si="4"/>
        <v>23.1903910749167</v>
      </c>
      <c r="L28" s="123">
        <f t="shared" si="4"/>
        <v>28.158296304411561</v>
      </c>
      <c r="M28" s="123">
        <f t="shared" si="4"/>
        <v>33.458131059782254</v>
      </c>
      <c r="N28" s="123">
        <f t="shared" si="5"/>
        <v>38.943813143605091</v>
      </c>
      <c r="O28" s="123">
        <f t="shared" si="5"/>
        <v>44.954786236791776</v>
      </c>
      <c r="P28" s="123">
        <f t="shared" si="5"/>
        <v>51.465248064651966</v>
      </c>
      <c r="Q28" s="123">
        <f t="shared" si="5"/>
        <v>58.432285482355297</v>
      </c>
      <c r="R28" s="123">
        <f t="shared" si="5"/>
        <v>65.794917343011917</v>
      </c>
      <c r="S28" s="123">
        <f t="shared" si="5"/>
        <v>73.473797565678709</v>
      </c>
      <c r="T28" s="123">
        <f t="shared" si="5"/>
        <v>81.371682982669512</v>
      </c>
      <c r="U28" s="123">
        <f t="shared" si="5"/>
        <v>89.374737433164981</v>
      </c>
      <c r="V28" s="123">
        <f t="shared" si="5"/>
        <v>97.35470133899392</v>
      </c>
      <c r="W28" s="123">
        <f t="shared" si="5"/>
        <v>105.17190684227729</v>
      </c>
      <c r="X28" s="123">
        <f t="shared" si="5"/>
        <v>112.74266213914721</v>
      </c>
      <c r="Y28" s="123">
        <f t="shared" si="5"/>
        <v>119.92853838590332</v>
      </c>
      <c r="Z28" s="123">
        <f t="shared" si="5"/>
        <v>126.59090780761832</v>
      </c>
      <c r="AA28" s="123">
        <f t="shared" si="5"/>
        <v>132.59532307848474</v>
      </c>
      <c r="AB28" s="123">
        <f t="shared" si="5"/>
        <v>137.81599199103613</v>
      </c>
      <c r="AC28" s="123">
        <f t="shared" si="5"/>
        <v>142.14014141140754</v>
      </c>
      <c r="AD28" s="123">
        <f t="shared" si="5"/>
        <v>145.47206003974276</v>
      </c>
      <c r="AE28" s="123">
        <f t="shared" si="5"/>
        <v>147.73661797078776</v>
      </c>
      <c r="AF28" s="123">
        <f t="shared" si="5"/>
        <v>148.88208244394036</v>
      </c>
      <c r="AG28" s="123">
        <f t="shared" si="5"/>
        <v>148.88208244394036</v>
      </c>
    </row>
    <row r="29" spans="1:33">
      <c r="B29" s="123" t="s">
        <v>21</v>
      </c>
      <c r="C29" s="123">
        <f t="shared" si="4"/>
        <v>1.9990993668130546</v>
      </c>
      <c r="D29" s="123">
        <f t="shared" si="4"/>
        <v>2.6194169844092627</v>
      </c>
      <c r="E29" s="123">
        <f t="shared" si="4"/>
        <v>3.3017635378962056</v>
      </c>
      <c r="F29" s="123">
        <f t="shared" si="4"/>
        <v>4.2150370154831664</v>
      </c>
      <c r="G29" s="123">
        <f t="shared" si="4"/>
        <v>5.4701671025604739</v>
      </c>
      <c r="H29" s="123">
        <f t="shared" si="4"/>
        <v>7.1300549472989081</v>
      </c>
      <c r="I29" s="123">
        <f t="shared" si="4"/>
        <v>9.2719752395613</v>
      </c>
      <c r="J29" s="123">
        <f t="shared" si="4"/>
        <v>11.669814370684252</v>
      </c>
      <c r="K29" s="123">
        <f t="shared" si="4"/>
        <v>14.370727817884053</v>
      </c>
      <c r="L29" s="123">
        <f t="shared" si="4"/>
        <v>17.661673920354865</v>
      </c>
      <c r="M29" s="123">
        <f t="shared" si="4"/>
        <v>21.241484310914004</v>
      </c>
      <c r="N29" s="123">
        <f t="shared" si="5"/>
        <v>24.511786255289429</v>
      </c>
      <c r="O29" s="123">
        <f t="shared" si="5"/>
        <v>28.079025388294404</v>
      </c>
      <c r="P29" s="123">
        <f t="shared" si="5"/>
        <v>31.930525570479809</v>
      </c>
      <c r="Q29" s="123">
        <f t="shared" si="5"/>
        <v>36.045169599428178</v>
      </c>
      <c r="R29" s="123">
        <f t="shared" si="5"/>
        <v>40.392901307314766</v>
      </c>
      <c r="S29" s="123">
        <f t="shared" si="5"/>
        <v>44.934508158879751</v>
      </c>
      <c r="T29" s="123">
        <f t="shared" si="5"/>
        <v>49.621730436768651</v>
      </c>
      <c r="U29" s="123">
        <f t="shared" si="5"/>
        <v>54.39773121012356</v>
      </c>
      <c r="V29" s="123">
        <f t="shared" si="5"/>
        <v>59.197945863145087</v>
      </c>
      <c r="W29" s="123">
        <f t="shared" si="5"/>
        <v>63.95131166695036</v>
      </c>
      <c r="X29" s="123">
        <f t="shared" si="5"/>
        <v>68.554819828786961</v>
      </c>
      <c r="Y29" s="123">
        <f t="shared" si="5"/>
        <v>72.924296671548802</v>
      </c>
      <c r="Z29" s="123">
        <f t="shared" si="5"/>
        <v>76.975447555096196</v>
      </c>
      <c r="AA29" s="123">
        <f t="shared" si="5"/>
        <v>80.626519822339887</v>
      </c>
      <c r="AB29" s="123">
        <f t="shared" si="5"/>
        <v>83.801023687114565</v>
      </c>
      <c r="AC29" s="123">
        <f t="shared" si="5"/>
        <v>86.430385800814221</v>
      </c>
      <c r="AD29" s="123">
        <f t="shared" si="5"/>
        <v>88.456407511812884</v>
      </c>
      <c r="AE29" s="123">
        <f t="shared" si="5"/>
        <v>89.833404985608908</v>
      </c>
      <c r="AF29" s="123">
        <f t="shared" si="5"/>
        <v>90.529921362704329</v>
      </c>
      <c r="AG29" s="123">
        <f t="shared" si="5"/>
        <v>90.529921362704329</v>
      </c>
    </row>
    <row r="30" spans="1:33" s="125" customFormat="1">
      <c r="B30" s="125" t="s">
        <v>22</v>
      </c>
      <c r="C30" s="125">
        <f t="shared" si="4"/>
        <v>6.1445223456245932</v>
      </c>
      <c r="D30" s="125">
        <f t="shared" si="4"/>
        <v>7.2470531375905161</v>
      </c>
      <c r="E30" s="125">
        <f t="shared" si="4"/>
        <v>8.6482663059540421</v>
      </c>
      <c r="F30" s="125">
        <f t="shared" si="4"/>
        <v>10.416713737476869</v>
      </c>
      <c r="G30" s="125">
        <f t="shared" si="4"/>
        <v>12.605744486169181</v>
      </c>
      <c r="H30" s="125">
        <f t="shared" si="4"/>
        <v>15.180286362721832</v>
      </c>
      <c r="I30" s="125">
        <f t="shared" si="4"/>
        <v>18.264518991043868</v>
      </c>
      <c r="J30" s="125">
        <f t="shared" si="4"/>
        <v>21.825810332401559</v>
      </c>
      <c r="K30" s="125">
        <f t="shared" si="4"/>
        <v>25.82379448347886</v>
      </c>
      <c r="L30" s="125">
        <f t="shared" si="4"/>
        <v>30.561657418051933</v>
      </c>
      <c r="M30" s="125">
        <f t="shared" si="4"/>
        <v>35.666668204848044</v>
      </c>
      <c r="N30" s="125">
        <f t="shared" ref="N30:AG30" si="6">M30*EXP(N40*10)</f>
        <v>41.304169883346297</v>
      </c>
      <c r="O30" s="125">
        <f t="shared" si="6"/>
        <v>47.464725431096753</v>
      </c>
      <c r="P30" s="125">
        <f t="shared" si="6"/>
        <v>54.124483588343672</v>
      </c>
      <c r="Q30" s="125">
        <f t="shared" si="6"/>
        <v>61.243820721214675</v>
      </c>
      <c r="R30" s="125">
        <f t="shared" si="6"/>
        <v>68.76643424595504</v>
      </c>
      <c r="S30" s="125">
        <f t="shared" si="6"/>
        <v>76.618995221984832</v>
      </c>
      <c r="T30" s="125">
        <f t="shared" si="6"/>
        <v>84.711450353188894</v>
      </c>
      <c r="U30" s="125">
        <f t="shared" si="6"/>
        <v>92.938038127774405</v>
      </c>
      <c r="V30" s="125">
        <f t="shared" si="6"/>
        <v>101.17905100850498</v>
      </c>
      <c r="W30" s="125">
        <f t="shared" si="6"/>
        <v>109.30333698013558</v>
      </c>
      <c r="X30" s="125">
        <f t="shared" si="6"/>
        <v>117.17149153065547</v>
      </c>
      <c r="Y30" s="125">
        <f t="shared" si="6"/>
        <v>124.63964796595367</v>
      </c>
      <c r="Z30" s="125">
        <f t="shared" si="6"/>
        <v>131.56373284614844</v>
      </c>
      <c r="AA30" s="125">
        <f t="shared" si="6"/>
        <v>137.80401739955508</v>
      </c>
      <c r="AB30" s="125">
        <f t="shared" si="6"/>
        <v>143.22976796872643</v>
      </c>
      <c r="AC30" s="125">
        <f t="shared" si="6"/>
        <v>147.72378139339619</v>
      </c>
      <c r="AD30" s="125">
        <f t="shared" si="6"/>
        <v>151.18658658118727</v>
      </c>
      <c r="AE30" s="125">
        <f t="shared" si="6"/>
        <v>153.54010232583622</v>
      </c>
      <c r="AF30" s="125">
        <f t="shared" si="6"/>
        <v>154.73056366733812</v>
      </c>
      <c r="AG30" s="125">
        <f t="shared" si="6"/>
        <v>154.73056366733812</v>
      </c>
    </row>
    <row r="32" spans="1:33">
      <c r="B32" s="127" t="s">
        <v>25</v>
      </c>
      <c r="C32" s="127">
        <v>2000</v>
      </c>
      <c r="D32" s="127">
        <v>2010</v>
      </c>
      <c r="E32" s="127">
        <v>2020</v>
      </c>
      <c r="F32" s="127">
        <v>2030</v>
      </c>
      <c r="G32" s="127">
        <v>2040</v>
      </c>
      <c r="H32" s="127">
        <v>2050</v>
      </c>
      <c r="I32" s="127">
        <v>2060</v>
      </c>
      <c r="J32" s="127">
        <v>2070</v>
      </c>
      <c r="K32" s="127">
        <v>2080</v>
      </c>
      <c r="L32" s="127">
        <v>2090</v>
      </c>
      <c r="M32" s="127">
        <v>2100</v>
      </c>
      <c r="N32" s="127">
        <v>2110</v>
      </c>
      <c r="O32" s="127">
        <v>2120</v>
      </c>
      <c r="P32" s="127">
        <v>2130</v>
      </c>
      <c r="Q32" s="127">
        <v>2140</v>
      </c>
      <c r="R32" s="127">
        <v>2150</v>
      </c>
      <c r="S32" s="127">
        <v>2160</v>
      </c>
      <c r="T32" s="127">
        <v>2170</v>
      </c>
      <c r="U32" s="127">
        <v>2180</v>
      </c>
      <c r="V32" s="127">
        <v>2190</v>
      </c>
      <c r="W32" s="127">
        <v>2200</v>
      </c>
      <c r="X32" s="127">
        <v>2210</v>
      </c>
      <c r="Y32" s="127">
        <v>2220</v>
      </c>
      <c r="Z32" s="127">
        <v>2230</v>
      </c>
      <c r="AA32" s="127">
        <v>2240</v>
      </c>
      <c r="AB32" s="127">
        <v>2250</v>
      </c>
      <c r="AC32" s="127">
        <v>2260</v>
      </c>
      <c r="AD32" s="127">
        <v>2270</v>
      </c>
      <c r="AE32" s="127">
        <v>2280</v>
      </c>
      <c r="AF32" s="127">
        <v>2290</v>
      </c>
      <c r="AG32" s="127">
        <v>2300</v>
      </c>
    </row>
    <row r="33" spans="1:33">
      <c r="B33" s="123" t="s">
        <v>15</v>
      </c>
      <c r="D33" s="123">
        <f t="shared" ref="D33:AG40" si="7">(1/10)*LN(D23/C23)</f>
        <v>7.8599446795887914E-2</v>
      </c>
      <c r="E33" s="123">
        <f t="shared" si="7"/>
        <v>6.0924891386943097E-2</v>
      </c>
      <c r="F33" s="123">
        <f t="shared" si="7"/>
        <v>4.9349365947905149E-2</v>
      </c>
      <c r="G33" s="123">
        <f t="shared" si="7"/>
        <v>3.9689400057160214E-2</v>
      </c>
      <c r="H33" s="123">
        <f t="shared" si="7"/>
        <v>3.1163191852367291E-2</v>
      </c>
      <c r="I33" s="123">
        <f t="shared" si="7"/>
        <v>2.589159914949701E-2</v>
      </c>
      <c r="J33" s="123">
        <f t="shared" si="7"/>
        <v>2.3562223882705943E-2</v>
      </c>
      <c r="K33" s="123">
        <f t="shared" si="7"/>
        <v>2.1061929407477566E-2</v>
      </c>
      <c r="L33" s="123">
        <f t="shared" si="7"/>
        <v>1.8942884576161355E-2</v>
      </c>
      <c r="M33" s="123">
        <f t="shared" si="7"/>
        <v>1.7604183499281261E-2</v>
      </c>
      <c r="N33" s="123">
        <f t="shared" si="7"/>
        <v>1.5371461676819537E-2</v>
      </c>
      <c r="O33" s="123">
        <f t="shared" si="7"/>
        <v>1.4521690330555196E-2</v>
      </c>
      <c r="P33" s="123">
        <f t="shared" si="7"/>
        <v>1.3671918984290904E-2</v>
      </c>
      <c r="Q33" s="123">
        <f t="shared" si="7"/>
        <v>1.2822147638026608E-2</v>
      </c>
      <c r="R33" s="123">
        <f t="shared" si="7"/>
        <v>1.1972376291762291E-2</v>
      </c>
      <c r="S33" s="123">
        <f t="shared" si="7"/>
        <v>1.1122604945498014E-2</v>
      </c>
      <c r="T33" s="123">
        <f t="shared" si="7"/>
        <v>1.0272833599233725E-2</v>
      </c>
      <c r="U33" s="123">
        <f t="shared" si="7"/>
        <v>9.4230622529694174E-3</v>
      </c>
      <c r="V33" s="123">
        <f t="shared" si="7"/>
        <v>8.5732909067051232E-3</v>
      </c>
      <c r="W33" s="123">
        <f t="shared" si="7"/>
        <v>7.7235195604408351E-3</v>
      </c>
      <c r="X33" s="123">
        <f t="shared" si="7"/>
        <v>6.9511676043967187E-3</v>
      </c>
      <c r="Y33" s="123">
        <f t="shared" si="7"/>
        <v>6.1788156483526561E-3</v>
      </c>
      <c r="Z33" s="123">
        <f t="shared" si="7"/>
        <v>5.4064636923085666E-3</v>
      </c>
      <c r="AA33" s="123">
        <f t="shared" si="7"/>
        <v>4.6341117362644927E-3</v>
      </c>
      <c r="AB33" s="123">
        <f t="shared" si="7"/>
        <v>3.8617597802204176E-3</v>
      </c>
      <c r="AC33" s="123">
        <f t="shared" si="7"/>
        <v>3.0894078241763233E-3</v>
      </c>
      <c r="AD33" s="123">
        <f t="shared" si="7"/>
        <v>2.3170558681322516E-3</v>
      </c>
      <c r="AE33" s="123">
        <f t="shared" si="7"/>
        <v>1.5447039120881343E-3</v>
      </c>
      <c r="AF33" s="123">
        <f t="shared" si="7"/>
        <v>7.7235195604407128E-4</v>
      </c>
      <c r="AG33" s="123">
        <f t="shared" si="7"/>
        <v>0</v>
      </c>
    </row>
    <row r="34" spans="1:33">
      <c r="B34" s="123" t="s">
        <v>16</v>
      </c>
      <c r="D34" s="123">
        <f t="shared" si="7"/>
        <v>1.5940594294628647E-2</v>
      </c>
      <c r="E34" s="123">
        <f t="shared" si="7"/>
        <v>1.7781550206402843E-2</v>
      </c>
      <c r="F34" s="123">
        <f t="shared" si="7"/>
        <v>1.620156930811922E-2</v>
      </c>
      <c r="G34" s="123">
        <f t="shared" si="7"/>
        <v>1.3761186912193656E-2</v>
      </c>
      <c r="H34" s="123">
        <f t="shared" si="7"/>
        <v>1.2695321475313548E-2</v>
      </c>
      <c r="I34" s="123">
        <f t="shared" si="7"/>
        <v>1.22363167458471E-2</v>
      </c>
      <c r="J34" s="123">
        <f t="shared" si="7"/>
        <v>1.1884029759831593E-2</v>
      </c>
      <c r="K34" s="123">
        <f t="shared" si="7"/>
        <v>1.1633718902187028E-2</v>
      </c>
      <c r="L34" s="123">
        <f t="shared" si="7"/>
        <v>1.1574993204909451E-2</v>
      </c>
      <c r="M34" s="123">
        <f t="shared" si="7"/>
        <v>1.0987205196510808E-2</v>
      </c>
      <c r="N34" s="123">
        <f t="shared" si="7"/>
        <v>1.5190595334998594E-2</v>
      </c>
      <c r="O34" s="123">
        <f t="shared" si="7"/>
        <v>1.4360920248936605E-2</v>
      </c>
      <c r="P34" s="123">
        <f t="shared" si="7"/>
        <v>1.3531245162874612E-2</v>
      </c>
      <c r="Q34" s="123">
        <f t="shared" si="7"/>
        <v>1.2701570076812661E-2</v>
      </c>
      <c r="R34" s="123">
        <f t="shared" si="7"/>
        <v>1.1871894990750673E-2</v>
      </c>
      <c r="S34" s="123">
        <f t="shared" si="7"/>
        <v>1.1042219904688722E-2</v>
      </c>
      <c r="T34" s="123">
        <f t="shared" si="7"/>
        <v>1.0212544818626743E-2</v>
      </c>
      <c r="U34" s="123">
        <f t="shared" si="7"/>
        <v>9.3828697325647348E-3</v>
      </c>
      <c r="V34" s="123">
        <f t="shared" si="7"/>
        <v>8.5531946465027958E-3</v>
      </c>
      <c r="W34" s="123">
        <f t="shared" si="7"/>
        <v>7.7235195604408143E-3</v>
      </c>
      <c r="X34" s="123">
        <f t="shared" si="7"/>
        <v>6.9511676043967395E-3</v>
      </c>
      <c r="Y34" s="123">
        <f t="shared" si="7"/>
        <v>6.1788156483526353E-3</v>
      </c>
      <c r="Z34" s="123">
        <f t="shared" si="7"/>
        <v>5.4064636923085874E-3</v>
      </c>
      <c r="AA34" s="123">
        <f t="shared" si="7"/>
        <v>4.6341117362645136E-3</v>
      </c>
      <c r="AB34" s="123">
        <f t="shared" si="7"/>
        <v>3.8617597802204176E-3</v>
      </c>
      <c r="AC34" s="123">
        <f t="shared" si="7"/>
        <v>3.0894078241763233E-3</v>
      </c>
      <c r="AD34" s="123">
        <f t="shared" si="7"/>
        <v>2.3170558681322516E-3</v>
      </c>
      <c r="AE34" s="123">
        <f t="shared" si="7"/>
        <v>1.5447039120881343E-3</v>
      </c>
      <c r="AF34" s="123">
        <f t="shared" si="7"/>
        <v>7.7235195604407128E-4</v>
      </c>
      <c r="AG34" s="123">
        <f t="shared" si="7"/>
        <v>0</v>
      </c>
    </row>
    <row r="35" spans="1:33">
      <c r="B35" s="123" t="s">
        <v>17</v>
      </c>
      <c r="D35" s="123">
        <f t="shared" si="7"/>
        <v>4.6218382189290891E-2</v>
      </c>
      <c r="E35" s="123">
        <f t="shared" si="7"/>
        <v>3.9782241353117254E-2</v>
      </c>
      <c r="F35" s="123">
        <f t="shared" si="7"/>
        <v>4.7727003712297371E-2</v>
      </c>
      <c r="G35" s="123">
        <f t="shared" si="7"/>
        <v>4.4701932029555039E-2</v>
      </c>
      <c r="H35" s="123">
        <f t="shared" si="7"/>
        <v>3.9280856568989983E-2</v>
      </c>
      <c r="I35" s="123">
        <f t="shared" si="7"/>
        <v>3.4914866107998065E-2</v>
      </c>
      <c r="J35" s="123">
        <f t="shared" si="7"/>
        <v>2.859216298314074E-2</v>
      </c>
      <c r="K35" s="123">
        <f t="shared" si="7"/>
        <v>2.4165542334361072E-2</v>
      </c>
      <c r="L35" s="123">
        <f t="shared" si="7"/>
        <v>2.3569002836131451E-2</v>
      </c>
      <c r="M35" s="123">
        <f t="shared" si="7"/>
        <v>2.0161500096122022E-2</v>
      </c>
      <c r="N35" s="123">
        <f t="shared" si="7"/>
        <v>1.5849569019677236E-2</v>
      </c>
      <c r="O35" s="123">
        <f t="shared" si="7"/>
        <v>1.4946674635317689E-2</v>
      </c>
      <c r="P35" s="123">
        <f t="shared" si="7"/>
        <v>1.4043780250958014E-2</v>
      </c>
      <c r="Q35" s="123">
        <f t="shared" si="7"/>
        <v>1.3140885866598435E-2</v>
      </c>
      <c r="R35" s="123">
        <f t="shared" si="7"/>
        <v>1.2237991482238832E-2</v>
      </c>
      <c r="S35" s="123">
        <f t="shared" si="7"/>
        <v>1.1335097097879271E-2</v>
      </c>
      <c r="T35" s="123">
        <f t="shared" si="7"/>
        <v>1.043220271351962E-2</v>
      </c>
      <c r="U35" s="123">
        <f t="shared" si="7"/>
        <v>9.5293083291600397E-3</v>
      </c>
      <c r="V35" s="123">
        <f t="shared" si="7"/>
        <v>8.6264139448004214E-3</v>
      </c>
      <c r="W35" s="123">
        <f t="shared" si="7"/>
        <v>7.7235195604408143E-3</v>
      </c>
      <c r="X35" s="123">
        <f t="shared" si="7"/>
        <v>6.9511676043967395E-3</v>
      </c>
      <c r="Y35" s="123">
        <f t="shared" si="7"/>
        <v>6.1788156483526561E-3</v>
      </c>
      <c r="Z35" s="123">
        <f t="shared" si="7"/>
        <v>5.4064636923085666E-3</v>
      </c>
      <c r="AA35" s="123">
        <f t="shared" si="7"/>
        <v>4.6341117362644927E-3</v>
      </c>
      <c r="AB35" s="123">
        <f t="shared" si="7"/>
        <v>3.8617597802204176E-3</v>
      </c>
      <c r="AC35" s="123">
        <f t="shared" si="7"/>
        <v>3.0894078241763445E-3</v>
      </c>
      <c r="AD35" s="123">
        <f t="shared" si="7"/>
        <v>2.3170558681322516E-3</v>
      </c>
      <c r="AE35" s="123">
        <f t="shared" si="7"/>
        <v>1.5447039120881562E-3</v>
      </c>
      <c r="AF35" s="123">
        <f t="shared" si="7"/>
        <v>7.7235195604404916E-4</v>
      </c>
      <c r="AG35" s="123">
        <f t="shared" si="7"/>
        <v>0</v>
      </c>
    </row>
    <row r="36" spans="1:33">
      <c r="B36" s="123" t="s">
        <v>18</v>
      </c>
      <c r="D36" s="123">
        <f t="shared" si="7"/>
        <v>1.5151137492764796E-2</v>
      </c>
      <c r="E36" s="123">
        <f t="shared" si="7"/>
        <v>1.2533910887020425E-2</v>
      </c>
      <c r="F36" s="123">
        <f t="shared" si="7"/>
        <v>1.1057072576271249E-2</v>
      </c>
      <c r="G36" s="123">
        <f t="shared" si="7"/>
        <v>1.1618673890064556E-2</v>
      </c>
      <c r="H36" s="123">
        <f t="shared" si="7"/>
        <v>1.062186128051304E-2</v>
      </c>
      <c r="I36" s="123">
        <f t="shared" si="7"/>
        <v>1.0557024633133127E-2</v>
      </c>
      <c r="J36" s="123">
        <f t="shared" si="7"/>
        <v>1.0928716436751494E-2</v>
      </c>
      <c r="K36" s="123">
        <f t="shared" si="7"/>
        <v>1.07827820470796E-2</v>
      </c>
      <c r="L36" s="123">
        <f t="shared" si="7"/>
        <v>1.144860506161675E-2</v>
      </c>
      <c r="M36" s="123">
        <f t="shared" si="7"/>
        <v>1.048332694826995E-2</v>
      </c>
      <c r="N36" s="123">
        <f t="shared" si="7"/>
        <v>1.2950160266604907E-2</v>
      </c>
      <c r="O36" s="123">
        <f t="shared" si="7"/>
        <v>1.2369422410364418E-2</v>
      </c>
      <c r="P36" s="123">
        <f t="shared" si="7"/>
        <v>1.1788684554123968E-2</v>
      </c>
      <c r="Q36" s="123">
        <f t="shared" si="7"/>
        <v>1.1207946697883567E-2</v>
      </c>
      <c r="R36" s="123">
        <f t="shared" si="7"/>
        <v>1.0627208841643053E-2</v>
      </c>
      <c r="S36" s="123">
        <f t="shared" si="7"/>
        <v>1.0046470985402643E-2</v>
      </c>
      <c r="T36" s="123">
        <f t="shared" si="7"/>
        <v>9.4657331291621606E-3</v>
      </c>
      <c r="U36" s="123">
        <f t="shared" si="7"/>
        <v>8.8849952729217318E-3</v>
      </c>
      <c r="V36" s="123">
        <f t="shared" si="7"/>
        <v>8.3042574166812804E-3</v>
      </c>
      <c r="W36" s="123">
        <f t="shared" si="7"/>
        <v>7.7235195604408143E-3</v>
      </c>
      <c r="X36" s="123">
        <f t="shared" si="7"/>
        <v>6.9511676043967187E-3</v>
      </c>
      <c r="Y36" s="123">
        <f t="shared" si="7"/>
        <v>6.1788156483526561E-3</v>
      </c>
      <c r="Z36" s="123">
        <f t="shared" si="7"/>
        <v>5.4064636923085874E-3</v>
      </c>
      <c r="AA36" s="123">
        <f t="shared" si="7"/>
        <v>4.6341117362644927E-3</v>
      </c>
      <c r="AB36" s="123">
        <f t="shared" si="7"/>
        <v>3.8617597802204176E-3</v>
      </c>
      <c r="AC36" s="123">
        <f t="shared" si="7"/>
        <v>3.0894078241763233E-3</v>
      </c>
      <c r="AD36" s="123">
        <f t="shared" si="7"/>
        <v>2.3170558681322516E-3</v>
      </c>
      <c r="AE36" s="123">
        <f t="shared" si="7"/>
        <v>1.5447039120881562E-3</v>
      </c>
      <c r="AF36" s="123">
        <f t="shared" si="7"/>
        <v>7.7235195604407128E-4</v>
      </c>
      <c r="AG36" s="123">
        <f t="shared" si="7"/>
        <v>0</v>
      </c>
    </row>
    <row r="37" spans="1:33">
      <c r="B37" s="123" t="s">
        <v>19</v>
      </c>
      <c r="D37" s="123">
        <f t="shared" si="7"/>
        <v>1.5455245453004167E-2</v>
      </c>
      <c r="E37" s="123">
        <f t="shared" si="7"/>
        <v>1.5716729902735881E-2</v>
      </c>
      <c r="F37" s="123">
        <f t="shared" si="7"/>
        <v>1.4134125946744198E-2</v>
      </c>
      <c r="G37" s="123">
        <f t="shared" si="7"/>
        <v>1.3073119461522202E-2</v>
      </c>
      <c r="H37" s="123">
        <f t="shared" si="7"/>
        <v>1.2223910821258274E-2</v>
      </c>
      <c r="I37" s="123">
        <f t="shared" si="7"/>
        <v>1.18683232855558E-2</v>
      </c>
      <c r="J37" s="123">
        <f t="shared" si="7"/>
        <v>1.167487281602159E-2</v>
      </c>
      <c r="K37" s="123">
        <f t="shared" si="7"/>
        <v>1.1407407792412691E-2</v>
      </c>
      <c r="L37" s="123">
        <f t="shared" si="7"/>
        <v>1.1602309175427893E-2</v>
      </c>
      <c r="M37" s="123">
        <f t="shared" si="7"/>
        <v>1.0806438165617813E-2</v>
      </c>
      <c r="N37" s="123">
        <f t="shared" si="7"/>
        <v>1.4264173380976065E-2</v>
      </c>
      <c r="O37" s="123">
        <f t="shared" si="7"/>
        <v>1.3537434067583277E-2</v>
      </c>
      <c r="P37" s="123">
        <f t="shared" si="7"/>
        <v>1.2810694754190447E-2</v>
      </c>
      <c r="Q37" s="123">
        <f t="shared" si="7"/>
        <v>1.2083955440797657E-2</v>
      </c>
      <c r="R37" s="123">
        <f t="shared" si="7"/>
        <v>1.1357216127404819E-2</v>
      </c>
      <c r="S37" s="123">
        <f t="shared" si="7"/>
        <v>1.0630476814012035E-2</v>
      </c>
      <c r="T37" s="123">
        <f t="shared" si="7"/>
        <v>9.903737500619212E-3</v>
      </c>
      <c r="U37" s="123">
        <f t="shared" si="7"/>
        <v>9.176998187226431E-3</v>
      </c>
      <c r="V37" s="123">
        <f t="shared" si="7"/>
        <v>8.4502588738336378E-3</v>
      </c>
      <c r="W37" s="123">
        <f t="shared" si="7"/>
        <v>7.7235195604407952E-3</v>
      </c>
      <c r="X37" s="123">
        <f t="shared" si="7"/>
        <v>6.9511676043967395E-3</v>
      </c>
      <c r="Y37" s="123">
        <f t="shared" si="7"/>
        <v>6.1788156483526561E-3</v>
      </c>
      <c r="Z37" s="123">
        <f t="shared" si="7"/>
        <v>5.4064636923085874E-3</v>
      </c>
      <c r="AA37" s="123">
        <f t="shared" si="7"/>
        <v>4.6341117362644927E-3</v>
      </c>
      <c r="AB37" s="123">
        <f t="shared" si="7"/>
        <v>3.8617597802203963E-3</v>
      </c>
      <c r="AC37" s="123">
        <f t="shared" si="7"/>
        <v>3.0894078241763233E-3</v>
      </c>
      <c r="AD37" s="123">
        <f t="shared" si="7"/>
        <v>2.3170558681322516E-3</v>
      </c>
      <c r="AE37" s="123">
        <f t="shared" si="7"/>
        <v>1.5447039120881562E-3</v>
      </c>
      <c r="AF37" s="123">
        <f t="shared" si="7"/>
        <v>7.7235195604409329E-4</v>
      </c>
      <c r="AG37" s="123">
        <f t="shared" si="7"/>
        <v>0</v>
      </c>
    </row>
    <row r="38" spans="1:33">
      <c r="B38" s="123" t="s">
        <v>20</v>
      </c>
      <c r="D38" s="123">
        <f t="shared" si="7"/>
        <v>5.0081744520977689E-2</v>
      </c>
      <c r="E38" s="123">
        <f t="shared" si="7"/>
        <v>4.4909775443157662E-2</v>
      </c>
      <c r="F38" s="123">
        <f t="shared" si="7"/>
        <v>4.1387992575246481E-2</v>
      </c>
      <c r="G38" s="123">
        <f t="shared" si="7"/>
        <v>3.6472963611554388E-2</v>
      </c>
      <c r="H38" s="123">
        <f t="shared" si="7"/>
        <v>3.0362321505532197E-2</v>
      </c>
      <c r="I38" s="123">
        <f t="shared" si="7"/>
        <v>2.687215253456994E-2</v>
      </c>
      <c r="J38" s="123">
        <f t="shared" si="7"/>
        <v>2.4144585449845105E-2</v>
      </c>
      <c r="K38" s="123">
        <f t="shared" si="7"/>
        <v>2.1146194085417774E-2</v>
      </c>
      <c r="L38" s="123">
        <f t="shared" si="7"/>
        <v>1.9410401383441075E-2</v>
      </c>
      <c r="M38" s="123">
        <f t="shared" si="7"/>
        <v>1.724528091387258E-2</v>
      </c>
      <c r="N38" s="123">
        <f t="shared" si="7"/>
        <v>1.5182508066967478E-2</v>
      </c>
      <c r="O38" s="123">
        <f t="shared" si="7"/>
        <v>1.4353731566242301E-2</v>
      </c>
      <c r="P38" s="123">
        <f t="shared" si="7"/>
        <v>1.352495506551709E-2</v>
      </c>
      <c r="Q38" s="123">
        <f t="shared" si="7"/>
        <v>1.2696178564791931E-2</v>
      </c>
      <c r="R38" s="123">
        <f t="shared" si="7"/>
        <v>1.1867402064066704E-2</v>
      </c>
      <c r="S38" s="123">
        <f t="shared" si="7"/>
        <v>1.1038625563341585E-2</v>
      </c>
      <c r="T38" s="123">
        <f t="shared" si="7"/>
        <v>1.0209849062616383E-2</v>
      </c>
      <c r="U38" s="123">
        <f t="shared" si="7"/>
        <v>9.3810725618911784E-3</v>
      </c>
      <c r="V38" s="123">
        <f t="shared" si="7"/>
        <v>8.5522960611660089E-3</v>
      </c>
      <c r="W38" s="123">
        <f t="shared" si="7"/>
        <v>7.7235195604408143E-3</v>
      </c>
      <c r="X38" s="123">
        <f t="shared" si="7"/>
        <v>6.9511676043967395E-3</v>
      </c>
      <c r="Y38" s="123">
        <f t="shared" si="7"/>
        <v>6.1788156483526353E-3</v>
      </c>
      <c r="Z38" s="123">
        <f t="shared" si="7"/>
        <v>5.4064636923085666E-3</v>
      </c>
      <c r="AA38" s="123">
        <f t="shared" si="7"/>
        <v>4.6341117362644927E-3</v>
      </c>
      <c r="AB38" s="123">
        <f t="shared" si="7"/>
        <v>3.8617597802204176E-3</v>
      </c>
      <c r="AC38" s="123">
        <f t="shared" si="7"/>
        <v>3.0894078241763445E-3</v>
      </c>
      <c r="AD38" s="123">
        <f t="shared" si="7"/>
        <v>2.3170558681322303E-3</v>
      </c>
      <c r="AE38" s="123">
        <f t="shared" si="7"/>
        <v>1.5447039120881343E-3</v>
      </c>
      <c r="AF38" s="123">
        <f t="shared" si="7"/>
        <v>7.7235195604409329E-4</v>
      </c>
      <c r="AG38" s="123">
        <f t="shared" si="7"/>
        <v>0</v>
      </c>
    </row>
    <row r="39" spans="1:33">
      <c r="B39" s="123" t="s">
        <v>21</v>
      </c>
      <c r="D39" s="123">
        <f t="shared" si="7"/>
        <v>2.7025500543249786E-2</v>
      </c>
      <c r="E39" s="123">
        <f t="shared" si="7"/>
        <v>2.315049631757982E-2</v>
      </c>
      <c r="F39" s="123">
        <f t="shared" si="7"/>
        <v>2.4420164210999649E-2</v>
      </c>
      <c r="G39" s="123">
        <f t="shared" si="7"/>
        <v>2.6065079161964606E-2</v>
      </c>
      <c r="H39" s="123">
        <f t="shared" si="7"/>
        <v>2.6500977600860055E-2</v>
      </c>
      <c r="I39" s="123">
        <f t="shared" si="7"/>
        <v>2.6267749469100318E-2</v>
      </c>
      <c r="J39" s="123">
        <f t="shared" si="7"/>
        <v>2.300091040514245E-2</v>
      </c>
      <c r="K39" s="123">
        <f t="shared" si="7"/>
        <v>2.0818780760204179E-2</v>
      </c>
      <c r="L39" s="123">
        <f t="shared" si="7"/>
        <v>2.0620362942645167E-2</v>
      </c>
      <c r="M39" s="123">
        <f t="shared" si="7"/>
        <v>1.8455910008247579E-2</v>
      </c>
      <c r="N39" s="123">
        <f t="shared" si="7"/>
        <v>1.4319799677384046E-2</v>
      </c>
      <c r="O39" s="123">
        <f t="shared" si="7"/>
        <v>1.3586879664390381E-2</v>
      </c>
      <c r="P39" s="123">
        <f t="shared" si="7"/>
        <v>1.2853959651396641E-2</v>
      </c>
      <c r="Q39" s="123">
        <f t="shared" si="7"/>
        <v>1.2121039638402997E-2</v>
      </c>
      <c r="R39" s="123">
        <f t="shared" si="7"/>
        <v>1.1388119625409246E-2</v>
      </c>
      <c r="S39" s="123">
        <f t="shared" si="7"/>
        <v>1.0655199612415601E-2</v>
      </c>
      <c r="T39" s="123">
        <f t="shared" si="7"/>
        <v>9.9222795994219036E-3</v>
      </c>
      <c r="U39" s="123">
        <f t="shared" si="7"/>
        <v>9.1893595864281901E-3</v>
      </c>
      <c r="V39" s="123">
        <f t="shared" si="7"/>
        <v>8.4564395734344992E-3</v>
      </c>
      <c r="W39" s="123">
        <f t="shared" si="7"/>
        <v>7.7235195604408143E-3</v>
      </c>
      <c r="X39" s="123">
        <f t="shared" si="7"/>
        <v>6.9511676043967395E-3</v>
      </c>
      <c r="Y39" s="123">
        <f t="shared" si="7"/>
        <v>6.1788156483526561E-3</v>
      </c>
      <c r="Z39" s="123">
        <f t="shared" si="7"/>
        <v>5.4064636923085666E-3</v>
      </c>
      <c r="AA39" s="123">
        <f t="shared" si="7"/>
        <v>4.6341117362645136E-3</v>
      </c>
      <c r="AB39" s="123">
        <f t="shared" si="7"/>
        <v>3.8617597802203963E-3</v>
      </c>
      <c r="AC39" s="123">
        <f t="shared" si="7"/>
        <v>3.0894078241763233E-3</v>
      </c>
      <c r="AD39" s="123">
        <f t="shared" si="7"/>
        <v>2.3170558681322303E-3</v>
      </c>
      <c r="AE39" s="123">
        <f t="shared" si="7"/>
        <v>1.5447039120881781E-3</v>
      </c>
      <c r="AF39" s="123">
        <f t="shared" si="7"/>
        <v>7.7235195604407128E-4</v>
      </c>
      <c r="AG39" s="123">
        <f t="shared" si="7"/>
        <v>0</v>
      </c>
    </row>
    <row r="40" spans="1:33">
      <c r="A40" s="126" t="s">
        <v>26</v>
      </c>
      <c r="B40" s="125" t="s">
        <v>22</v>
      </c>
      <c r="C40" s="125"/>
      <c r="D40" s="125">
        <f>(1/10)*LN(D30/C30)</f>
        <v>1.6503391303405411E-2</v>
      </c>
      <c r="E40" s="125">
        <f t="shared" si="7"/>
        <v>1.767639513410937E-2</v>
      </c>
      <c r="F40" s="125">
        <f t="shared" si="7"/>
        <v>1.8605273250360561E-2</v>
      </c>
      <c r="G40" s="125">
        <f t="shared" si="7"/>
        <v>1.9074101536017369E-2</v>
      </c>
      <c r="H40" s="125">
        <f t="shared" si="7"/>
        <v>1.8584501460193671E-2</v>
      </c>
      <c r="I40" s="125">
        <f t="shared" si="7"/>
        <v>1.8496268862657563E-2</v>
      </c>
      <c r="J40" s="125">
        <f t="shared" si="7"/>
        <v>1.7813290477823273E-2</v>
      </c>
      <c r="K40" s="125">
        <f t="shared" si="7"/>
        <v>1.6820310403356752E-2</v>
      </c>
      <c r="L40" s="125">
        <f t="shared" si="7"/>
        <v>1.6844986400920324E-2</v>
      </c>
      <c r="M40" s="125">
        <f t="shared" si="7"/>
        <v>1.544703912088162E-2</v>
      </c>
      <c r="N40" s="125">
        <f t="shared" ref="N40:AG40" si="8">IF(N$1&lt;=$E$3,$M40-$M40/($E$3-2100)*(N$1-$M$1),0)</f>
        <v>1.4674687164837538E-2</v>
      </c>
      <c r="O40" s="125">
        <f t="shared" si="8"/>
        <v>1.3902335208793458E-2</v>
      </c>
      <c r="P40" s="125">
        <f t="shared" si="8"/>
        <v>1.3129983252749377E-2</v>
      </c>
      <c r="Q40" s="125">
        <f t="shared" si="8"/>
        <v>1.2357631296705297E-2</v>
      </c>
      <c r="R40" s="125">
        <f t="shared" si="8"/>
        <v>1.1585279340661215E-2</v>
      </c>
      <c r="S40" s="125">
        <f t="shared" si="8"/>
        <v>1.0812927384617133E-2</v>
      </c>
      <c r="T40" s="125">
        <f t="shared" si="8"/>
        <v>1.0040575428573053E-2</v>
      </c>
      <c r="U40" s="125">
        <f t="shared" si="8"/>
        <v>9.2682234725289733E-3</v>
      </c>
      <c r="V40" s="125">
        <f t="shared" si="8"/>
        <v>8.4958715164848916E-3</v>
      </c>
      <c r="W40" s="125">
        <f t="shared" si="8"/>
        <v>7.7235195604408108E-3</v>
      </c>
      <c r="X40" s="125">
        <f t="shared" si="8"/>
        <v>6.95116760439673E-3</v>
      </c>
      <c r="Y40" s="125">
        <f t="shared" si="8"/>
        <v>6.1788156483526483E-3</v>
      </c>
      <c r="Z40" s="125">
        <f t="shared" si="8"/>
        <v>5.4064636923085684E-3</v>
      </c>
      <c r="AA40" s="125">
        <f t="shared" si="8"/>
        <v>4.6341117362644867E-3</v>
      </c>
      <c r="AB40" s="125">
        <f t="shared" si="8"/>
        <v>3.8617597802204067E-3</v>
      </c>
      <c r="AC40" s="125">
        <f t="shared" si="8"/>
        <v>3.089407824176325E-3</v>
      </c>
      <c r="AD40" s="125">
        <f t="shared" si="8"/>
        <v>2.3170558681322433E-3</v>
      </c>
      <c r="AE40" s="125">
        <f t="shared" si="8"/>
        <v>1.5447039120881634E-3</v>
      </c>
      <c r="AF40" s="125">
        <f t="shared" si="8"/>
        <v>7.7235195604408169E-4</v>
      </c>
      <c r="AG40" s="125">
        <f t="shared" si="8"/>
        <v>1.7347234759768071E-18</v>
      </c>
    </row>
    <row r="41" spans="1:33">
      <c r="A41" s="132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</row>
    <row r="43" spans="1:33">
      <c r="A43" s="163" t="s">
        <v>12</v>
      </c>
      <c r="B43" s="166" t="s">
        <v>27</v>
      </c>
      <c r="C43" s="166">
        <v>2000</v>
      </c>
      <c r="D43" s="166">
        <v>2010</v>
      </c>
      <c r="E43" s="166">
        <v>2020</v>
      </c>
      <c r="F43" s="166">
        <v>2030</v>
      </c>
      <c r="G43" s="166">
        <v>2040</v>
      </c>
      <c r="H43" s="166">
        <v>2050</v>
      </c>
      <c r="I43" s="166">
        <v>2060</v>
      </c>
      <c r="J43" s="166">
        <v>2070</v>
      </c>
      <c r="K43" s="166">
        <v>2080</v>
      </c>
      <c r="L43" s="166">
        <v>2090</v>
      </c>
      <c r="M43" s="166">
        <v>2100</v>
      </c>
      <c r="N43" s="127">
        <v>2110</v>
      </c>
      <c r="O43" s="127">
        <v>2120</v>
      </c>
      <c r="P43" s="127">
        <v>2130</v>
      </c>
      <c r="Q43" s="127">
        <v>2140</v>
      </c>
      <c r="R43" s="127">
        <v>2150</v>
      </c>
      <c r="S43" s="127">
        <v>2160</v>
      </c>
      <c r="T43" s="127">
        <v>2170</v>
      </c>
      <c r="U43" s="127">
        <v>2180</v>
      </c>
      <c r="V43" s="127">
        <v>2190</v>
      </c>
      <c r="W43" s="127">
        <v>2200</v>
      </c>
      <c r="X43" s="127">
        <v>2210</v>
      </c>
      <c r="Y43" s="127">
        <v>2220</v>
      </c>
      <c r="Z43" s="127">
        <v>2230</v>
      </c>
      <c r="AA43" s="127">
        <v>2240</v>
      </c>
      <c r="AB43" s="127">
        <v>2250</v>
      </c>
      <c r="AC43" s="127">
        <v>2260</v>
      </c>
      <c r="AD43" s="127">
        <v>2270</v>
      </c>
      <c r="AE43" s="127">
        <v>2280</v>
      </c>
      <c r="AF43" s="127">
        <v>2290</v>
      </c>
      <c r="AG43" s="127">
        <v>2300</v>
      </c>
    </row>
    <row r="44" spans="1:33">
      <c r="B44" s="164" t="s">
        <v>15</v>
      </c>
      <c r="C44" s="164">
        <v>1.3341668402309952</v>
      </c>
      <c r="D44" s="164">
        <v>1.4299532262062435</v>
      </c>
      <c r="E44" s="164">
        <v>1.5108799673401838</v>
      </c>
      <c r="F44" s="164">
        <v>1.5468739628375934</v>
      </c>
      <c r="G44" s="164">
        <v>1.5470649892396948</v>
      </c>
      <c r="H44" s="164">
        <v>1.5191750381851969</v>
      </c>
      <c r="I44" s="164">
        <v>1.4882855544472608</v>
      </c>
      <c r="J44" s="164">
        <v>1.4634790544472605</v>
      </c>
      <c r="K44" s="164">
        <v>1.4411349711139274</v>
      </c>
      <c r="L44" s="164">
        <v>1.4213488044472606</v>
      </c>
      <c r="M44" s="164">
        <v>1.404257637780594</v>
      </c>
      <c r="N44" s="123">
        <f t="shared" ref="N44:AG51" si="9">M44*EXP(N55*10)</f>
        <v>1.389051373456115</v>
      </c>
      <c r="O44" s="123">
        <f t="shared" si="9"/>
        <v>1.3756729859874179</v>
      </c>
      <c r="P44" s="123">
        <f t="shared" si="9"/>
        <v>1.364072637920942</v>
      </c>
      <c r="Q44" s="123">
        <f t="shared" si="9"/>
        <v>1.3542073703605246</v>
      </c>
      <c r="R44" s="123">
        <f t="shared" si="9"/>
        <v>1.3460408377529032</v>
      </c>
      <c r="S44" s="123">
        <f t="shared" si="9"/>
        <v>1.3395430846412706</v>
      </c>
      <c r="T44" s="123">
        <f t="shared" si="9"/>
        <v>1.3346903624664987</v>
      </c>
      <c r="U44" s="123">
        <f t="shared" si="9"/>
        <v>1.3314649848469056</v>
      </c>
      <c r="V44" s="123">
        <f t="shared" si="9"/>
        <v>1.3298552201014211</v>
      </c>
      <c r="W44" s="123">
        <f t="shared" si="9"/>
        <v>1.3298552201014211</v>
      </c>
      <c r="X44" s="123">
        <f t="shared" si="9"/>
        <v>1.3298552201014211</v>
      </c>
      <c r="Y44" s="123">
        <f t="shared" si="9"/>
        <v>1.3298552201014211</v>
      </c>
      <c r="Z44" s="123">
        <f t="shared" si="9"/>
        <v>1.3298552201014211</v>
      </c>
      <c r="AA44" s="123">
        <f t="shared" si="9"/>
        <v>1.3298552201014211</v>
      </c>
      <c r="AB44" s="123">
        <f t="shared" si="9"/>
        <v>1.3298552201014211</v>
      </c>
      <c r="AC44" s="123">
        <f t="shared" si="9"/>
        <v>1.3298552201014211</v>
      </c>
      <c r="AD44" s="123">
        <f t="shared" si="9"/>
        <v>1.3298552201014211</v>
      </c>
      <c r="AE44" s="123">
        <f t="shared" si="9"/>
        <v>1.3298552201014211</v>
      </c>
      <c r="AF44" s="123">
        <f t="shared" si="9"/>
        <v>1.3298552201014211</v>
      </c>
      <c r="AG44" s="123">
        <f t="shared" si="9"/>
        <v>1.3298552201014211</v>
      </c>
    </row>
    <row r="45" spans="1:33">
      <c r="B45" s="164" t="s">
        <v>16</v>
      </c>
      <c r="C45" s="164">
        <v>0.54226326511697176</v>
      </c>
      <c r="D45" s="164">
        <v>0.55573948509577964</v>
      </c>
      <c r="E45" s="164">
        <v>0.56004441952739237</v>
      </c>
      <c r="F45" s="164">
        <v>0.55795179926973559</v>
      </c>
      <c r="G45" s="164">
        <v>0.54976001589588397</v>
      </c>
      <c r="H45" s="164">
        <v>0.53684453024206247</v>
      </c>
      <c r="I45" s="164">
        <v>0.52288314053420037</v>
      </c>
      <c r="J45" s="164">
        <v>0.50998470486976755</v>
      </c>
      <c r="K45" s="164">
        <v>0.49918625486976753</v>
      </c>
      <c r="L45" s="164">
        <v>0.49288541320310086</v>
      </c>
      <c r="M45" s="164">
        <v>0.48793824653643425</v>
      </c>
      <c r="N45" s="123">
        <f t="shared" si="9"/>
        <v>0.48352826620909178</v>
      </c>
      <c r="O45" s="123">
        <f t="shared" si="9"/>
        <v>0.47964175541780985</v>
      </c>
      <c r="P45" s="123">
        <f t="shared" si="9"/>
        <v>0.47626669286456519</v>
      </c>
      <c r="Q45" s="123">
        <f t="shared" si="9"/>
        <v>0.47339269077485963</v>
      </c>
      <c r="R45" s="123">
        <f t="shared" si="9"/>
        <v>0.47101094159925289</v>
      </c>
      <c r="S45" s="123">
        <f t="shared" si="9"/>
        <v>0.46911417301519687</v>
      </c>
      <c r="T45" s="123">
        <f t="shared" si="9"/>
        <v>0.46769661090722336</v>
      </c>
      <c r="U45" s="123">
        <f t="shared" si="9"/>
        <v>0.46675395006157344</v>
      </c>
      <c r="V45" s="123">
        <f t="shared" si="9"/>
        <v>0.466283332366973</v>
      </c>
      <c r="W45" s="123">
        <f t="shared" si="9"/>
        <v>0.466283332366973</v>
      </c>
      <c r="X45" s="123">
        <f t="shared" si="9"/>
        <v>0.466283332366973</v>
      </c>
      <c r="Y45" s="123">
        <f t="shared" si="9"/>
        <v>0.466283332366973</v>
      </c>
      <c r="Z45" s="123">
        <f t="shared" si="9"/>
        <v>0.466283332366973</v>
      </c>
      <c r="AA45" s="123">
        <f t="shared" si="9"/>
        <v>0.466283332366973</v>
      </c>
      <c r="AB45" s="123">
        <f t="shared" si="9"/>
        <v>0.466283332366973</v>
      </c>
      <c r="AC45" s="123">
        <f t="shared" si="9"/>
        <v>0.466283332366973</v>
      </c>
      <c r="AD45" s="123">
        <f t="shared" si="9"/>
        <v>0.466283332366973</v>
      </c>
      <c r="AE45" s="123">
        <f t="shared" si="9"/>
        <v>0.466283332366973</v>
      </c>
      <c r="AF45" s="123">
        <f t="shared" si="9"/>
        <v>0.466283332366973</v>
      </c>
      <c r="AG45" s="123">
        <f t="shared" si="9"/>
        <v>0.466283332366973</v>
      </c>
    </row>
    <row r="46" spans="1:33">
      <c r="B46" s="164" t="s">
        <v>17</v>
      </c>
      <c r="C46" s="164">
        <v>1.1319578888888902</v>
      </c>
      <c r="D46" s="164">
        <v>1.3119504444444445</v>
      </c>
      <c r="E46" s="164">
        <v>1.4764280000000001</v>
      </c>
      <c r="F46" s="164">
        <v>1.6096093333333332</v>
      </c>
      <c r="G46" s="164">
        <v>1.7122244444444445</v>
      </c>
      <c r="H46" s="164">
        <v>1.7875953333333332</v>
      </c>
      <c r="I46" s="164">
        <v>1.8289198888888889</v>
      </c>
      <c r="J46" s="164">
        <v>1.8427192222222224</v>
      </c>
      <c r="K46" s="164">
        <v>1.8352613333333334</v>
      </c>
      <c r="L46" s="164">
        <v>1.8093171111111113</v>
      </c>
      <c r="M46" s="164">
        <v>1.778089888888889</v>
      </c>
      <c r="N46" s="123">
        <f t="shared" si="9"/>
        <v>1.750446461267017</v>
      </c>
      <c r="O46" s="123">
        <f t="shared" si="9"/>
        <v>1.726235523812981</v>
      </c>
      <c r="P46" s="123">
        <f t="shared" si="9"/>
        <v>1.7053258093377424</v>
      </c>
      <c r="Q46" s="123">
        <f t="shared" si="9"/>
        <v>1.6876049016147197</v>
      </c>
      <c r="R46" s="123">
        <f t="shared" si="9"/>
        <v>1.6729782277875971</v>
      </c>
      <c r="S46" s="123">
        <f t="shared" si="9"/>
        <v>1.661368216819636</v>
      </c>
      <c r="T46" s="123">
        <f t="shared" si="9"/>
        <v>1.6527136134961122</v>
      </c>
      <c r="U46" s="123">
        <f t="shared" si="9"/>
        <v>1.646968939482317</v>
      </c>
      <c r="V46" s="123">
        <f t="shared" si="9"/>
        <v>1.6441040947949672</v>
      </c>
      <c r="W46" s="123">
        <f t="shared" si="9"/>
        <v>1.6441040947949672</v>
      </c>
      <c r="X46" s="123">
        <f t="shared" si="9"/>
        <v>1.6441040947949672</v>
      </c>
      <c r="Y46" s="123">
        <f t="shared" si="9"/>
        <v>1.6441040947949672</v>
      </c>
      <c r="Z46" s="123">
        <f t="shared" si="9"/>
        <v>1.6441040947949672</v>
      </c>
      <c r="AA46" s="123">
        <f t="shared" si="9"/>
        <v>1.6441040947949672</v>
      </c>
      <c r="AB46" s="123">
        <f t="shared" si="9"/>
        <v>1.6441040947949672</v>
      </c>
      <c r="AC46" s="123">
        <f t="shared" si="9"/>
        <v>1.6441040947949672</v>
      </c>
      <c r="AD46" s="123">
        <f t="shared" si="9"/>
        <v>1.6441040947949672</v>
      </c>
      <c r="AE46" s="123">
        <f t="shared" si="9"/>
        <v>1.6441040947949672</v>
      </c>
      <c r="AF46" s="123">
        <f t="shared" si="9"/>
        <v>1.6441040947949672</v>
      </c>
      <c r="AG46" s="123">
        <f t="shared" si="9"/>
        <v>1.6441040947949672</v>
      </c>
    </row>
    <row r="47" spans="1:33">
      <c r="B47" s="164" t="s">
        <v>18</v>
      </c>
      <c r="C47" s="164">
        <v>0.28893292437115697</v>
      </c>
      <c r="D47" s="164">
        <v>0.31643129996921382</v>
      </c>
      <c r="E47" s="164">
        <v>0.34354328378842391</v>
      </c>
      <c r="F47" s="164">
        <v>0.36686825147866464</v>
      </c>
      <c r="G47" s="164">
        <v>0.38534304126139984</v>
      </c>
      <c r="H47" s="164">
        <v>0.4016899865962546</v>
      </c>
      <c r="I47" s="164">
        <v>0.41381749818608116</v>
      </c>
      <c r="J47" s="164">
        <v>0.42471390009150112</v>
      </c>
      <c r="K47" s="164">
        <v>0.43361237160781652</v>
      </c>
      <c r="L47" s="164">
        <v>0.44061277994114989</v>
      </c>
      <c r="M47" s="164">
        <v>0.4471849632744832</v>
      </c>
      <c r="N47" s="123">
        <f t="shared" si="9"/>
        <v>0.45318370304756495</v>
      </c>
      <c r="O47" s="123">
        <f t="shared" si="9"/>
        <v>0.45858343762330578</v>
      </c>
      <c r="P47" s="123">
        <f t="shared" si="9"/>
        <v>0.46336095689067835</v>
      </c>
      <c r="Q47" s="123">
        <f t="shared" si="9"/>
        <v>0.46749556839121931</v>
      </c>
      <c r="R47" s="123">
        <f t="shared" si="9"/>
        <v>0.47096924658300121</v>
      </c>
      <c r="S47" s="123">
        <f t="shared" si="9"/>
        <v>0.47376676373578758</v>
      </c>
      <c r="T47" s="123">
        <f t="shared" si="9"/>
        <v>0.47587580112747324</v>
      </c>
      <c r="U47" s="123">
        <f t="shared" si="9"/>
        <v>0.47728703940565853</v>
      </c>
      <c r="V47" s="123">
        <f t="shared" si="9"/>
        <v>0.47799422718687473</v>
      </c>
      <c r="W47" s="123">
        <f t="shared" si="9"/>
        <v>0.47799422718687473</v>
      </c>
      <c r="X47" s="123">
        <f t="shared" si="9"/>
        <v>0.47799422718687473</v>
      </c>
      <c r="Y47" s="123">
        <f t="shared" si="9"/>
        <v>0.47799422718687473</v>
      </c>
      <c r="Z47" s="123">
        <f t="shared" si="9"/>
        <v>0.47799422718687473</v>
      </c>
      <c r="AA47" s="123">
        <f t="shared" si="9"/>
        <v>0.47799422718687473</v>
      </c>
      <c r="AB47" s="123">
        <f t="shared" si="9"/>
        <v>0.47799422718687473</v>
      </c>
      <c r="AC47" s="123">
        <f t="shared" si="9"/>
        <v>0.47799422718687473</v>
      </c>
      <c r="AD47" s="123">
        <f t="shared" si="9"/>
        <v>0.47799422718687473</v>
      </c>
      <c r="AE47" s="123">
        <f t="shared" si="9"/>
        <v>0.47799422718687473</v>
      </c>
      <c r="AF47" s="123">
        <f t="shared" si="9"/>
        <v>0.47799422718687473</v>
      </c>
      <c r="AG47" s="123">
        <f t="shared" si="9"/>
        <v>0.47799422718687473</v>
      </c>
    </row>
    <row r="48" spans="1:33">
      <c r="B48" s="164" t="s">
        <v>19</v>
      </c>
      <c r="C48" s="164">
        <v>1.0208283375042262</v>
      </c>
      <c r="D48" s="164">
        <v>1.0665767277295342</v>
      </c>
      <c r="E48" s="164">
        <v>1.0990134268613132</v>
      </c>
      <c r="F48" s="164">
        <v>1.1180742623640487</v>
      </c>
      <c r="G48" s="164">
        <v>1.124426276394441</v>
      </c>
      <c r="H48" s="164">
        <v>1.1227829528634596</v>
      </c>
      <c r="I48" s="164">
        <v>1.1155849077810671</v>
      </c>
      <c r="J48" s="164">
        <v>1.1096634301620305</v>
      </c>
      <c r="K48" s="164">
        <v>1.1040045210416802</v>
      </c>
      <c r="L48" s="164">
        <v>1.1021575210416801</v>
      </c>
      <c r="M48" s="164">
        <v>1.10238427104168</v>
      </c>
      <c r="N48" s="123">
        <f t="shared" si="9"/>
        <v>1.1025883859270897</v>
      </c>
      <c r="O48" s="123">
        <f t="shared" si="9"/>
        <v>1.1027698531083903</v>
      </c>
      <c r="P48" s="123">
        <f t="shared" si="9"/>
        <v>1.1029286613916356</v>
      </c>
      <c r="Q48" s="123">
        <f t="shared" si="9"/>
        <v>1.1030648009796038</v>
      </c>
      <c r="R48" s="123">
        <f t="shared" si="9"/>
        <v>1.103178263472804</v>
      </c>
      <c r="S48" s="123">
        <f t="shared" si="9"/>
        <v>1.1032690418703406</v>
      </c>
      <c r="T48" s="123">
        <f t="shared" si="9"/>
        <v>1.1033371305706325</v>
      </c>
      <c r="U48" s="123">
        <f t="shared" si="9"/>
        <v>1.10338252537199</v>
      </c>
      <c r="V48" s="123">
        <f t="shared" si="9"/>
        <v>1.1034052234730465</v>
      </c>
      <c r="W48" s="123">
        <f t="shared" si="9"/>
        <v>1.1034052234730465</v>
      </c>
      <c r="X48" s="123">
        <f t="shared" si="9"/>
        <v>1.1034052234730465</v>
      </c>
      <c r="Y48" s="123">
        <f t="shared" si="9"/>
        <v>1.1034052234730465</v>
      </c>
      <c r="Z48" s="123">
        <f t="shared" si="9"/>
        <v>1.1034052234730465</v>
      </c>
      <c r="AA48" s="123">
        <f t="shared" si="9"/>
        <v>1.1034052234730465</v>
      </c>
      <c r="AB48" s="123">
        <f t="shared" si="9"/>
        <v>1.1034052234730465</v>
      </c>
      <c r="AC48" s="123">
        <f t="shared" si="9"/>
        <v>1.1034052234730465</v>
      </c>
      <c r="AD48" s="123">
        <f t="shared" si="9"/>
        <v>1.1034052234730465</v>
      </c>
      <c r="AE48" s="123">
        <f t="shared" si="9"/>
        <v>1.1034052234730465</v>
      </c>
      <c r="AF48" s="123">
        <f t="shared" si="9"/>
        <v>1.1034052234730465</v>
      </c>
      <c r="AG48" s="123">
        <f t="shared" si="9"/>
        <v>1.1034052234730465</v>
      </c>
    </row>
    <row r="49" spans="1:33">
      <c r="B49" s="164" t="s">
        <v>20</v>
      </c>
      <c r="C49" s="164">
        <v>3.0536472299694228</v>
      </c>
      <c r="D49" s="164">
        <v>3.3745100479226249</v>
      </c>
      <c r="E49" s="164">
        <v>3.6616371618730819</v>
      </c>
      <c r="F49" s="164">
        <v>3.8627258479998261</v>
      </c>
      <c r="G49" s="164">
        <v>3.9881829117624443</v>
      </c>
      <c r="H49" s="164">
        <v>4.0488081255956363</v>
      </c>
      <c r="I49" s="164">
        <v>4.0652529049907944</v>
      </c>
      <c r="J49" s="164">
        <v>4.0602269262689896</v>
      </c>
      <c r="K49" s="164">
        <v>4.0355815096023235</v>
      </c>
      <c r="L49" s="164">
        <v>3.9964795096023233</v>
      </c>
      <c r="M49" s="164">
        <v>3.9567217596023228</v>
      </c>
      <c r="N49" s="123">
        <f t="shared" si="9"/>
        <v>3.9212780647469452</v>
      </c>
      <c r="O49" s="123">
        <f t="shared" si="9"/>
        <v>3.8900391892956927</v>
      </c>
      <c r="P49" s="123">
        <f t="shared" si="9"/>
        <v>3.8629093879432403</v>
      </c>
      <c r="Q49" s="123">
        <f t="shared" si="9"/>
        <v>3.8398059166488752</v>
      </c>
      <c r="R49" s="123">
        <f t="shared" si="9"/>
        <v>3.820658611931365</v>
      </c>
      <c r="S49" s="123">
        <f t="shared" si="9"/>
        <v>3.8054095356338875</v>
      </c>
      <c r="T49" s="123">
        <f t="shared" si="9"/>
        <v>3.794012682640354</v>
      </c>
      <c r="U49" s="123">
        <f t="shared" si="9"/>
        <v>3.7864337494781917</v>
      </c>
      <c r="V49" s="123">
        <f t="shared" si="9"/>
        <v>3.7826499621776137</v>
      </c>
      <c r="W49" s="123">
        <f t="shared" si="9"/>
        <v>3.7826499621776137</v>
      </c>
      <c r="X49" s="123">
        <f t="shared" si="9"/>
        <v>3.7826499621776137</v>
      </c>
      <c r="Y49" s="123">
        <f t="shared" si="9"/>
        <v>3.7826499621776137</v>
      </c>
      <c r="Z49" s="123">
        <f t="shared" si="9"/>
        <v>3.7826499621776137</v>
      </c>
      <c r="AA49" s="123">
        <f t="shared" si="9"/>
        <v>3.7826499621776137</v>
      </c>
      <c r="AB49" s="123">
        <f t="shared" si="9"/>
        <v>3.7826499621776137</v>
      </c>
      <c r="AC49" s="123">
        <f t="shared" si="9"/>
        <v>3.7826499621776137</v>
      </c>
      <c r="AD49" s="123">
        <f t="shared" si="9"/>
        <v>3.7826499621776137</v>
      </c>
      <c r="AE49" s="123">
        <f t="shared" si="9"/>
        <v>3.7826499621776137</v>
      </c>
      <c r="AF49" s="123">
        <f t="shared" si="9"/>
        <v>3.7826499621776137</v>
      </c>
      <c r="AG49" s="123">
        <f t="shared" si="9"/>
        <v>3.7826499621776137</v>
      </c>
    </row>
    <row r="50" spans="1:33">
      <c r="B50" s="164" t="s">
        <v>21</v>
      </c>
      <c r="C50" s="164">
        <v>1.9902178732961548</v>
      </c>
      <c r="D50" s="164">
        <v>2.4050170373229953</v>
      </c>
      <c r="E50" s="164">
        <v>2.8279138455780819</v>
      </c>
      <c r="F50" s="164">
        <v>3.2253797101936672</v>
      </c>
      <c r="G50" s="164">
        <v>3.5797095802999408</v>
      </c>
      <c r="H50" s="164">
        <v>3.8792407898386907</v>
      </c>
      <c r="I50" s="164">
        <v>4.1181709648498286</v>
      </c>
      <c r="J50" s="164">
        <v>4.2887612736141678</v>
      </c>
      <c r="K50" s="164">
        <v>4.3898230306516579</v>
      </c>
      <c r="L50" s="164">
        <v>4.4153561930427863</v>
      </c>
      <c r="M50" s="164">
        <v>4.4135358597094525</v>
      </c>
      <c r="N50" s="123">
        <f t="shared" si="9"/>
        <v>4.4118982013742034</v>
      </c>
      <c r="O50" s="123">
        <f t="shared" si="9"/>
        <v>4.4104430152167033</v>
      </c>
      <c r="P50" s="123">
        <f t="shared" si="9"/>
        <v>4.409170121057457</v>
      </c>
      <c r="Q50" s="123">
        <f t="shared" si="9"/>
        <v>4.4080793613206239</v>
      </c>
      <c r="R50" s="123">
        <f t="shared" si="9"/>
        <v>4.407170601001507</v>
      </c>
      <c r="S50" s="123">
        <f t="shared" si="9"/>
        <v>4.4064437276387034</v>
      </c>
      <c r="T50" s="123">
        <f t="shared" si="9"/>
        <v>4.405898651290908</v>
      </c>
      <c r="U50" s="123">
        <f t="shared" si="9"/>
        <v>4.4055353045183665</v>
      </c>
      <c r="V50" s="123">
        <f t="shared" si="9"/>
        <v>4.4053536423689659</v>
      </c>
      <c r="W50" s="123">
        <f t="shared" si="9"/>
        <v>4.4053536423689659</v>
      </c>
      <c r="X50" s="123">
        <f t="shared" si="9"/>
        <v>4.4053536423689659</v>
      </c>
      <c r="Y50" s="123">
        <f t="shared" si="9"/>
        <v>4.4053536423689659</v>
      </c>
      <c r="Z50" s="123">
        <f t="shared" si="9"/>
        <v>4.4053536423689659</v>
      </c>
      <c r="AA50" s="123">
        <f t="shared" si="9"/>
        <v>4.4053536423689659</v>
      </c>
      <c r="AB50" s="123">
        <f t="shared" si="9"/>
        <v>4.4053536423689659</v>
      </c>
      <c r="AC50" s="123">
        <f t="shared" si="9"/>
        <v>4.4053536423689659</v>
      </c>
      <c r="AD50" s="123">
        <f t="shared" si="9"/>
        <v>4.4053536423689659</v>
      </c>
      <c r="AE50" s="123">
        <f t="shared" si="9"/>
        <v>4.4053536423689659</v>
      </c>
      <c r="AF50" s="123">
        <f t="shared" si="9"/>
        <v>4.4053536423689659</v>
      </c>
      <c r="AG50" s="123">
        <f t="shared" si="9"/>
        <v>4.4053536423689659</v>
      </c>
    </row>
    <row r="51" spans="1:33">
      <c r="B51" s="165" t="s">
        <v>22</v>
      </c>
      <c r="C51" s="165">
        <v>6.0646909407698049</v>
      </c>
      <c r="D51" s="165">
        <v>6.8461088129751548</v>
      </c>
      <c r="E51" s="165">
        <v>7.5885619343124766</v>
      </c>
      <c r="F51" s="165">
        <v>8.2061748205575427</v>
      </c>
      <c r="G51" s="165">
        <v>8.6923140184568268</v>
      </c>
      <c r="H51" s="165">
        <v>9.0508293682977872</v>
      </c>
      <c r="I51" s="165">
        <v>9.2990085276216909</v>
      </c>
      <c r="J51" s="165">
        <v>9.4586516300451891</v>
      </c>
      <c r="K51" s="165">
        <v>9.5294090612956612</v>
      </c>
      <c r="L51" s="165">
        <v>9.5139929736867899</v>
      </c>
      <c r="M51" s="165">
        <v>9.4726443903534552</v>
      </c>
      <c r="N51" s="125">
        <f t="shared" si="9"/>
        <v>9.4355843348060393</v>
      </c>
      <c r="O51" s="125">
        <f t="shared" si="9"/>
        <v>9.4027638016632284</v>
      </c>
      <c r="P51" s="125">
        <f t="shared" si="9"/>
        <v>9.3741394974576639</v>
      </c>
      <c r="Q51" s="125">
        <f t="shared" si="9"/>
        <v>9.3496737454447505</v>
      </c>
      <c r="R51" s="125">
        <f t="shared" si="9"/>
        <v>9.3293344029388443</v>
      </c>
      <c r="S51" s="125">
        <f t="shared" si="9"/>
        <v>9.3130947909229</v>
      </c>
      <c r="T51" s="125">
        <f t="shared" si="9"/>
        <v>9.3009336357157082</v>
      </c>
      <c r="U51" s="125">
        <f t="shared" si="9"/>
        <v>9.2928350225181635</v>
      </c>
      <c r="V51" s="125">
        <f t="shared" si="9"/>
        <v>9.2887883606965005</v>
      </c>
      <c r="W51" s="125">
        <f t="shared" si="9"/>
        <v>9.2887883606965005</v>
      </c>
      <c r="X51" s="125">
        <f t="shared" si="9"/>
        <v>9.2887883606965005</v>
      </c>
      <c r="Y51" s="125">
        <f t="shared" si="9"/>
        <v>9.2887883606965005</v>
      </c>
      <c r="Z51" s="125">
        <f t="shared" si="9"/>
        <v>9.2887883606965005</v>
      </c>
      <c r="AA51" s="125">
        <f t="shared" si="9"/>
        <v>9.2887883606965005</v>
      </c>
      <c r="AB51" s="125">
        <f t="shared" si="9"/>
        <v>9.2887883606965005</v>
      </c>
      <c r="AC51" s="125">
        <f t="shared" si="9"/>
        <v>9.2887883606965005</v>
      </c>
      <c r="AD51" s="125">
        <f t="shared" si="9"/>
        <v>9.2887883606965005</v>
      </c>
      <c r="AE51" s="125">
        <f t="shared" si="9"/>
        <v>9.2887883606965005</v>
      </c>
      <c r="AF51" s="125">
        <f t="shared" si="9"/>
        <v>9.2887883606965005</v>
      </c>
      <c r="AG51" s="125">
        <f t="shared" si="9"/>
        <v>9.2887883606965005</v>
      </c>
    </row>
    <row r="52" spans="1:33" s="128" customFormat="1" ht="11.25">
      <c r="B52" s="128" t="s">
        <v>23</v>
      </c>
      <c r="C52" s="128">
        <f t="shared" ref="C52:AG52" si="10">SUM(C48:C50)</f>
        <v>6.0646934407698039</v>
      </c>
      <c r="D52" s="128">
        <f t="shared" si="10"/>
        <v>6.8461038129751541</v>
      </c>
      <c r="E52" s="128">
        <f t="shared" si="10"/>
        <v>7.5885644343124765</v>
      </c>
      <c r="F52" s="128">
        <f t="shared" si="10"/>
        <v>8.2061798205575425</v>
      </c>
      <c r="G52" s="128">
        <f t="shared" si="10"/>
        <v>8.6923187684568255</v>
      </c>
      <c r="H52" s="128">
        <f t="shared" si="10"/>
        <v>9.050831868297788</v>
      </c>
      <c r="I52" s="128">
        <f t="shared" si="10"/>
        <v>9.2990087776216903</v>
      </c>
      <c r="J52" s="128">
        <f t="shared" si="10"/>
        <v>9.4586516300451891</v>
      </c>
      <c r="K52" s="128">
        <f t="shared" si="10"/>
        <v>9.529409061295663</v>
      </c>
      <c r="L52" s="128">
        <f t="shared" si="10"/>
        <v>9.5139932236867892</v>
      </c>
      <c r="M52" s="128">
        <f t="shared" si="10"/>
        <v>9.4726418903534544</v>
      </c>
      <c r="N52" s="128">
        <f t="shared" si="10"/>
        <v>9.4357646520482383</v>
      </c>
      <c r="O52" s="128">
        <f t="shared" si="10"/>
        <v>9.4032520576207865</v>
      </c>
      <c r="P52" s="128">
        <f t="shared" si="10"/>
        <v>9.3750081703923325</v>
      </c>
      <c r="Q52" s="128">
        <f t="shared" si="10"/>
        <v>9.3509500789491025</v>
      </c>
      <c r="R52" s="128">
        <f t="shared" si="10"/>
        <v>9.3310074764056772</v>
      </c>
      <c r="S52" s="128">
        <f t="shared" si="10"/>
        <v>9.3151223051429319</v>
      </c>
      <c r="T52" s="128">
        <f t="shared" si="10"/>
        <v>9.3032484645018947</v>
      </c>
      <c r="U52" s="128">
        <f t="shared" si="10"/>
        <v>9.2953515793685479</v>
      </c>
      <c r="V52" s="128">
        <f t="shared" si="10"/>
        <v>9.2914088280196268</v>
      </c>
      <c r="W52" s="128">
        <f t="shared" si="10"/>
        <v>9.2914088280196268</v>
      </c>
      <c r="X52" s="128">
        <f t="shared" si="10"/>
        <v>9.2914088280196268</v>
      </c>
      <c r="Y52" s="128">
        <f t="shared" si="10"/>
        <v>9.2914088280196268</v>
      </c>
      <c r="Z52" s="128">
        <f t="shared" si="10"/>
        <v>9.2914088280196268</v>
      </c>
      <c r="AA52" s="128">
        <f t="shared" si="10"/>
        <v>9.2914088280196268</v>
      </c>
      <c r="AB52" s="128">
        <f t="shared" si="10"/>
        <v>9.2914088280196268</v>
      </c>
      <c r="AC52" s="128">
        <f t="shared" si="10"/>
        <v>9.2914088280196268</v>
      </c>
      <c r="AD52" s="128">
        <f t="shared" si="10"/>
        <v>9.2914088280196268</v>
      </c>
      <c r="AE52" s="128">
        <f t="shared" si="10"/>
        <v>9.2914088280196268</v>
      </c>
      <c r="AF52" s="128">
        <f t="shared" si="10"/>
        <v>9.2914088280196268</v>
      </c>
      <c r="AG52" s="128">
        <f t="shared" si="10"/>
        <v>9.2914088280196268</v>
      </c>
    </row>
    <row r="54" spans="1:33">
      <c r="B54" s="127" t="s">
        <v>28</v>
      </c>
      <c r="C54" s="127">
        <v>2000</v>
      </c>
      <c r="D54" s="127">
        <v>2010</v>
      </c>
      <c r="E54" s="127">
        <v>2020</v>
      </c>
      <c r="F54" s="127">
        <v>2030</v>
      </c>
      <c r="G54" s="127">
        <v>2040</v>
      </c>
      <c r="H54" s="127">
        <v>2050</v>
      </c>
      <c r="I54" s="127">
        <v>2060</v>
      </c>
      <c r="J54" s="127">
        <v>2070</v>
      </c>
      <c r="K54" s="127">
        <v>2080</v>
      </c>
      <c r="L54" s="127">
        <v>2090</v>
      </c>
      <c r="M54" s="127">
        <v>2100</v>
      </c>
      <c r="N54" s="127">
        <v>2110</v>
      </c>
      <c r="O54" s="127">
        <v>2120</v>
      </c>
      <c r="P54" s="127">
        <v>2130</v>
      </c>
      <c r="Q54" s="127">
        <v>2140</v>
      </c>
      <c r="R54" s="127">
        <v>2150</v>
      </c>
      <c r="S54" s="127">
        <v>2160</v>
      </c>
      <c r="T54" s="127">
        <v>2170</v>
      </c>
      <c r="U54" s="127">
        <v>2180</v>
      </c>
      <c r="V54" s="127">
        <v>2190</v>
      </c>
      <c r="W54" s="127">
        <v>2200</v>
      </c>
      <c r="X54" s="127">
        <v>2210</v>
      </c>
      <c r="Y54" s="127">
        <v>2220</v>
      </c>
      <c r="Z54" s="127">
        <v>2230</v>
      </c>
      <c r="AA54" s="127">
        <v>2240</v>
      </c>
      <c r="AB54" s="127">
        <v>2250</v>
      </c>
      <c r="AC54" s="127">
        <v>2260</v>
      </c>
      <c r="AD54" s="127">
        <v>2270</v>
      </c>
      <c r="AE54" s="127">
        <v>2280</v>
      </c>
      <c r="AF54" s="127">
        <v>2290</v>
      </c>
      <c r="AG54" s="127">
        <v>2300</v>
      </c>
    </row>
    <row r="55" spans="1:33">
      <c r="B55" s="123" t="s">
        <v>15</v>
      </c>
      <c r="D55" s="123">
        <f t="shared" ref="D55:M62" si="11">(1/10)*LN(D44/C44)</f>
        <v>6.9334727477630299E-3</v>
      </c>
      <c r="E55" s="123">
        <f t="shared" si="11"/>
        <v>5.5050506126018296E-3</v>
      </c>
      <c r="F55" s="123">
        <f t="shared" si="11"/>
        <v>2.3543855369662788E-3</v>
      </c>
      <c r="G55" s="123">
        <f t="shared" si="11"/>
        <v>1.2348427380319527E-5</v>
      </c>
      <c r="H55" s="123">
        <f t="shared" si="11"/>
        <v>-1.8192131073137567E-3</v>
      </c>
      <c r="I55" s="123">
        <f t="shared" si="11"/>
        <v>-2.0542626616543397E-3</v>
      </c>
      <c r="J55" s="123">
        <f t="shared" si="11"/>
        <v>-1.6808307782108175E-3</v>
      </c>
      <c r="K55" s="123">
        <f t="shared" si="11"/>
        <v>-1.5385537561614774E-3</v>
      </c>
      <c r="L55" s="123">
        <f t="shared" si="11"/>
        <v>-1.3824694460009153E-3</v>
      </c>
      <c r="M55" s="123">
        <f t="shared" si="11"/>
        <v>-1.2097491604464304E-3</v>
      </c>
      <c r="N55" s="123">
        <f t="shared" ref="N55:AC62" si="12">IF(N$1&lt;=$E$4,$M55-$M55/($E$4-2100)*(N$1-$M$1),0)</f>
        <v>-1.0887742444017875E-3</v>
      </c>
      <c r="O55" s="123">
        <f t="shared" si="12"/>
        <v>-9.677993283571443E-4</v>
      </c>
      <c r="P55" s="123">
        <f t="shared" si="12"/>
        <v>-8.4682441231250134E-4</v>
      </c>
      <c r="Q55" s="123">
        <f t="shared" si="12"/>
        <v>-7.2584949626785817E-4</v>
      </c>
      <c r="R55" s="123">
        <f t="shared" si="12"/>
        <v>-6.0487458022321521E-4</v>
      </c>
      <c r="S55" s="123">
        <f t="shared" si="12"/>
        <v>-4.8389966417857215E-4</v>
      </c>
      <c r="T55" s="123">
        <f t="shared" si="12"/>
        <v>-3.6292474813392908E-4</v>
      </c>
      <c r="U55" s="123">
        <f t="shared" si="12"/>
        <v>-2.4194983208928602E-4</v>
      </c>
      <c r="V55" s="123">
        <f t="shared" si="12"/>
        <v>-1.2097491604464296E-4</v>
      </c>
      <c r="W55" s="123">
        <f t="shared" si="12"/>
        <v>0</v>
      </c>
      <c r="X55" s="123">
        <f t="shared" si="12"/>
        <v>0</v>
      </c>
      <c r="Y55" s="123">
        <f t="shared" si="12"/>
        <v>0</v>
      </c>
      <c r="Z55" s="123">
        <f t="shared" si="12"/>
        <v>0</v>
      </c>
      <c r="AA55" s="123">
        <f t="shared" si="12"/>
        <v>0</v>
      </c>
      <c r="AB55" s="123">
        <f t="shared" si="12"/>
        <v>0</v>
      </c>
      <c r="AC55" s="123">
        <f t="shared" si="12"/>
        <v>0</v>
      </c>
      <c r="AD55" s="123">
        <f t="shared" ref="X55:AM62" si="13">IF(AD$1&lt;=$E$4,$M55-$M55/($E$4-2100)*(AD$1-$M$1),0)</f>
        <v>0</v>
      </c>
      <c r="AE55" s="123">
        <f t="shared" si="13"/>
        <v>0</v>
      </c>
      <c r="AF55" s="123">
        <f t="shared" si="13"/>
        <v>0</v>
      </c>
      <c r="AG55" s="123">
        <f t="shared" si="13"/>
        <v>0</v>
      </c>
    </row>
    <row r="56" spans="1:33">
      <c r="B56" s="123" t="s">
        <v>16</v>
      </c>
      <c r="D56" s="123">
        <f t="shared" si="11"/>
        <v>2.4548019950186794E-3</v>
      </c>
      <c r="E56" s="123">
        <f t="shared" si="11"/>
        <v>7.7164687083209802E-4</v>
      </c>
      <c r="F56" s="123">
        <f t="shared" si="11"/>
        <v>-3.7435237549088854E-4</v>
      </c>
      <c r="G56" s="123">
        <f t="shared" si="11"/>
        <v>-1.4790729143144242E-3</v>
      </c>
      <c r="H56" s="123">
        <f t="shared" si="11"/>
        <v>-2.3773311056772611E-3</v>
      </c>
      <c r="I56" s="123">
        <f t="shared" si="11"/>
        <v>-2.6350538776132681E-3</v>
      </c>
      <c r="J56" s="123">
        <f t="shared" si="11"/>
        <v>-2.4977263619941864E-3</v>
      </c>
      <c r="K56" s="123">
        <f t="shared" si="11"/>
        <v>-2.1401452456440494E-3</v>
      </c>
      <c r="L56" s="123">
        <f t="shared" si="11"/>
        <v>-1.270256291347526E-3</v>
      </c>
      <c r="M56" s="123">
        <f t="shared" si="11"/>
        <v>-1.0087865584231669E-3</v>
      </c>
      <c r="N56" s="123">
        <f t="shared" si="12"/>
        <v>-9.0790790258085024E-4</v>
      </c>
      <c r="O56" s="123">
        <f t="shared" si="12"/>
        <v>-8.0702924673853348E-4</v>
      </c>
      <c r="P56" s="123">
        <f t="shared" si="12"/>
        <v>-7.0615059089621673E-4</v>
      </c>
      <c r="Q56" s="123">
        <f t="shared" si="12"/>
        <v>-6.0527193505390008E-4</v>
      </c>
      <c r="R56" s="123">
        <f t="shared" si="12"/>
        <v>-5.0439327921158344E-4</v>
      </c>
      <c r="S56" s="123">
        <f t="shared" si="12"/>
        <v>-4.0351462336926669E-4</v>
      </c>
      <c r="T56" s="123">
        <f t="shared" si="12"/>
        <v>-3.0263596752695004E-4</v>
      </c>
      <c r="U56" s="123">
        <f t="shared" si="12"/>
        <v>-2.0175731168463329E-4</v>
      </c>
      <c r="V56" s="123">
        <f t="shared" si="12"/>
        <v>-1.0087865584231664E-4</v>
      </c>
      <c r="W56" s="123">
        <f t="shared" si="12"/>
        <v>0</v>
      </c>
      <c r="X56" s="123">
        <f t="shared" si="13"/>
        <v>0</v>
      </c>
      <c r="Y56" s="123">
        <f t="shared" si="13"/>
        <v>0</v>
      </c>
      <c r="Z56" s="123">
        <f t="shared" si="13"/>
        <v>0</v>
      </c>
      <c r="AA56" s="123">
        <f t="shared" si="13"/>
        <v>0</v>
      </c>
      <c r="AB56" s="123">
        <f t="shared" si="13"/>
        <v>0</v>
      </c>
      <c r="AC56" s="123">
        <f t="shared" si="13"/>
        <v>0</v>
      </c>
      <c r="AD56" s="123">
        <f t="shared" si="13"/>
        <v>0</v>
      </c>
      <c r="AE56" s="123">
        <f t="shared" si="13"/>
        <v>0</v>
      </c>
      <c r="AF56" s="123">
        <f t="shared" si="13"/>
        <v>0</v>
      </c>
      <c r="AG56" s="123">
        <f t="shared" si="13"/>
        <v>0</v>
      </c>
    </row>
    <row r="57" spans="1:33">
      <c r="B57" s="123" t="s">
        <v>17</v>
      </c>
      <c r="D57" s="123">
        <f t="shared" si="11"/>
        <v>1.4756614034500333E-2</v>
      </c>
      <c r="E57" s="123">
        <f t="shared" si="11"/>
        <v>1.1811073823814904E-2</v>
      </c>
      <c r="F57" s="123">
        <f t="shared" si="11"/>
        <v>8.6365842404558107E-3</v>
      </c>
      <c r="G57" s="123">
        <f t="shared" si="11"/>
        <v>6.1801870404943997E-3</v>
      </c>
      <c r="H57" s="123">
        <f t="shared" si="11"/>
        <v>4.3077957643691059E-3</v>
      </c>
      <c r="I57" s="123">
        <f t="shared" si="11"/>
        <v>2.2854240454124502E-3</v>
      </c>
      <c r="J57" s="123">
        <f t="shared" si="11"/>
        <v>7.5167509056919162E-4</v>
      </c>
      <c r="K57" s="123">
        <f t="shared" si="11"/>
        <v>-4.0554315051959122E-4</v>
      </c>
      <c r="L57" s="123">
        <f t="shared" si="11"/>
        <v>-1.423739994354312E-3</v>
      </c>
      <c r="M57" s="123">
        <f t="shared" si="11"/>
        <v>-1.7409795413994796E-3</v>
      </c>
      <c r="N57" s="123">
        <f t="shared" si="12"/>
        <v>-1.5668815872595316E-3</v>
      </c>
      <c r="O57" s="123">
        <f t="shared" si="12"/>
        <v>-1.3927836331195838E-3</v>
      </c>
      <c r="P57" s="123">
        <f t="shared" si="12"/>
        <v>-1.2186856789796357E-3</v>
      </c>
      <c r="Q57" s="123">
        <f t="shared" si="12"/>
        <v>-1.0445877248396879E-3</v>
      </c>
      <c r="R57" s="123">
        <f t="shared" si="12"/>
        <v>-8.7048977069973982E-4</v>
      </c>
      <c r="S57" s="123">
        <f t="shared" si="12"/>
        <v>-6.9639181655979177E-4</v>
      </c>
      <c r="T57" s="123">
        <f t="shared" si="12"/>
        <v>-5.2229386241984394E-4</v>
      </c>
      <c r="U57" s="123">
        <f t="shared" si="12"/>
        <v>-3.4819590827989588E-4</v>
      </c>
      <c r="V57" s="123">
        <f t="shared" si="12"/>
        <v>-1.7409795413994783E-4</v>
      </c>
      <c r="W57" s="123">
        <f t="shared" si="12"/>
        <v>0</v>
      </c>
      <c r="X57" s="123">
        <f t="shared" si="13"/>
        <v>0</v>
      </c>
      <c r="Y57" s="123">
        <f t="shared" si="13"/>
        <v>0</v>
      </c>
      <c r="Z57" s="123">
        <f t="shared" si="13"/>
        <v>0</v>
      </c>
      <c r="AA57" s="123">
        <f t="shared" si="13"/>
        <v>0</v>
      </c>
      <c r="AB57" s="123">
        <f t="shared" si="13"/>
        <v>0</v>
      </c>
      <c r="AC57" s="123">
        <f t="shared" si="13"/>
        <v>0</v>
      </c>
      <c r="AD57" s="123">
        <f t="shared" si="13"/>
        <v>0</v>
      </c>
      <c r="AE57" s="123">
        <f t="shared" si="13"/>
        <v>0</v>
      </c>
      <c r="AF57" s="123">
        <f t="shared" si="13"/>
        <v>0</v>
      </c>
      <c r="AG57" s="123">
        <f t="shared" si="13"/>
        <v>0</v>
      </c>
    </row>
    <row r="58" spans="1:33">
      <c r="B58" s="123" t="s">
        <v>18</v>
      </c>
      <c r="D58" s="123">
        <f t="shared" si="11"/>
        <v>9.0911590741736686E-3</v>
      </c>
      <c r="E58" s="123">
        <f t="shared" si="11"/>
        <v>8.2206955527447025E-3</v>
      </c>
      <c r="F58" s="123">
        <f t="shared" si="11"/>
        <v>6.5689683964741414E-3</v>
      </c>
      <c r="G58" s="123">
        <f t="shared" si="11"/>
        <v>4.9131158025335969E-3</v>
      </c>
      <c r="H58" s="123">
        <f t="shared" si="11"/>
        <v>4.1546659655528912E-3</v>
      </c>
      <c r="I58" s="123">
        <f t="shared" si="11"/>
        <v>2.9744437508306912E-3</v>
      </c>
      <c r="J58" s="123">
        <f t="shared" si="11"/>
        <v>2.5990714988608078E-3</v>
      </c>
      <c r="K58" s="123">
        <f t="shared" si="11"/>
        <v>2.0735216039996104E-3</v>
      </c>
      <c r="L58" s="123">
        <f t="shared" si="11"/>
        <v>1.6015457690811584E-3</v>
      </c>
      <c r="M58" s="123">
        <f t="shared" si="11"/>
        <v>1.480585739792039E-3</v>
      </c>
      <c r="N58" s="123">
        <f t="shared" si="12"/>
        <v>1.3325271658128351E-3</v>
      </c>
      <c r="O58" s="123">
        <f t="shared" si="12"/>
        <v>1.1844685918336313E-3</v>
      </c>
      <c r="P58" s="123">
        <f t="shared" si="12"/>
        <v>1.0364100178544273E-3</v>
      </c>
      <c r="Q58" s="123">
        <f t="shared" si="12"/>
        <v>8.8835144387522337E-4</v>
      </c>
      <c r="R58" s="123">
        <f t="shared" si="12"/>
        <v>7.4029286989601951E-4</v>
      </c>
      <c r="S58" s="123">
        <f t="shared" si="12"/>
        <v>5.9223429591681554E-4</v>
      </c>
      <c r="T58" s="123">
        <f t="shared" si="12"/>
        <v>4.4417572193761168E-4</v>
      </c>
      <c r="U58" s="123">
        <f t="shared" si="12"/>
        <v>2.9611714795840772E-4</v>
      </c>
      <c r="V58" s="123">
        <f t="shared" si="12"/>
        <v>1.4805857397920397E-4</v>
      </c>
      <c r="W58" s="123">
        <f t="shared" si="12"/>
        <v>0</v>
      </c>
      <c r="X58" s="123">
        <f t="shared" si="13"/>
        <v>0</v>
      </c>
      <c r="Y58" s="123">
        <f t="shared" si="13"/>
        <v>0</v>
      </c>
      <c r="Z58" s="123">
        <f t="shared" si="13"/>
        <v>0</v>
      </c>
      <c r="AA58" s="123">
        <f t="shared" si="13"/>
        <v>0</v>
      </c>
      <c r="AB58" s="123">
        <f t="shared" si="13"/>
        <v>0</v>
      </c>
      <c r="AC58" s="123">
        <f t="shared" si="13"/>
        <v>0</v>
      </c>
      <c r="AD58" s="123">
        <f t="shared" si="13"/>
        <v>0</v>
      </c>
      <c r="AE58" s="123">
        <f t="shared" si="13"/>
        <v>0</v>
      </c>
      <c r="AF58" s="123">
        <f t="shared" si="13"/>
        <v>0</v>
      </c>
      <c r="AG58" s="123">
        <f t="shared" si="13"/>
        <v>0</v>
      </c>
    </row>
    <row r="59" spans="1:33">
      <c r="B59" s="123" t="s">
        <v>19</v>
      </c>
      <c r="D59" s="123">
        <f t="shared" si="11"/>
        <v>4.3839806511718369E-3</v>
      </c>
      <c r="E59" s="123">
        <f t="shared" si="11"/>
        <v>2.9958692862019414E-3</v>
      </c>
      <c r="F59" s="123">
        <f t="shared" si="11"/>
        <v>1.7194904132826648E-3</v>
      </c>
      <c r="G59" s="123">
        <f t="shared" si="11"/>
        <v>5.6651322119322003E-4</v>
      </c>
      <c r="H59" s="123">
        <f t="shared" si="11"/>
        <v>-1.4625463463873947E-4</v>
      </c>
      <c r="I59" s="123">
        <f t="shared" si="11"/>
        <v>-6.4315343523065971E-4</v>
      </c>
      <c r="J59" s="123">
        <f t="shared" si="11"/>
        <v>-5.3220950624395448E-4</v>
      </c>
      <c r="K59" s="123">
        <f t="shared" si="11"/>
        <v>-5.1127102817447197E-4</v>
      </c>
      <c r="L59" s="123">
        <f t="shared" si="11"/>
        <v>-1.6744014231881579E-4</v>
      </c>
      <c r="M59" s="123">
        <f t="shared" si="11"/>
        <v>2.0571168268511375E-5</v>
      </c>
      <c r="N59" s="123">
        <f t="shared" si="12"/>
        <v>1.8514051441660237E-5</v>
      </c>
      <c r="O59" s="123">
        <f t="shared" si="12"/>
        <v>1.6456934614809101E-5</v>
      </c>
      <c r="P59" s="123">
        <f t="shared" si="12"/>
        <v>1.4399817787957963E-5</v>
      </c>
      <c r="Q59" s="123">
        <f t="shared" si="12"/>
        <v>1.2342700961106824E-5</v>
      </c>
      <c r="R59" s="123">
        <f t="shared" si="12"/>
        <v>1.0285584134255688E-5</v>
      </c>
      <c r="S59" s="123">
        <f t="shared" si="12"/>
        <v>8.2284673074045507E-6</v>
      </c>
      <c r="T59" s="123">
        <f t="shared" si="12"/>
        <v>6.1713504805534122E-6</v>
      </c>
      <c r="U59" s="123">
        <f t="shared" si="12"/>
        <v>4.1142336537022737E-6</v>
      </c>
      <c r="V59" s="123">
        <f t="shared" si="12"/>
        <v>2.0571168268511385E-6</v>
      </c>
      <c r="W59" s="123">
        <f t="shared" si="12"/>
        <v>0</v>
      </c>
      <c r="X59" s="123">
        <f t="shared" si="13"/>
        <v>0</v>
      </c>
      <c r="Y59" s="123">
        <f t="shared" si="13"/>
        <v>0</v>
      </c>
      <c r="Z59" s="123">
        <f t="shared" si="13"/>
        <v>0</v>
      </c>
      <c r="AA59" s="123">
        <f t="shared" si="13"/>
        <v>0</v>
      </c>
      <c r="AB59" s="123">
        <f t="shared" si="13"/>
        <v>0</v>
      </c>
      <c r="AC59" s="123">
        <f t="shared" si="13"/>
        <v>0</v>
      </c>
      <c r="AD59" s="123">
        <f t="shared" si="13"/>
        <v>0</v>
      </c>
      <c r="AE59" s="123">
        <f t="shared" si="13"/>
        <v>0</v>
      </c>
      <c r="AF59" s="123">
        <f t="shared" si="13"/>
        <v>0</v>
      </c>
      <c r="AG59" s="123">
        <f t="shared" si="13"/>
        <v>0</v>
      </c>
    </row>
    <row r="60" spans="1:33">
      <c r="B60" s="123" t="s">
        <v>20</v>
      </c>
      <c r="D60" s="123">
        <f t="shared" si="11"/>
        <v>9.99134534912372E-3</v>
      </c>
      <c r="E60" s="123">
        <f t="shared" si="11"/>
        <v>8.1660216585995871E-3</v>
      </c>
      <c r="F60" s="123">
        <f t="shared" si="11"/>
        <v>5.346275310223695E-3</v>
      </c>
      <c r="G60" s="123">
        <f t="shared" si="11"/>
        <v>3.1962604096513491E-3</v>
      </c>
      <c r="H60" s="123">
        <f t="shared" si="11"/>
        <v>1.5086831245245743E-3</v>
      </c>
      <c r="I60" s="123">
        <f t="shared" si="11"/>
        <v>4.0534084841044614E-4</v>
      </c>
      <c r="J60" s="123">
        <f t="shared" si="11"/>
        <v>-1.2370910929953441E-4</v>
      </c>
      <c r="K60" s="123">
        <f t="shared" si="11"/>
        <v>-6.0884575009979196E-4</v>
      </c>
      <c r="L60" s="123">
        <f t="shared" si="11"/>
        <v>-9.736556735206168E-4</v>
      </c>
      <c r="M60" s="123">
        <f t="shared" si="11"/>
        <v>-9.9980070505528273E-4</v>
      </c>
      <c r="N60" s="123">
        <f t="shared" si="12"/>
        <v>-8.998206345497545E-4</v>
      </c>
      <c r="O60" s="123">
        <f t="shared" si="12"/>
        <v>-7.9984056404422616E-4</v>
      </c>
      <c r="P60" s="123">
        <f t="shared" si="12"/>
        <v>-6.9986049353869782E-4</v>
      </c>
      <c r="Q60" s="123">
        <f t="shared" si="12"/>
        <v>-5.9988042303316959E-4</v>
      </c>
      <c r="R60" s="123">
        <f t="shared" si="12"/>
        <v>-4.9990035252764136E-4</v>
      </c>
      <c r="S60" s="123">
        <f t="shared" si="12"/>
        <v>-3.9992028202211303E-4</v>
      </c>
      <c r="T60" s="123">
        <f t="shared" si="12"/>
        <v>-2.999402115165848E-4</v>
      </c>
      <c r="U60" s="123">
        <f t="shared" si="12"/>
        <v>-1.9996014101105646E-4</v>
      </c>
      <c r="V60" s="123">
        <f t="shared" si="12"/>
        <v>-9.9980070505528229E-5</v>
      </c>
      <c r="W60" s="123">
        <f t="shared" si="12"/>
        <v>0</v>
      </c>
      <c r="X60" s="123">
        <f t="shared" si="13"/>
        <v>0</v>
      </c>
      <c r="Y60" s="123">
        <f t="shared" si="13"/>
        <v>0</v>
      </c>
      <c r="Z60" s="123">
        <f t="shared" si="13"/>
        <v>0</v>
      </c>
      <c r="AA60" s="123">
        <f t="shared" si="13"/>
        <v>0</v>
      </c>
      <c r="AB60" s="123">
        <f t="shared" si="13"/>
        <v>0</v>
      </c>
      <c r="AC60" s="123">
        <f t="shared" si="13"/>
        <v>0</v>
      </c>
      <c r="AD60" s="123">
        <f t="shared" si="13"/>
        <v>0</v>
      </c>
      <c r="AE60" s="123">
        <f t="shared" si="13"/>
        <v>0</v>
      </c>
      <c r="AF60" s="123">
        <f t="shared" si="13"/>
        <v>0</v>
      </c>
      <c r="AG60" s="123">
        <f t="shared" si="13"/>
        <v>0</v>
      </c>
    </row>
    <row r="61" spans="1:33">
      <c r="B61" s="123" t="s">
        <v>21</v>
      </c>
      <c r="D61" s="123">
        <f t="shared" si="11"/>
        <v>1.8931287084674051E-2</v>
      </c>
      <c r="E61" s="123">
        <f t="shared" si="11"/>
        <v>1.6198229512313336E-2</v>
      </c>
      <c r="F61" s="123">
        <f t="shared" si="11"/>
        <v>1.3151140013015828E-2</v>
      </c>
      <c r="G61" s="123">
        <f t="shared" si="11"/>
        <v>1.0423099138882008E-2</v>
      </c>
      <c r="H61" s="123">
        <f t="shared" si="11"/>
        <v>8.0357787466061089E-3</v>
      </c>
      <c r="I61" s="123">
        <f t="shared" si="11"/>
        <v>5.9769662453425416E-3</v>
      </c>
      <c r="J61" s="123">
        <f t="shared" si="11"/>
        <v>4.0588819614865079E-3</v>
      </c>
      <c r="K61" s="123">
        <f t="shared" si="11"/>
        <v>2.3290970514999927E-3</v>
      </c>
      <c r="L61" s="123">
        <f t="shared" si="11"/>
        <v>5.7995943774394386E-4</v>
      </c>
      <c r="M61" s="123">
        <f t="shared" si="11"/>
        <v>-4.1235827740366369E-5</v>
      </c>
      <c r="N61" s="123">
        <f t="shared" si="12"/>
        <v>-3.7112244966329732E-5</v>
      </c>
      <c r="O61" s="123">
        <f t="shared" si="12"/>
        <v>-3.2988662192293095E-5</v>
      </c>
      <c r="P61" s="123">
        <f t="shared" si="12"/>
        <v>-2.8865079418256458E-5</v>
      </c>
      <c r="Q61" s="123">
        <f t="shared" si="12"/>
        <v>-2.4741496644219821E-5</v>
      </c>
      <c r="R61" s="123">
        <f t="shared" si="12"/>
        <v>-2.0617913870183185E-5</v>
      </c>
      <c r="S61" s="123">
        <f t="shared" si="12"/>
        <v>-1.6494331096146548E-5</v>
      </c>
      <c r="T61" s="123">
        <f t="shared" si="12"/>
        <v>-1.2370748322109911E-5</v>
      </c>
      <c r="U61" s="123">
        <f t="shared" si="12"/>
        <v>-8.2471655480732738E-6</v>
      </c>
      <c r="V61" s="123">
        <f t="shared" si="12"/>
        <v>-4.1235827740366369E-6</v>
      </c>
      <c r="W61" s="123">
        <f t="shared" si="12"/>
        <v>0</v>
      </c>
      <c r="X61" s="123">
        <f t="shared" si="13"/>
        <v>0</v>
      </c>
      <c r="Y61" s="123">
        <f t="shared" si="13"/>
        <v>0</v>
      </c>
      <c r="Z61" s="123">
        <f t="shared" si="13"/>
        <v>0</v>
      </c>
      <c r="AA61" s="123">
        <f t="shared" si="13"/>
        <v>0</v>
      </c>
      <c r="AB61" s="123">
        <f t="shared" si="13"/>
        <v>0</v>
      </c>
      <c r="AC61" s="123">
        <f t="shared" si="13"/>
        <v>0</v>
      </c>
      <c r="AD61" s="123">
        <f t="shared" si="13"/>
        <v>0</v>
      </c>
      <c r="AE61" s="123">
        <f t="shared" si="13"/>
        <v>0</v>
      </c>
      <c r="AF61" s="123">
        <f t="shared" si="13"/>
        <v>0</v>
      </c>
      <c r="AG61" s="123">
        <f t="shared" si="13"/>
        <v>0</v>
      </c>
    </row>
    <row r="62" spans="1:33">
      <c r="A62" s="126" t="s">
        <v>29</v>
      </c>
      <c r="B62" s="125" t="s">
        <v>22</v>
      </c>
      <c r="C62" s="125"/>
      <c r="D62" s="125">
        <f t="shared" si="11"/>
        <v>1.2119685109987247E-2</v>
      </c>
      <c r="E62" s="125">
        <f t="shared" si="11"/>
        <v>1.0296167061715595E-2</v>
      </c>
      <c r="F62" s="125">
        <f t="shared" si="11"/>
        <v>7.8244792798877871E-3</v>
      </c>
      <c r="G62" s="125">
        <f t="shared" si="11"/>
        <v>5.7552291252638728E-3</v>
      </c>
      <c r="H62" s="125">
        <f t="shared" si="11"/>
        <v>4.0417207381105444E-3</v>
      </c>
      <c r="I62" s="125">
        <f t="shared" si="11"/>
        <v>2.7051388124102846E-3</v>
      </c>
      <c r="J62" s="125">
        <f t="shared" si="11"/>
        <v>1.7022054540198979E-3</v>
      </c>
      <c r="K62" s="125">
        <f t="shared" si="11"/>
        <v>7.4528684019169427E-4</v>
      </c>
      <c r="L62" s="125">
        <f t="shared" si="11"/>
        <v>-1.6190479986810086E-4</v>
      </c>
      <c r="M62" s="125">
        <f t="shared" si="11"/>
        <v>-4.3555525824423894E-4</v>
      </c>
      <c r="N62" s="125">
        <f t="shared" si="12"/>
        <v>-3.9199973241981504E-4</v>
      </c>
      <c r="O62" s="125">
        <f t="shared" si="12"/>
        <v>-3.4844420659539113E-4</v>
      </c>
      <c r="P62" s="125">
        <f t="shared" si="12"/>
        <v>-3.0488868077096728E-4</v>
      </c>
      <c r="Q62" s="125">
        <f t="shared" si="12"/>
        <v>-2.6133315494654332E-4</v>
      </c>
      <c r="R62" s="125">
        <f t="shared" si="12"/>
        <v>-2.1777762912211947E-4</v>
      </c>
      <c r="S62" s="125">
        <f t="shared" si="12"/>
        <v>-1.7422210329769557E-4</v>
      </c>
      <c r="T62" s="125">
        <f t="shared" si="12"/>
        <v>-1.3066657747327166E-4</v>
      </c>
      <c r="U62" s="125">
        <f t="shared" si="12"/>
        <v>-8.7111051648847756E-5</v>
      </c>
      <c r="V62" s="125">
        <f t="shared" si="12"/>
        <v>-4.3555525824423851E-5</v>
      </c>
      <c r="W62" s="125">
        <f t="shared" si="12"/>
        <v>0</v>
      </c>
      <c r="X62" s="125">
        <f t="shared" si="13"/>
        <v>0</v>
      </c>
      <c r="Y62" s="125">
        <f t="shared" si="13"/>
        <v>0</v>
      </c>
      <c r="Z62" s="125">
        <f t="shared" si="13"/>
        <v>0</v>
      </c>
      <c r="AA62" s="125">
        <f t="shared" si="13"/>
        <v>0</v>
      </c>
      <c r="AB62" s="125">
        <f t="shared" si="13"/>
        <v>0</v>
      </c>
      <c r="AC62" s="125">
        <f t="shared" si="13"/>
        <v>0</v>
      </c>
      <c r="AD62" s="125">
        <f t="shared" si="13"/>
        <v>0</v>
      </c>
      <c r="AE62" s="125">
        <f t="shared" si="13"/>
        <v>0</v>
      </c>
      <c r="AF62" s="125">
        <f t="shared" si="13"/>
        <v>0</v>
      </c>
      <c r="AG62" s="125">
        <f t="shared" si="13"/>
        <v>0</v>
      </c>
    </row>
    <row r="63" spans="1:33">
      <c r="A63" s="126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5"/>
      <c r="AD63" s="125"/>
      <c r="AE63" s="125"/>
      <c r="AF63" s="125"/>
      <c r="AG63" s="125"/>
    </row>
    <row r="65" spans="1:33">
      <c r="A65" s="163" t="s">
        <v>12</v>
      </c>
      <c r="B65" s="166" t="s">
        <v>30</v>
      </c>
      <c r="C65" s="166">
        <v>2000</v>
      </c>
      <c r="D65" s="166">
        <v>2010</v>
      </c>
      <c r="E65" s="166">
        <v>2020</v>
      </c>
      <c r="F65" s="166">
        <v>2030</v>
      </c>
      <c r="G65" s="166">
        <v>2040</v>
      </c>
      <c r="H65" s="166">
        <v>2050</v>
      </c>
      <c r="I65" s="166">
        <v>2060</v>
      </c>
      <c r="J65" s="166">
        <v>2070</v>
      </c>
      <c r="K65" s="166">
        <v>2080</v>
      </c>
      <c r="L65" s="166">
        <v>2090</v>
      </c>
      <c r="M65" s="166">
        <v>2100</v>
      </c>
      <c r="N65" s="127">
        <v>2110</v>
      </c>
      <c r="O65" s="127">
        <v>2120</v>
      </c>
      <c r="P65" s="127">
        <v>2130</v>
      </c>
      <c r="Q65" s="127">
        <v>2140</v>
      </c>
      <c r="R65" s="127">
        <v>2150</v>
      </c>
      <c r="S65" s="127">
        <v>2160</v>
      </c>
      <c r="T65" s="127">
        <v>2170</v>
      </c>
      <c r="U65" s="127">
        <v>2180</v>
      </c>
      <c r="V65" s="127">
        <v>2190</v>
      </c>
      <c r="W65" s="127">
        <v>2200</v>
      </c>
      <c r="X65" s="127">
        <v>2210</v>
      </c>
      <c r="Y65" s="127">
        <v>2220</v>
      </c>
      <c r="Z65" s="127">
        <v>2230</v>
      </c>
      <c r="AA65" s="127">
        <v>2240</v>
      </c>
      <c r="AB65" s="127">
        <v>2250</v>
      </c>
      <c r="AC65" s="127">
        <v>2260</v>
      </c>
      <c r="AD65" s="127">
        <v>2270</v>
      </c>
      <c r="AE65" s="127">
        <v>2280</v>
      </c>
      <c r="AF65" s="127">
        <v>2290</v>
      </c>
      <c r="AG65" s="127">
        <v>2300</v>
      </c>
    </row>
    <row r="66" spans="1:33">
      <c r="A66" s="234" t="s">
        <v>31</v>
      </c>
      <c r="B66" s="164" t="s">
        <v>15</v>
      </c>
      <c r="C66" s="164">
        <v>4.1467200479338882</v>
      </c>
      <c r="D66" s="164">
        <v>6.6707807726078379</v>
      </c>
      <c r="E66" s="164">
        <v>7.9873529553016223</v>
      </c>
      <c r="F66" s="164">
        <v>8.2020012122904902</v>
      </c>
      <c r="G66" s="164">
        <v>7.133538703435244</v>
      </c>
      <c r="H66" s="164">
        <v>4.6266824265955799</v>
      </c>
      <c r="I66" s="164">
        <v>3.2896615601061168</v>
      </c>
      <c r="J66" s="164">
        <v>2.5044429137210455</v>
      </c>
      <c r="K66" s="164">
        <v>2.0946574881626177</v>
      </c>
      <c r="L66" s="164">
        <v>1.9343446586257029</v>
      </c>
      <c r="M66" s="164">
        <v>1.9108184815093234</v>
      </c>
      <c r="N66" s="124">
        <f t="shared" ref="N66:AC72" si="14">($M66/$M$73)*N$73</f>
        <v>1.9951707094011988</v>
      </c>
      <c r="O66" s="124">
        <f t="shared" si="14"/>
        <v>2.0681191926962432</v>
      </c>
      <c r="P66" s="124">
        <f t="shared" si="14"/>
        <v>2.1281681873513496</v>
      </c>
      <c r="Q66" s="124">
        <f t="shared" si="14"/>
        <v>2.1740584006087551</v>
      </c>
      <c r="R66" s="124">
        <f t="shared" si="14"/>
        <v>2.2048108767071244</v>
      </c>
      <c r="S66" s="124">
        <f t="shared" si="14"/>
        <v>2.2197617142349362</v>
      </c>
      <c r="T66" s="124">
        <f t="shared" si="14"/>
        <v>2.2185858958322955</v>
      </c>
      <c r="U66" s="124">
        <f t="shared" si="14"/>
        <v>2.2013090356869265</v>
      </c>
      <c r="V66" s="124">
        <f t="shared" si="14"/>
        <v>2.1683064518135571</v>
      </c>
      <c r="W66" s="124">
        <f t="shared" si="14"/>
        <v>2.1202896100445834</v>
      </c>
      <c r="X66" s="124">
        <f t="shared" si="14"/>
        <v>2.0573843238135483</v>
      </c>
      <c r="Y66" s="124">
        <f t="shared" si="14"/>
        <v>1.9809859060221422</v>
      </c>
      <c r="Z66" s="124">
        <f t="shared" si="14"/>
        <v>1.892749164153994</v>
      </c>
      <c r="AA66" s="124">
        <f t="shared" si="14"/>
        <v>1.7945289069623978</v>
      </c>
      <c r="AB66" s="124">
        <f t="shared" si="14"/>
        <v>1.6883153615431545</v>
      </c>
      <c r="AC66" s="124">
        <f t="shared" si="14"/>
        <v>1.5761676282541124</v>
      </c>
      <c r="AD66" s="124">
        <f t="shared" ref="X66:AM72" si="15">($M66/$M$73)*AD$73</f>
        <v>1.4601482533079022</v>
      </c>
      <c r="AE66" s="124">
        <f t="shared" si="15"/>
        <v>1.3422617703591297</v>
      </c>
      <c r="AF66" s="124">
        <f t="shared" si="15"/>
        <v>1.2243996782762312</v>
      </c>
      <c r="AG66" s="124">
        <f t="shared" si="15"/>
        <v>1.1082938177975474</v>
      </c>
    </row>
    <row r="67" spans="1:33">
      <c r="A67" s="234"/>
      <c r="B67" s="164" t="s">
        <v>16</v>
      </c>
      <c r="C67" s="164">
        <v>4.5542665373738576</v>
      </c>
      <c r="D67" s="164">
        <v>4.6453264120578499</v>
      </c>
      <c r="E67" s="164">
        <v>4.3345335254571022</v>
      </c>
      <c r="F67" s="164">
        <v>3.5607597272017424</v>
      </c>
      <c r="G67" s="164">
        <v>2.6656394117812829</v>
      </c>
      <c r="H67" s="164">
        <v>1.6943770317106159</v>
      </c>
      <c r="I67" s="164">
        <v>1.2791231231721647</v>
      </c>
      <c r="J67" s="164">
        <v>1.0873870411827786</v>
      </c>
      <c r="K67" s="164">
        <v>0.75025134001077665</v>
      </c>
      <c r="L67" s="164">
        <v>0.67774892873723802</v>
      </c>
      <c r="M67" s="164">
        <v>0.71156069837669522</v>
      </c>
      <c r="N67" s="124">
        <f t="shared" si="14"/>
        <v>0.74297222739904523</v>
      </c>
      <c r="O67" s="124">
        <f t="shared" si="14"/>
        <v>0.77013716965873169</v>
      </c>
      <c r="P67" s="124">
        <f t="shared" si="14"/>
        <v>0.79249853207336329</v>
      </c>
      <c r="Q67" s="124">
        <f t="shared" si="14"/>
        <v>0.80958737254150781</v>
      </c>
      <c r="R67" s="124">
        <f t="shared" si="14"/>
        <v>0.8210391423360327</v>
      </c>
      <c r="S67" s="124">
        <f t="shared" si="14"/>
        <v>0.82660661433588634</v>
      </c>
      <c r="T67" s="124">
        <f t="shared" si="14"/>
        <v>0.82616875685656865</v>
      </c>
      <c r="U67" s="124">
        <f t="shared" si="14"/>
        <v>0.81973510824485718</v>
      </c>
      <c r="V67" s="124">
        <f t="shared" si="14"/>
        <v>0.80744543140929448</v>
      </c>
      <c r="W67" s="124">
        <f t="shared" si="14"/>
        <v>0.78956466576169282</v>
      </c>
      <c r="X67" s="124">
        <f t="shared" si="15"/>
        <v>0.76613966237425168</v>
      </c>
      <c r="Y67" s="124">
        <f t="shared" si="15"/>
        <v>0.73769001524943012</v>
      </c>
      <c r="Z67" s="124">
        <f t="shared" si="15"/>
        <v>0.70483195035537993</v>
      </c>
      <c r="AA67" s="124">
        <f t="shared" si="15"/>
        <v>0.66825617119147629</v>
      </c>
      <c r="AB67" s="124">
        <f t="shared" si="15"/>
        <v>0.62870380905612355</v>
      </c>
      <c r="AC67" s="124">
        <f t="shared" si="15"/>
        <v>0.58694164263753135</v>
      </c>
      <c r="AD67" s="124">
        <f t="shared" si="15"/>
        <v>0.54373773380954871</v>
      </c>
      <c r="AE67" s="124">
        <f t="shared" si="15"/>
        <v>0.49983854142265971</v>
      </c>
      <c r="AF67" s="124">
        <f t="shared" si="15"/>
        <v>0.45594843183548361</v>
      </c>
      <c r="AG67" s="124">
        <f t="shared" si="15"/>
        <v>0.41271231706722883</v>
      </c>
    </row>
    <row r="68" spans="1:33">
      <c r="A68" s="234"/>
      <c r="B68" s="164" t="s">
        <v>17</v>
      </c>
      <c r="C68" s="164">
        <v>1.10379905493981</v>
      </c>
      <c r="D68" s="164">
        <v>1.462892100729478</v>
      </c>
      <c r="E68" s="164">
        <v>1.7517930920537559</v>
      </c>
      <c r="F68" s="164">
        <v>2.1157018041483631</v>
      </c>
      <c r="G68" s="164">
        <v>1.9839678908853327</v>
      </c>
      <c r="H68" s="164">
        <v>1.5356440189313332</v>
      </c>
      <c r="I68" s="164">
        <v>1.2498112356178599</v>
      </c>
      <c r="J68" s="164">
        <v>1.2235561957162013</v>
      </c>
      <c r="K68" s="164">
        <v>1.1250772325596912</v>
      </c>
      <c r="L68" s="164">
        <v>1.2501750771988078</v>
      </c>
      <c r="M68" s="164">
        <v>1.469893255171258</v>
      </c>
      <c r="N68" s="124">
        <f t="shared" si="14"/>
        <v>1.5347810360027474</v>
      </c>
      <c r="O68" s="124">
        <f t="shared" si="14"/>
        <v>1.5908965093498875</v>
      </c>
      <c r="P68" s="124">
        <f t="shared" si="14"/>
        <v>1.6370890771303899</v>
      </c>
      <c r="Q68" s="124">
        <f t="shared" si="14"/>
        <v>1.6723900309353532</v>
      </c>
      <c r="R68" s="124">
        <f t="shared" si="14"/>
        <v>1.6960463110238226</v>
      </c>
      <c r="S68" s="124">
        <f t="shared" si="14"/>
        <v>1.7075472125767179</v>
      </c>
      <c r="T68" s="124">
        <f t="shared" si="14"/>
        <v>1.7066427166467943</v>
      </c>
      <c r="U68" s="124">
        <f t="shared" si="14"/>
        <v>1.6933525268961931</v>
      </c>
      <c r="V68" s="124">
        <f t="shared" si="14"/>
        <v>1.667965355949232</v>
      </c>
      <c r="W68" s="124">
        <f t="shared" si="14"/>
        <v>1.6310284974596228</v>
      </c>
      <c r="X68" s="124">
        <f t="shared" si="15"/>
        <v>1.5826387331568514</v>
      </c>
      <c r="Y68" s="124">
        <f t="shared" si="15"/>
        <v>1.5238694046706407</v>
      </c>
      <c r="Z68" s="124">
        <f t="shared" si="15"/>
        <v>1.4559934693134362</v>
      </c>
      <c r="AA68" s="124">
        <f t="shared" si="15"/>
        <v>1.3804377349701744</v>
      </c>
      <c r="AB68" s="124">
        <f t="shared" si="15"/>
        <v>1.2987331798120867</v>
      </c>
      <c r="AC68" s="124">
        <f t="shared" si="15"/>
        <v>1.2124637626280435</v>
      </c>
      <c r="AD68" s="124">
        <f t="shared" si="15"/>
        <v>1.1232160929237416</v>
      </c>
      <c r="AE68" s="124">
        <f t="shared" si="15"/>
        <v>1.0325321541618604</v>
      </c>
      <c r="AF68" s="124">
        <f t="shared" si="15"/>
        <v>0.94186697802425934</v>
      </c>
      <c r="AG68" s="124">
        <f t="shared" si="15"/>
        <v>0.85255277949888786</v>
      </c>
    </row>
    <row r="69" spans="1:33">
      <c r="A69" s="234"/>
      <c r="B69" s="164" t="s">
        <v>18</v>
      </c>
      <c r="C69" s="164">
        <v>6.0677658871751099</v>
      </c>
      <c r="D69" s="164">
        <v>6.4192284367208625</v>
      </c>
      <c r="E69" s="164">
        <v>6.2099210634313353</v>
      </c>
      <c r="F69" s="164">
        <v>5.4795398218261466</v>
      </c>
      <c r="G69" s="164">
        <v>4.0196605022921066</v>
      </c>
      <c r="H69" s="164">
        <v>2.2823415656983896</v>
      </c>
      <c r="I69" s="164">
        <v>1.7700689057225176</v>
      </c>
      <c r="J69" s="164">
        <v>1.5320263975346293</v>
      </c>
      <c r="K69" s="164">
        <v>1.3039116456850395</v>
      </c>
      <c r="L69" s="164">
        <v>1.1945601747644115</v>
      </c>
      <c r="M69" s="164">
        <v>1.295872858860553</v>
      </c>
      <c r="N69" s="124">
        <f t="shared" si="14"/>
        <v>1.3530785870693147</v>
      </c>
      <c r="O69" s="124">
        <f t="shared" si="14"/>
        <v>1.4025505596883054</v>
      </c>
      <c r="P69" s="124">
        <f t="shared" si="14"/>
        <v>1.4432743977338478</v>
      </c>
      <c r="Q69" s="124">
        <f t="shared" si="14"/>
        <v>1.4743960780101564</v>
      </c>
      <c r="R69" s="124">
        <f t="shared" si="14"/>
        <v>1.4952516953826431</v>
      </c>
      <c r="S69" s="124">
        <f t="shared" si="14"/>
        <v>1.5053910072832803</v>
      </c>
      <c r="T69" s="124">
        <f t="shared" si="14"/>
        <v>1.5045935944627138</v>
      </c>
      <c r="U69" s="124">
        <f t="shared" si="14"/>
        <v>1.4928768278700919</v>
      </c>
      <c r="V69" s="124">
        <f t="shared" si="14"/>
        <v>1.4704952394944197</v>
      </c>
      <c r="W69" s="124">
        <f t="shared" si="14"/>
        <v>1.4379313289928499</v>
      </c>
      <c r="X69" s="124">
        <f t="shared" si="15"/>
        <v>1.3952704201234407</v>
      </c>
      <c r="Y69" s="124">
        <f t="shared" si="15"/>
        <v>1.3434587817947323</v>
      </c>
      <c r="Z69" s="124">
        <f t="shared" si="15"/>
        <v>1.2836186661334583</v>
      </c>
      <c r="AA69" s="124">
        <f t="shared" si="15"/>
        <v>1.2170079614974243</v>
      </c>
      <c r="AB69" s="124">
        <f t="shared" si="15"/>
        <v>1.1449763938294002</v>
      </c>
      <c r="AC69" s="124">
        <f t="shared" si="15"/>
        <v>1.0689203973240657</v>
      </c>
      <c r="AD69" s="124">
        <f t="shared" si="15"/>
        <v>0.99023874307504267</v>
      </c>
      <c r="AE69" s="124">
        <f t="shared" si="15"/>
        <v>0.91029085940208687</v>
      </c>
      <c r="AF69" s="124">
        <f t="shared" si="15"/>
        <v>0.83035951704972</v>
      </c>
      <c r="AG69" s="124">
        <f t="shared" si="15"/>
        <v>0.75161921031470658</v>
      </c>
    </row>
    <row r="70" spans="1:33">
      <c r="A70" s="234"/>
      <c r="B70" s="164" t="s">
        <v>19</v>
      </c>
      <c r="C70" s="164">
        <v>12.841990470435274</v>
      </c>
      <c r="D70" s="164">
        <v>13.307046597044053</v>
      </c>
      <c r="E70" s="164">
        <v>12.529462753989701</v>
      </c>
      <c r="F70" s="164">
        <v>10.608131432568698</v>
      </c>
      <c r="G70" s="164">
        <v>7.8148850579095104</v>
      </c>
      <c r="H70" s="164">
        <v>4.6708302418433796</v>
      </c>
      <c r="I70" s="164">
        <v>3.553684198678321</v>
      </c>
      <c r="J70" s="164">
        <v>3.0144620665176047</v>
      </c>
      <c r="K70" s="164">
        <v>2.3546469980289313</v>
      </c>
      <c r="L70" s="164">
        <v>2.1281972171622279</v>
      </c>
      <c r="M70" s="164">
        <v>2.1984521381911648</v>
      </c>
      <c r="N70" s="124">
        <f t="shared" si="14"/>
        <v>2.2955018253093269</v>
      </c>
      <c r="O70" s="124">
        <f t="shared" si="14"/>
        <v>2.3794311731933377</v>
      </c>
      <c r="P70" s="124">
        <f t="shared" si="14"/>
        <v>2.4485192848969004</v>
      </c>
      <c r="Q70" s="124">
        <f t="shared" si="14"/>
        <v>2.5013173075422031</v>
      </c>
      <c r="R70" s="124">
        <f t="shared" si="14"/>
        <v>2.5366989241046145</v>
      </c>
      <c r="S70" s="124">
        <f t="shared" si="14"/>
        <v>2.5539002967356788</v>
      </c>
      <c r="T70" s="124">
        <f t="shared" si="14"/>
        <v>2.552547483526876</v>
      </c>
      <c r="U70" s="124">
        <f t="shared" si="14"/>
        <v>2.532669954344819</v>
      </c>
      <c r="V70" s="124">
        <f t="shared" si="14"/>
        <v>2.4946995234617488</v>
      </c>
      <c r="W70" s="124">
        <f t="shared" si="14"/>
        <v>2.439454752973238</v>
      </c>
      <c r="X70" s="124">
        <f t="shared" si="15"/>
        <v>2.3670803948872154</v>
      </c>
      <c r="Y70" s="124">
        <f t="shared" si="15"/>
        <v>2.279181797206042</v>
      </c>
      <c r="Z70" s="124">
        <f t="shared" si="15"/>
        <v>2.1776628639822921</v>
      </c>
      <c r="AA70" s="124">
        <f t="shared" si="15"/>
        <v>2.0646576065357607</v>
      </c>
      <c r="AB70" s="124">
        <f t="shared" si="15"/>
        <v>1.9424558389207869</v>
      </c>
      <c r="AC70" s="124">
        <f t="shared" si="15"/>
        <v>1.8134266158792345</v>
      </c>
      <c r="AD70" s="124">
        <f t="shared" si="15"/>
        <v>1.6799429567089357</v>
      </c>
      <c r="AE70" s="124">
        <f t="shared" si="15"/>
        <v>1.5443111355754848</v>
      </c>
      <c r="AF70" s="124">
        <f t="shared" si="15"/>
        <v>1.4087073768413416</v>
      </c>
      <c r="AG70" s="124">
        <f t="shared" si="15"/>
        <v>1.2751242135550689</v>
      </c>
    </row>
    <row r="71" spans="1:33">
      <c r="A71" s="234"/>
      <c r="B71" s="164" t="s">
        <v>20</v>
      </c>
      <c r="C71" s="164">
        <v>8.5599497920447014</v>
      </c>
      <c r="D71" s="164">
        <v>11.55940323185874</v>
      </c>
      <c r="E71" s="164">
        <v>13.252155981772074</v>
      </c>
      <c r="F71" s="164">
        <v>13.701318084172062</v>
      </c>
      <c r="G71" s="164">
        <v>12.123841736444948</v>
      </c>
      <c r="H71" s="164">
        <v>8.4821126952817831</v>
      </c>
      <c r="I71" s="164">
        <v>6.5690764193297655</v>
      </c>
      <c r="J71" s="164">
        <v>5.3871689508570784</v>
      </c>
      <c r="K71" s="164">
        <v>4.7309551069616882</v>
      </c>
      <c r="L71" s="164">
        <v>4.5521486809985436</v>
      </c>
      <c r="M71" s="164">
        <v>4.7921353806013069</v>
      </c>
      <c r="N71" s="124">
        <f t="shared" si="14"/>
        <v>5.00368205529848</v>
      </c>
      <c r="O71" s="124">
        <f t="shared" si="14"/>
        <v>5.1866293164549973</v>
      </c>
      <c r="P71" s="124">
        <f t="shared" si="14"/>
        <v>5.33722599250817</v>
      </c>
      <c r="Q71" s="124">
        <f t="shared" si="14"/>
        <v>5.4523139072955793</v>
      </c>
      <c r="R71" s="124">
        <f t="shared" si="14"/>
        <v>5.5294379408854608</v>
      </c>
      <c r="S71" s="124">
        <f t="shared" si="14"/>
        <v>5.5669330971129929</v>
      </c>
      <c r="T71" s="124">
        <f t="shared" si="14"/>
        <v>5.5639842660110421</v>
      </c>
      <c r="U71" s="124">
        <f t="shared" si="14"/>
        <v>5.5206556853166973</v>
      </c>
      <c r="V71" s="124">
        <f t="shared" si="14"/>
        <v>5.4378886138437892</v>
      </c>
      <c r="W71" s="124">
        <f t="shared" si="14"/>
        <v>5.3174673344116998</v>
      </c>
      <c r="X71" s="124">
        <f t="shared" si="15"/>
        <v>5.1597073741163175</v>
      </c>
      <c r="Y71" s="124">
        <f t="shared" si="15"/>
        <v>4.9681080335913226</v>
      </c>
      <c r="Z71" s="124">
        <f t="shared" si="15"/>
        <v>4.7468193990783565</v>
      </c>
      <c r="AA71" s="124">
        <f t="shared" si="15"/>
        <v>4.500493139344977</v>
      </c>
      <c r="AB71" s="124">
        <f t="shared" si="15"/>
        <v>4.2341205383742047</v>
      </c>
      <c r="AC71" s="124">
        <f t="shared" si="15"/>
        <v>3.9528656071762649</v>
      </c>
      <c r="AD71" s="124">
        <f t="shared" si="15"/>
        <v>3.661900998609247</v>
      </c>
      <c r="AE71" s="124">
        <f t="shared" si="15"/>
        <v>3.3662538760279137</v>
      </c>
      <c r="AF71" s="124">
        <f t="shared" si="15"/>
        <v>3.0706679232188261</v>
      </c>
      <c r="AG71" s="124">
        <f t="shared" si="15"/>
        <v>2.7794864178695722</v>
      </c>
    </row>
    <row r="72" spans="1:33">
      <c r="A72" s="234"/>
      <c r="B72" s="164" t="s">
        <v>21</v>
      </c>
      <c r="C72" s="164">
        <v>4.4903042895448673</v>
      </c>
      <c r="D72" s="164">
        <v>5.8612603590777512</v>
      </c>
      <c r="E72" s="164">
        <v>7.0409612064602936</v>
      </c>
      <c r="F72" s="164">
        <v>7.6680900075318377</v>
      </c>
      <c r="G72" s="164">
        <v>7.3730978039959583</v>
      </c>
      <c r="H72" s="164">
        <v>6.2692817957098024</v>
      </c>
      <c r="I72" s="164">
        <v>5.7434596343480386</v>
      </c>
      <c r="J72" s="164">
        <v>5.3366334848960708</v>
      </c>
      <c r="K72" s="164">
        <v>4.6238523471400876</v>
      </c>
      <c r="L72" s="164">
        <v>4.7689344924756467</v>
      </c>
      <c r="M72" s="164">
        <v>5.0418950707116288</v>
      </c>
      <c r="N72" s="124">
        <f t="shared" si="14"/>
        <v>5.2644672753072514</v>
      </c>
      <c r="O72" s="124">
        <f t="shared" si="14"/>
        <v>5.4569495031589819</v>
      </c>
      <c r="P72" s="124">
        <f t="shared" si="14"/>
        <v>5.6153950766566929</v>
      </c>
      <c r="Q72" s="124">
        <f t="shared" si="14"/>
        <v>5.7364812197180992</v>
      </c>
      <c r="R72" s="124">
        <f t="shared" si="14"/>
        <v>5.8176248548424958</v>
      </c>
      <c r="S72" s="124">
        <f t="shared" si="14"/>
        <v>5.8570742084906469</v>
      </c>
      <c r="T72" s="124">
        <f t="shared" si="14"/>
        <v>5.8539716882535364</v>
      </c>
      <c r="U72" s="124">
        <f t="shared" si="14"/>
        <v>5.8083848798532411</v>
      </c>
      <c r="V72" s="124">
        <f t="shared" si="14"/>
        <v>5.7213040992547324</v>
      </c>
      <c r="W72" s="124">
        <f t="shared" si="14"/>
        <v>5.5946066237127843</v>
      </c>
      <c r="X72" s="124">
        <f t="shared" si="15"/>
        <v>5.428624425173739</v>
      </c>
      <c r="Y72" s="124">
        <f t="shared" si="15"/>
        <v>5.2270391831425851</v>
      </c>
      <c r="Z72" s="124">
        <f t="shared" si="15"/>
        <v>4.9942172808082157</v>
      </c>
      <c r="AA72" s="124">
        <f t="shared" si="15"/>
        <v>4.7350528256961981</v>
      </c>
      <c r="AB72" s="124">
        <f t="shared" si="15"/>
        <v>4.4547972408386078</v>
      </c>
      <c r="AC72" s="124">
        <f t="shared" si="15"/>
        <v>4.1588836785964869</v>
      </c>
      <c r="AD72" s="124">
        <f t="shared" si="15"/>
        <v>3.8527543835803044</v>
      </c>
      <c r="AE72" s="124">
        <f t="shared" si="15"/>
        <v>3.541698528178769</v>
      </c>
      <c r="AF72" s="124">
        <f t="shared" si="15"/>
        <v>3.2307070306362395</v>
      </c>
      <c r="AG72" s="124">
        <f t="shared" si="15"/>
        <v>2.9243495344674688</v>
      </c>
    </row>
    <row r="73" spans="1:33">
      <c r="A73" s="125"/>
      <c r="B73" s="165" t="s">
        <v>22</v>
      </c>
      <c r="C73" s="165">
        <v>26.176044714524824</v>
      </c>
      <c r="D73" s="165">
        <v>31.053051600480543</v>
      </c>
      <c r="E73" s="165">
        <v>33.196333140183498</v>
      </c>
      <c r="F73" s="165">
        <v>32.399010666908396</v>
      </c>
      <c r="G73" s="165">
        <v>27.788839762586068</v>
      </c>
      <c r="H73" s="165">
        <v>19.957577056774127</v>
      </c>
      <c r="I73" s="165">
        <v>16.461224492772025</v>
      </c>
      <c r="J73" s="165">
        <v>14.394595817096121</v>
      </c>
      <c r="K73" s="165">
        <v>12.425455457305901</v>
      </c>
      <c r="L73" s="165">
        <v>12.209235769600376</v>
      </c>
      <c r="M73" s="165">
        <v>12.841454884675162</v>
      </c>
      <c r="N73" s="125">
        <f t="shared" ref="N73:AG73" si="16">N84*N19</f>
        <v>13.408335171514207</v>
      </c>
      <c r="O73" s="125">
        <f t="shared" si="16"/>
        <v>13.898577790686939</v>
      </c>
      <c r="P73" s="125">
        <f t="shared" si="16"/>
        <v>14.302130751470822</v>
      </c>
      <c r="Q73" s="125">
        <f t="shared" si="16"/>
        <v>14.610531109168649</v>
      </c>
      <c r="R73" s="125">
        <f t="shared" si="16"/>
        <v>14.817199894419947</v>
      </c>
      <c r="S73" s="125">
        <f t="shared" si="16"/>
        <v>14.917675427527545</v>
      </c>
      <c r="T73" s="125">
        <f t="shared" si="16"/>
        <v>14.909773463465445</v>
      </c>
      <c r="U73" s="125">
        <f t="shared" si="16"/>
        <v>14.793666139691629</v>
      </c>
      <c r="V73" s="125">
        <f t="shared" si="16"/>
        <v>14.571875741499106</v>
      </c>
      <c r="W73" s="125">
        <f t="shared" si="16"/>
        <v>14.249183600279174</v>
      </c>
      <c r="X73" s="125">
        <f t="shared" si="16"/>
        <v>13.826435231995994</v>
      </c>
      <c r="Y73" s="125">
        <f t="shared" si="16"/>
        <v>13.313007690435908</v>
      </c>
      <c r="Z73" s="125">
        <f t="shared" si="16"/>
        <v>12.7200219354648</v>
      </c>
      <c r="AA73" s="125">
        <f t="shared" si="16"/>
        <v>12.059943014472367</v>
      </c>
      <c r="AB73" s="125">
        <f t="shared" si="16"/>
        <v>11.34614603959422</v>
      </c>
      <c r="AC73" s="125">
        <f t="shared" si="16"/>
        <v>10.592468978488828</v>
      </c>
      <c r="AD73" s="125">
        <f t="shared" si="16"/>
        <v>9.812772956319753</v>
      </c>
      <c r="AE73" s="125">
        <f t="shared" si="16"/>
        <v>9.0205292309482381</v>
      </c>
      <c r="AF73" s="125">
        <f t="shared" si="16"/>
        <v>8.2284494218287101</v>
      </c>
      <c r="AG73" s="125">
        <f t="shared" si="16"/>
        <v>7.4481721827234457</v>
      </c>
    </row>
    <row r="74" spans="1:33" s="128" customFormat="1" ht="11.25">
      <c r="B74" s="128" t="s">
        <v>23</v>
      </c>
      <c r="C74" s="128">
        <f t="shared" ref="C74:AG74" si="17">SUM(C70:C72)</f>
        <v>25.892244552024842</v>
      </c>
      <c r="D74" s="128">
        <f t="shared" si="17"/>
        <v>30.727710187980545</v>
      </c>
      <c r="E74" s="128">
        <f t="shared" si="17"/>
        <v>32.82257994222207</v>
      </c>
      <c r="F74" s="128">
        <f t="shared" si="17"/>
        <v>31.977539524272597</v>
      </c>
      <c r="G74" s="128">
        <f t="shared" si="17"/>
        <v>27.311824598350416</v>
      </c>
      <c r="H74" s="128">
        <f t="shared" si="17"/>
        <v>19.422224732834966</v>
      </c>
      <c r="I74" s="128">
        <f t="shared" si="17"/>
        <v>15.866220252356126</v>
      </c>
      <c r="J74" s="128">
        <f t="shared" si="17"/>
        <v>13.738264502270754</v>
      </c>
      <c r="K74" s="128">
        <f t="shared" si="17"/>
        <v>11.709454452130707</v>
      </c>
      <c r="L74" s="128">
        <f t="shared" si="17"/>
        <v>11.449280390636417</v>
      </c>
      <c r="M74" s="128">
        <f t="shared" si="17"/>
        <v>12.032482589504101</v>
      </c>
      <c r="N74" s="128">
        <f t="shared" si="17"/>
        <v>12.563651155915057</v>
      </c>
      <c r="O74" s="128">
        <f t="shared" si="17"/>
        <v>13.023009992807317</v>
      </c>
      <c r="P74" s="128">
        <f t="shared" si="17"/>
        <v>13.401140354061763</v>
      </c>
      <c r="Q74" s="128">
        <f t="shared" si="17"/>
        <v>13.690112434555882</v>
      </c>
      <c r="R74" s="128">
        <f t="shared" si="17"/>
        <v>13.88376171983257</v>
      </c>
      <c r="S74" s="128">
        <f t="shared" si="17"/>
        <v>13.977907602339318</v>
      </c>
      <c r="T74" s="128">
        <f t="shared" si="17"/>
        <v>13.970503437791454</v>
      </c>
      <c r="U74" s="128">
        <f t="shared" si="17"/>
        <v>13.861710519514757</v>
      </c>
      <c r="V74" s="128">
        <f t="shared" si="17"/>
        <v>13.653892236560271</v>
      </c>
      <c r="W74" s="128">
        <f t="shared" si="17"/>
        <v>13.351528711097721</v>
      </c>
      <c r="X74" s="128">
        <f t="shared" si="17"/>
        <v>12.955412194177272</v>
      </c>
      <c r="Y74" s="128">
        <f t="shared" si="17"/>
        <v>12.474329013939951</v>
      </c>
      <c r="Z74" s="128">
        <f t="shared" si="17"/>
        <v>11.918699543868865</v>
      </c>
      <c r="AA74" s="128">
        <f t="shared" si="17"/>
        <v>11.300203571576937</v>
      </c>
      <c r="AB74" s="128">
        <f t="shared" si="17"/>
        <v>10.631373618133599</v>
      </c>
      <c r="AC74" s="128">
        <f t="shared" si="17"/>
        <v>9.9251759016519863</v>
      </c>
      <c r="AD74" s="128">
        <f t="shared" si="17"/>
        <v>9.1945983388984871</v>
      </c>
      <c r="AE74" s="128">
        <f t="shared" si="17"/>
        <v>8.4522635397821677</v>
      </c>
      <c r="AF74" s="128">
        <f t="shared" si="17"/>
        <v>7.710082330696407</v>
      </c>
      <c r="AG74" s="128">
        <f t="shared" si="17"/>
        <v>6.9789601658921097</v>
      </c>
    </row>
    <row r="76" spans="1:33">
      <c r="B76" s="127" t="s">
        <v>32</v>
      </c>
      <c r="C76" s="127">
        <v>2000</v>
      </c>
      <c r="D76" s="127">
        <v>2010</v>
      </c>
      <c r="E76" s="127">
        <v>2020</v>
      </c>
      <c r="F76" s="127">
        <v>2030</v>
      </c>
      <c r="G76" s="127">
        <v>2040</v>
      </c>
      <c r="H76" s="127">
        <v>2050</v>
      </c>
      <c r="I76" s="127">
        <v>2060</v>
      </c>
      <c r="J76" s="127">
        <v>2070</v>
      </c>
      <c r="K76" s="127">
        <v>2080</v>
      </c>
      <c r="L76" s="127">
        <v>2090</v>
      </c>
      <c r="M76" s="127">
        <v>2100</v>
      </c>
      <c r="N76" s="127">
        <v>2110</v>
      </c>
      <c r="O76" s="127">
        <v>2120</v>
      </c>
      <c r="P76" s="127">
        <v>2130</v>
      </c>
      <c r="Q76" s="127">
        <v>2140</v>
      </c>
      <c r="R76" s="127">
        <v>2150</v>
      </c>
      <c r="S76" s="127">
        <v>2160</v>
      </c>
      <c r="T76" s="127">
        <v>2170</v>
      </c>
      <c r="U76" s="127">
        <v>2180</v>
      </c>
      <c r="V76" s="127">
        <v>2190</v>
      </c>
      <c r="W76" s="127">
        <v>2200</v>
      </c>
      <c r="X76" s="127">
        <v>2210</v>
      </c>
      <c r="Y76" s="127">
        <v>2220</v>
      </c>
      <c r="Z76" s="127">
        <v>2230</v>
      </c>
      <c r="AA76" s="127">
        <v>2240</v>
      </c>
      <c r="AB76" s="127">
        <v>2250</v>
      </c>
      <c r="AC76" s="127">
        <v>2260</v>
      </c>
      <c r="AD76" s="127">
        <v>2270</v>
      </c>
      <c r="AE76" s="127">
        <v>2280</v>
      </c>
      <c r="AF76" s="127">
        <v>2290</v>
      </c>
      <c r="AG76" s="127">
        <v>2300</v>
      </c>
    </row>
    <row r="77" spans="1:33">
      <c r="B77" s="123" t="s">
        <v>15</v>
      </c>
      <c r="C77" s="123">
        <f t="shared" ref="C77:AG84" si="18">C66/C12</f>
        <v>2.5903916433770449</v>
      </c>
      <c r="D77" s="123">
        <f t="shared" si="18"/>
        <v>1.7716283954657019</v>
      </c>
      <c r="E77" s="123">
        <f t="shared" si="18"/>
        <v>1.0916848107695201</v>
      </c>
      <c r="F77" s="123">
        <f t="shared" si="18"/>
        <v>0.66844808163770342</v>
      </c>
      <c r="G77" s="123">
        <f t="shared" si="18"/>
        <v>0.39086822905117929</v>
      </c>
      <c r="H77" s="123">
        <f t="shared" si="18"/>
        <v>0.18904089271310995</v>
      </c>
      <c r="I77" s="123">
        <f t="shared" si="18"/>
        <v>0.10590416779979286</v>
      </c>
      <c r="J77" s="123">
        <f t="shared" si="18"/>
        <v>6.4780349352634548E-2</v>
      </c>
      <c r="K77" s="123">
        <f t="shared" si="18"/>
        <v>4.45713947492445E-2</v>
      </c>
      <c r="L77" s="123">
        <f t="shared" si="18"/>
        <v>3.4531317646882463E-2</v>
      </c>
      <c r="M77" s="123">
        <f t="shared" si="18"/>
        <v>2.8953335404712354E-2</v>
      </c>
      <c r="N77" s="123">
        <f t="shared" si="18"/>
        <v>2.6207784274198523E-2</v>
      </c>
      <c r="O77" s="123">
        <f t="shared" si="18"/>
        <v>2.3722584875355616E-2</v>
      </c>
      <c r="P77" s="123">
        <f t="shared" si="18"/>
        <v>2.1473048895723983E-2</v>
      </c>
      <c r="Q77" s="123">
        <f t="shared" si="18"/>
        <v>1.9436829135646243E-2</v>
      </c>
      <c r="R77" s="123">
        <f t="shared" si="18"/>
        <v>1.759369750811389E-2</v>
      </c>
      <c r="S77" s="123">
        <f t="shared" si="18"/>
        <v>1.5925344090170254E-2</v>
      </c>
      <c r="T77" s="123">
        <f t="shared" si="18"/>
        <v>1.4415195229618861E-2</v>
      </c>
      <c r="U77" s="123">
        <f t="shared" si="18"/>
        <v>1.3048248900084198E-2</v>
      </c>
      <c r="V77" s="123">
        <f t="shared" si="18"/>
        <v>1.1810925668819408E-2</v>
      </c>
      <c r="W77" s="123">
        <f t="shared" si="18"/>
        <v>1.0690933796754674E-2</v>
      </c>
      <c r="X77" s="123">
        <f t="shared" si="18"/>
        <v>9.6771471306716025E-3</v>
      </c>
      <c r="Y77" s="123">
        <f t="shared" si="18"/>
        <v>8.7594945744676727E-3</v>
      </c>
      <c r="Z77" s="123">
        <f t="shared" si="18"/>
        <v>7.9288600415031146E-3</v>
      </c>
      <c r="AA77" s="123">
        <f t="shared" si="18"/>
        <v>7.1769918941430796E-3</v>
      </c>
      <c r="AB77" s="123">
        <f t="shared" si="18"/>
        <v>6.4964209708550493E-3</v>
      </c>
      <c r="AC77" s="123">
        <f t="shared" si="18"/>
        <v>5.8803863865314124E-3</v>
      </c>
      <c r="AD77" s="123">
        <f t="shared" si="18"/>
        <v>5.3227683689274115E-3</v>
      </c>
      <c r="AE77" s="123">
        <f t="shared" si="18"/>
        <v>4.8180274640023998E-3</v>
      </c>
      <c r="AF77" s="123">
        <f t="shared" si="18"/>
        <v>4.3611495062219124E-3</v>
      </c>
      <c r="AG77" s="123">
        <f t="shared" si="18"/>
        <v>3.947595807147969E-3</v>
      </c>
    </row>
    <row r="78" spans="1:33">
      <c r="B78" s="123" t="s">
        <v>16</v>
      </c>
      <c r="C78" s="123">
        <f t="shared" si="18"/>
        <v>0.39965043712646336</v>
      </c>
      <c r="D78" s="123">
        <f t="shared" si="18"/>
        <v>0.33914693238085519</v>
      </c>
      <c r="E78" s="123">
        <f t="shared" si="18"/>
        <v>0.26286847917551959</v>
      </c>
      <c r="F78" s="123">
        <f t="shared" si="18"/>
        <v>0.18433257323466154</v>
      </c>
      <c r="G78" s="123">
        <f t="shared" si="18"/>
        <v>0.12204507930278212</v>
      </c>
      <c r="H78" s="123">
        <f t="shared" si="18"/>
        <v>6.9971062058902439E-2</v>
      </c>
      <c r="I78" s="123">
        <f t="shared" si="18"/>
        <v>4.7986934288101191E-2</v>
      </c>
      <c r="J78" s="123">
        <f t="shared" si="18"/>
        <v>3.7139034628072734E-2</v>
      </c>
      <c r="K78" s="123">
        <f t="shared" si="18"/>
        <v>2.3303608253624566E-2</v>
      </c>
      <c r="L78" s="123">
        <f t="shared" si="18"/>
        <v>1.8990321933539448E-2</v>
      </c>
      <c r="M78" s="123">
        <f t="shared" si="18"/>
        <v>1.8044286687417685E-2</v>
      </c>
      <c r="N78" s="123">
        <f t="shared" si="18"/>
        <v>1.6333205355285839E-2</v>
      </c>
      <c r="O78" s="123">
        <f t="shared" si="18"/>
        <v>1.4784380330421143E-2</v>
      </c>
      <c r="P78" s="123">
        <f t="shared" si="18"/>
        <v>1.3382425372115108E-2</v>
      </c>
      <c r="Q78" s="123">
        <f t="shared" si="18"/>
        <v>1.2113413267090154E-2</v>
      </c>
      <c r="R78" s="123">
        <f t="shared" si="18"/>
        <v>1.0964737474648375E-2</v>
      </c>
      <c r="S78" s="123">
        <f t="shared" si="18"/>
        <v>9.9249868915632748E-3</v>
      </c>
      <c r="T78" s="123">
        <f t="shared" si="18"/>
        <v>8.9838324926116639E-3</v>
      </c>
      <c r="U78" s="123">
        <f t="shared" si="18"/>
        <v>8.1319247206172035E-3</v>
      </c>
      <c r="V78" s="123">
        <f t="shared" si="18"/>
        <v>7.3608006066641684E-3</v>
      </c>
      <c r="W78" s="123">
        <f t="shared" si="18"/>
        <v>6.6627996978008515E-3</v>
      </c>
      <c r="X78" s="123">
        <f t="shared" si="18"/>
        <v>6.0309879570468999E-3</v>
      </c>
      <c r="Y78" s="123">
        <f t="shared" si="18"/>
        <v>5.4590888797167499E-3</v>
      </c>
      <c r="Z78" s="123">
        <f t="shared" si="18"/>
        <v>4.9414211417592646E-3</v>
      </c>
      <c r="AA78" s="123">
        <f t="shared" si="18"/>
        <v>4.4728421607036321E-3</v>
      </c>
      <c r="AB78" s="123">
        <f t="shared" si="18"/>
        <v>4.0486970085381567E-3</v>
      </c>
      <c r="AC78" s="123">
        <f t="shared" si="18"/>
        <v>3.6647721690154992E-3</v>
      </c>
      <c r="AD78" s="123">
        <f t="shared" si="18"/>
        <v>3.3172536800030561E-3</v>
      </c>
      <c r="AE78" s="123">
        <f t="shared" si="18"/>
        <v>3.0026892450588458E-3</v>
      </c>
      <c r="AF78" s="123">
        <f t="shared" si="18"/>
        <v>2.7179539378440771E-3</v>
      </c>
      <c r="AG78" s="123">
        <f t="shared" si="18"/>
        <v>2.4602191586753264E-3</v>
      </c>
    </row>
    <row r="79" spans="1:33">
      <c r="B79" s="123" t="s">
        <v>17</v>
      </c>
      <c r="C79" s="123">
        <f t="shared" si="18"/>
        <v>1.6703684766299243</v>
      </c>
      <c r="D79" s="123">
        <f t="shared" si="18"/>
        <v>1.2031603693454527</v>
      </c>
      <c r="E79" s="123">
        <f t="shared" si="18"/>
        <v>0.86005675677156834</v>
      </c>
      <c r="F79" s="123">
        <f t="shared" si="18"/>
        <v>0.59117329403409746</v>
      </c>
      <c r="G79" s="123">
        <f t="shared" si="18"/>
        <v>0.33328575675520916</v>
      </c>
      <c r="H79" s="123">
        <f t="shared" si="18"/>
        <v>0.16682823525599491</v>
      </c>
      <c r="I79" s="123">
        <f t="shared" si="18"/>
        <v>9.359758007296981E-2</v>
      </c>
      <c r="J79" s="123">
        <f t="shared" si="18"/>
        <v>6.8329060088654248E-2</v>
      </c>
      <c r="K79" s="123">
        <f t="shared" si="18"/>
        <v>4.9542223833652671E-2</v>
      </c>
      <c r="L79" s="123">
        <f t="shared" si="18"/>
        <v>4.4115209212403944E-2</v>
      </c>
      <c r="M79" s="123">
        <f t="shared" si="18"/>
        <v>4.3142370001795424E-2</v>
      </c>
      <c r="N79" s="123">
        <f t="shared" si="18"/>
        <v>3.9051318622886008E-2</v>
      </c>
      <c r="O79" s="123">
        <f t="shared" si="18"/>
        <v>3.5348208411422416E-2</v>
      </c>
      <c r="P79" s="123">
        <f t="shared" si="18"/>
        <v>3.1996252161510592E-2</v>
      </c>
      <c r="Q79" s="123">
        <f t="shared" si="18"/>
        <v>2.8962151078982347E-2</v>
      </c>
      <c r="R79" s="123">
        <f t="shared" si="18"/>
        <v>2.6215763986596776E-2</v>
      </c>
      <c r="S79" s="123">
        <f t="shared" si="18"/>
        <v>2.3729807897442029E-2</v>
      </c>
      <c r="T79" s="123">
        <f t="shared" si="18"/>
        <v>2.1479586981992888E-2</v>
      </c>
      <c r="U79" s="123">
        <f t="shared" si="18"/>
        <v>1.9442747236345401E-2</v>
      </c>
      <c r="V79" s="123">
        <f t="shared" si="18"/>
        <v>1.7599054414469184E-2</v>
      </c>
      <c r="W79" s="123">
        <f t="shared" si="18"/>
        <v>1.5930193018425815E-2</v>
      </c>
      <c r="X79" s="123">
        <f t="shared" si="18"/>
        <v>1.4419584349694543E-2</v>
      </c>
      <c r="Y79" s="123">
        <f t="shared" si="18"/>
        <v>1.3052221814102193E-2</v>
      </c>
      <c r="Z79" s="123">
        <f t="shared" si="18"/>
        <v>1.1814521844253707E-2</v>
      </c>
      <c r="AA79" s="123">
        <f t="shared" si="18"/>
        <v>1.0694188958506401E-2</v>
      </c>
      <c r="AB79" s="123">
        <f t="shared" si="18"/>
        <v>9.6800936159650713E-3</v>
      </c>
      <c r="AC79" s="123">
        <f t="shared" si="18"/>
        <v>8.7621616540928329E-3</v>
      </c>
      <c r="AD79" s="123">
        <f t="shared" si="18"/>
        <v>7.9312742105955968E-3</v>
      </c>
      <c r="AE79" s="123">
        <f t="shared" si="18"/>
        <v>7.1791771353905132E-3</v>
      </c>
      <c r="AF79" s="123">
        <f t="shared" si="18"/>
        <v>6.4983989927443874E-3</v>
      </c>
      <c r="AG79" s="123">
        <f t="shared" si="18"/>
        <v>5.8821768390040141E-3</v>
      </c>
    </row>
    <row r="80" spans="1:33">
      <c r="B80" s="123" t="s">
        <v>18</v>
      </c>
      <c r="C80" s="123">
        <f t="shared" si="18"/>
        <v>0.54674321557064776</v>
      </c>
      <c r="D80" s="123">
        <f t="shared" si="18"/>
        <v>0.45389402026373371</v>
      </c>
      <c r="E80" s="123">
        <f t="shared" si="18"/>
        <v>0.35679733311678752</v>
      </c>
      <c r="F80" s="123">
        <f t="shared" si="18"/>
        <v>0.26395548068435737</v>
      </c>
      <c r="G80" s="123">
        <f t="shared" si="18"/>
        <v>0.16412673139488296</v>
      </c>
      <c r="H80" s="123">
        <f t="shared" si="18"/>
        <v>8.0389058684670181E-2</v>
      </c>
      <c r="I80" s="123">
        <f t="shared" si="18"/>
        <v>5.4455287615781119E-2</v>
      </c>
      <c r="J80" s="123">
        <f t="shared" si="18"/>
        <v>4.1168561768156878E-2</v>
      </c>
      <c r="K80" s="123">
        <f t="shared" si="18"/>
        <v>3.0811539151091232E-2</v>
      </c>
      <c r="L80" s="123">
        <f t="shared" si="18"/>
        <v>2.4774059491171136E-2</v>
      </c>
      <c r="M80" s="123">
        <f t="shared" si="18"/>
        <v>2.38447583606619E-2</v>
      </c>
      <c r="N80" s="123">
        <f t="shared" si="18"/>
        <v>2.1583637064657803E-2</v>
      </c>
      <c r="O80" s="123">
        <f t="shared" si="18"/>
        <v>1.953693058627996E-2</v>
      </c>
      <c r="P80" s="123">
        <f t="shared" si="18"/>
        <v>1.7684306662018683E-2</v>
      </c>
      <c r="Q80" s="123">
        <f t="shared" si="18"/>
        <v>1.6007361071136737E-2</v>
      </c>
      <c r="R80" s="123">
        <f t="shared" si="18"/>
        <v>1.4489434805610537E-2</v>
      </c>
      <c r="S80" s="123">
        <f t="shared" si="18"/>
        <v>1.3115448577254421E-2</v>
      </c>
      <c r="T80" s="123">
        <f t="shared" si="18"/>
        <v>1.1871753017998884E-2</v>
      </c>
      <c r="U80" s="123">
        <f t="shared" si="18"/>
        <v>1.0745993085191877E-2</v>
      </c>
      <c r="V80" s="123">
        <f t="shared" si="18"/>
        <v>9.726985324906668E-3</v>
      </c>
      <c r="W80" s="123">
        <f t="shared" si="18"/>
        <v>8.8046067739732115E-3</v>
      </c>
      <c r="X80" s="123">
        <f t="shared" si="18"/>
        <v>7.9696943970704315E-3</v>
      </c>
      <c r="Y80" s="123">
        <f t="shared" si="18"/>
        <v>7.2139540598737334E-3</v>
      </c>
      <c r="Z80" s="123">
        <f t="shared" si="18"/>
        <v>6.5298781339844635E-3</v>
      </c>
      <c r="AA80" s="123">
        <f t="shared" si="18"/>
        <v>5.9106709151173532E-3</v>
      </c>
      <c r="AB80" s="123">
        <f t="shared" si="18"/>
        <v>5.3501811136399584E-3</v>
      </c>
      <c r="AC80" s="123">
        <f t="shared" si="18"/>
        <v>4.8428407468158611E-3</v>
      </c>
      <c r="AD80" s="123">
        <f t="shared" si="18"/>
        <v>4.3836098256987508E-3</v>
      </c>
      <c r="AE80" s="123">
        <f t="shared" si="18"/>
        <v>3.967926287189406E-3</v>
      </c>
      <c r="AF80" s="123">
        <f t="shared" si="18"/>
        <v>3.5916606738737359E-3</v>
      </c>
      <c r="AG80" s="123">
        <f t="shared" si="18"/>
        <v>3.2510751114251642E-3</v>
      </c>
    </row>
    <row r="81" spans="1:33">
      <c r="B81" s="123" t="s">
        <v>19</v>
      </c>
      <c r="C81" s="123">
        <f t="shared" si="18"/>
        <v>0.44627458533736075</v>
      </c>
      <c r="D81" s="123">
        <f t="shared" si="18"/>
        <v>0.37921964317759033</v>
      </c>
      <c r="E81" s="123">
        <f t="shared" si="18"/>
        <v>0.29612413924349168</v>
      </c>
      <c r="F81" s="123">
        <f t="shared" si="18"/>
        <v>0.21395816906232273</v>
      </c>
      <c r="G81" s="123">
        <f t="shared" si="18"/>
        <v>0.13752333750114934</v>
      </c>
      <c r="H81" s="123">
        <f t="shared" si="18"/>
        <v>7.2844253633084458E-2</v>
      </c>
      <c r="I81" s="123">
        <f t="shared" si="18"/>
        <v>4.9537005766962093E-2</v>
      </c>
      <c r="J81" s="123">
        <f t="shared" si="18"/>
        <v>3.7589692449397534E-2</v>
      </c>
      <c r="K81" s="123">
        <f t="shared" si="18"/>
        <v>2.6330762555141548E-2</v>
      </c>
      <c r="L81" s="123">
        <f t="shared" si="18"/>
        <v>2.1226993861608097E-2</v>
      </c>
      <c r="M81" s="123">
        <f t="shared" si="18"/>
        <v>1.967761840928349E-2</v>
      </c>
      <c r="N81" s="123">
        <f t="shared" si="18"/>
        <v>1.7811653513901009E-2</v>
      </c>
      <c r="O81" s="123">
        <f t="shared" si="18"/>
        <v>1.6122632033030368E-2</v>
      </c>
      <c r="P81" s="123">
        <f t="shared" si="18"/>
        <v>1.4593774995096825E-2</v>
      </c>
      <c r="Q81" s="123">
        <f t="shared" si="18"/>
        <v>1.3209894524118991E-2</v>
      </c>
      <c r="R81" s="123">
        <f t="shared" si="18"/>
        <v>1.1957242961261041E-2</v>
      </c>
      <c r="S81" s="123">
        <f t="shared" si="18"/>
        <v>1.0823376293699987E-2</v>
      </c>
      <c r="T81" s="123">
        <f t="shared" si="18"/>
        <v>9.7970305340916459E-3</v>
      </c>
      <c r="U81" s="123">
        <f t="shared" si="18"/>
        <v>8.8680098225719668E-3</v>
      </c>
      <c r="V81" s="123">
        <f t="shared" si="18"/>
        <v>8.0270851396835319E-3</v>
      </c>
      <c r="W81" s="123">
        <f t="shared" si="18"/>
        <v>7.2659026240276025E-3</v>
      </c>
      <c r="X81" s="123">
        <f t="shared" si="18"/>
        <v>6.5769005838565925E-3</v>
      </c>
      <c r="Y81" s="123">
        <f t="shared" si="18"/>
        <v>5.9532343781887797E-3</v>
      </c>
      <c r="Z81" s="123">
        <f t="shared" si="18"/>
        <v>5.3887084212038807E-3</v>
      </c>
      <c r="AA81" s="123">
        <f t="shared" si="18"/>
        <v>4.8777146344418298E-3</v>
      </c>
      <c r="AB81" s="123">
        <f t="shared" si="18"/>
        <v>4.4151767353804335E-3</v>
      </c>
      <c r="AC81" s="123">
        <f t="shared" si="18"/>
        <v>3.9964998089469716E-3</v>
      </c>
      <c r="AD81" s="123">
        <f t="shared" si="18"/>
        <v>3.6175246610002255E-3</v>
      </c>
      <c r="AE81" s="123">
        <f t="shared" si="18"/>
        <v>3.274486500324122E-3</v>
      </c>
      <c r="AF81" s="123">
        <f t="shared" si="18"/>
        <v>2.9639775386742693E-3</v>
      </c>
      <c r="AG81" s="123">
        <f t="shared" si="18"/>
        <v>2.6829131373410729E-3</v>
      </c>
    </row>
    <row r="82" spans="1:33">
      <c r="B82" s="123" t="s">
        <v>20</v>
      </c>
      <c r="C82" s="123">
        <f t="shared" si="18"/>
        <v>1.8979928206686059</v>
      </c>
      <c r="D82" s="123">
        <f t="shared" si="18"/>
        <v>1.4056093819342996</v>
      </c>
      <c r="E82" s="123">
        <f t="shared" si="18"/>
        <v>0.94778649149461602</v>
      </c>
      <c r="F82" s="123">
        <f t="shared" si="18"/>
        <v>0.61407579307607141</v>
      </c>
      <c r="G82" s="123">
        <f t="shared" si="18"/>
        <v>0.36544214931279834</v>
      </c>
      <c r="H82" s="123">
        <f t="shared" si="18"/>
        <v>0.1858952966816137</v>
      </c>
      <c r="I82" s="123">
        <f t="shared" si="18"/>
        <v>0.10959835333870331</v>
      </c>
      <c r="J82" s="123">
        <f t="shared" si="18"/>
        <v>7.068690563175245E-2</v>
      </c>
      <c r="K82" s="123">
        <f t="shared" si="18"/>
        <v>5.0551567994590083E-2</v>
      </c>
      <c r="L82" s="123">
        <f t="shared" si="18"/>
        <v>4.045129905894939E-2</v>
      </c>
      <c r="M82" s="123">
        <f t="shared" si="18"/>
        <v>3.6198609583352012E-2</v>
      </c>
      <c r="N82" s="123">
        <f t="shared" si="18"/>
        <v>3.276601254140895E-2</v>
      </c>
      <c r="O82" s="123">
        <f t="shared" si="18"/>
        <v>2.9658917572279623E-2</v>
      </c>
      <c r="P82" s="123">
        <f t="shared" si="18"/>
        <v>2.6846458367419401E-2</v>
      </c>
      <c r="Q82" s="123">
        <f t="shared" si="18"/>
        <v>2.4300695570468406E-2</v>
      </c>
      <c r="R82" s="123">
        <f t="shared" si="18"/>
        <v>2.1996339223844766E-2</v>
      </c>
      <c r="S82" s="123">
        <f t="shared" si="18"/>
        <v>1.9910497534829437E-2</v>
      </c>
      <c r="T82" s="123">
        <f t="shared" si="18"/>
        <v>1.8022449465350483E-2</v>
      </c>
      <c r="U82" s="123">
        <f t="shared" si="18"/>
        <v>1.6313438886342447E-2</v>
      </c>
      <c r="V82" s="123">
        <f t="shared" si="18"/>
        <v>1.4766488251781847E-2</v>
      </c>
      <c r="W82" s="123">
        <f t="shared" si="18"/>
        <v>1.3366229941411142E-2</v>
      </c>
      <c r="X82" s="123">
        <f t="shared" si="18"/>
        <v>1.2098753596686577E-2</v>
      </c>
      <c r="Y82" s="123">
        <f t="shared" si="18"/>
        <v>1.0951467933364187E-2</v>
      </c>
      <c r="Z82" s="123">
        <f t="shared" si="18"/>
        <v>9.9129756579512413E-3</v>
      </c>
      <c r="AA82" s="123">
        <f t="shared" si="18"/>
        <v>8.9729602454259403E-3</v>
      </c>
      <c r="AB82" s="123">
        <f t="shared" si="18"/>
        <v>8.1220834534596782E-3</v>
      </c>
      <c r="AC82" s="123">
        <f t="shared" si="18"/>
        <v>7.3518925550340539E-3</v>
      </c>
      <c r="AD82" s="123">
        <f t="shared" si="18"/>
        <v>6.6547363678886983E-3</v>
      </c>
      <c r="AE82" s="123">
        <f t="shared" si="18"/>
        <v>6.0236892466249223E-3</v>
      </c>
      <c r="AF82" s="123">
        <f t="shared" si="18"/>
        <v>5.4524822823922865E-3</v>
      </c>
      <c r="AG82" s="123">
        <f t="shared" si="18"/>
        <v>4.9354410266863108E-3</v>
      </c>
    </row>
    <row r="83" spans="1:33">
      <c r="B83" s="123" t="s">
        <v>21</v>
      </c>
      <c r="C83" s="123">
        <f t="shared" si="18"/>
        <v>1.128601878047863</v>
      </c>
      <c r="D83" s="123">
        <f t="shared" si="18"/>
        <v>0.93039681891840098</v>
      </c>
      <c r="E83" s="123">
        <f t="shared" si="18"/>
        <v>0.75408414574085814</v>
      </c>
      <c r="F83" s="123">
        <f t="shared" si="18"/>
        <v>0.56403357845545399</v>
      </c>
      <c r="G83" s="123">
        <f t="shared" si="18"/>
        <v>0.37653175408232015</v>
      </c>
      <c r="H83" s="123">
        <f t="shared" si="18"/>
        <v>0.2266617183081831</v>
      </c>
      <c r="I83" s="123">
        <f t="shared" si="18"/>
        <v>0.15041700521320422</v>
      </c>
      <c r="J83" s="123">
        <f t="shared" si="18"/>
        <v>0.10662807194547434</v>
      </c>
      <c r="K83" s="123">
        <f t="shared" si="18"/>
        <v>7.329564666037143E-2</v>
      </c>
      <c r="L83" s="123">
        <f t="shared" si="18"/>
        <v>6.1153842454607053E-2</v>
      </c>
      <c r="M83" s="123">
        <f t="shared" si="18"/>
        <v>5.3780183844670211E-2</v>
      </c>
      <c r="N83" s="123">
        <f t="shared" si="18"/>
        <v>4.8680382993057665E-2</v>
      </c>
      <c r="O83" s="123">
        <f t="shared" si="18"/>
        <v>4.4064179758017519E-2</v>
      </c>
      <c r="P83" s="123">
        <f t="shared" si="18"/>
        <v>3.9885716142039826E-2</v>
      </c>
      <c r="Q83" s="123">
        <f t="shared" si="18"/>
        <v>3.6103482713164887E-2</v>
      </c>
      <c r="R83" s="123">
        <f t="shared" si="18"/>
        <v>3.2679906244580094E-2</v>
      </c>
      <c r="S83" s="123">
        <f t="shared" si="18"/>
        <v>2.9580976457019612E-2</v>
      </c>
      <c r="T83" s="123">
        <f t="shared" si="18"/>
        <v>2.6775908155974935E-2</v>
      </c>
      <c r="U83" s="123">
        <f t="shared" si="18"/>
        <v>2.4236835407340718E-2</v>
      </c>
      <c r="V83" s="123">
        <f t="shared" si="18"/>
        <v>2.1938534713394714E-2</v>
      </c>
      <c r="W83" s="123">
        <f t="shared" si="18"/>
        <v>1.9858174439104027E-2</v>
      </c>
      <c r="X83" s="123">
        <f t="shared" si="18"/>
        <v>1.7975087999524113E-2</v>
      </c>
      <c r="Y83" s="123">
        <f t="shared" si="18"/>
        <v>1.6270568555102984E-2</v>
      </c>
      <c r="Z83" s="123">
        <f t="shared" si="18"/>
        <v>1.4727683175365521E-2</v>
      </c>
      <c r="AA83" s="123">
        <f t="shared" si="18"/>
        <v>1.3331104624854441E-2</v>
      </c>
      <c r="AB83" s="123">
        <f t="shared" si="18"/>
        <v>1.2066959100266275E-2</v>
      </c>
      <c r="AC83" s="123">
        <f t="shared" si="18"/>
        <v>1.0922688406182168E-2</v>
      </c>
      <c r="AD83" s="123">
        <f t="shared" si="18"/>
        <v>9.8869252002282589E-3</v>
      </c>
      <c r="AE83" s="123">
        <f t="shared" si="18"/>
        <v>8.9493800683339095E-3</v>
      </c>
      <c r="AF83" s="123">
        <f t="shared" si="18"/>
        <v>8.1007393082778868E-3</v>
      </c>
      <c r="AG83" s="123">
        <f t="shared" si="18"/>
        <v>7.3325724060901579E-3</v>
      </c>
    </row>
    <row r="84" spans="1:33" s="125" customFormat="1">
      <c r="B84" s="125" t="s">
        <v>22</v>
      </c>
      <c r="C84" s="125">
        <f t="shared" si="18"/>
        <v>0.70243674534116496</v>
      </c>
      <c r="D84" s="125">
        <f t="shared" si="18"/>
        <v>0.6258914828009825</v>
      </c>
      <c r="E84" s="125">
        <f t="shared" si="18"/>
        <v>0.5058264986455312</v>
      </c>
      <c r="F84" s="125">
        <f t="shared" si="18"/>
        <v>0.37901836571353492</v>
      </c>
      <c r="G84" s="125">
        <f t="shared" si="18"/>
        <v>0.25361007786492951</v>
      </c>
      <c r="H84" s="125">
        <f t="shared" si="18"/>
        <v>0.14525780364113072</v>
      </c>
      <c r="I84" s="125">
        <f t="shared" si="18"/>
        <v>9.6920858531811663E-2</v>
      </c>
      <c r="J84" s="125">
        <f t="shared" si="18"/>
        <v>6.9726821406749323E-2</v>
      </c>
      <c r="K84" s="125">
        <f t="shared" si="18"/>
        <v>5.0492432099191617E-2</v>
      </c>
      <c r="L84" s="125">
        <f t="shared" si="18"/>
        <v>4.1990278088918913E-2</v>
      </c>
      <c r="M84" s="125">
        <f t="shared" si="18"/>
        <v>3.8008475859015629E-2</v>
      </c>
      <c r="N84" s="125">
        <f t="shared" ref="N84:AG84" si="19">M84*EXP(N94*10)</f>
        <v>3.4404255053185999E-2</v>
      </c>
      <c r="O84" s="125">
        <f t="shared" si="19"/>
        <v>3.1141810846485478E-2</v>
      </c>
      <c r="P84" s="125">
        <f t="shared" si="19"/>
        <v>2.8188733669688083E-2</v>
      </c>
      <c r="Q84" s="125">
        <f t="shared" si="19"/>
        <v>2.5515687248170479E-2</v>
      </c>
      <c r="R84" s="125">
        <f t="shared" si="19"/>
        <v>2.3096117171327112E-2</v>
      </c>
      <c r="S84" s="125">
        <f t="shared" si="19"/>
        <v>2.0905987097404911E-2</v>
      </c>
      <c r="T84" s="125">
        <f t="shared" si="19"/>
        <v>1.892353997318013E-2</v>
      </c>
      <c r="U84" s="125">
        <f t="shared" si="19"/>
        <v>1.7129081896400757E-2</v>
      </c>
      <c r="V84" s="125">
        <f t="shared" si="19"/>
        <v>1.5504786473854284E-2</v>
      </c>
      <c r="W84" s="125">
        <f t="shared" si="19"/>
        <v>1.4034517731527011E-2</v>
      </c>
      <c r="X84" s="125">
        <f t="shared" si="19"/>
        <v>1.2703669817620038E-2</v>
      </c>
      <c r="Y84" s="125">
        <f t="shared" si="19"/>
        <v>1.1499021906009677E-2</v>
      </c>
      <c r="Z84" s="125">
        <f t="shared" si="19"/>
        <v>1.0408606858743319E-2</v>
      </c>
      <c r="AA84" s="125">
        <f t="shared" si="19"/>
        <v>9.4215923428459369E-3</v>
      </c>
      <c r="AB84" s="125">
        <f t="shared" si="19"/>
        <v>8.5281732204352256E-3</v>
      </c>
      <c r="AC84" s="125">
        <f t="shared" si="19"/>
        <v>7.7194741431340043E-3</v>
      </c>
      <c r="AD84" s="125">
        <f t="shared" si="19"/>
        <v>6.9874613831393713E-3</v>
      </c>
      <c r="AE84" s="125">
        <f t="shared" si="19"/>
        <v>6.3248630250663457E-3</v>
      </c>
      <c r="AF84" s="125">
        <f t="shared" si="19"/>
        <v>5.7250967257407867E-3</v>
      </c>
      <c r="AG84" s="125">
        <f t="shared" si="19"/>
        <v>5.1822043242974519E-3</v>
      </c>
    </row>
    <row r="86" spans="1:33">
      <c r="B86" s="127" t="s">
        <v>33</v>
      </c>
      <c r="C86" s="127">
        <v>2000</v>
      </c>
      <c r="D86" s="127">
        <v>2010</v>
      </c>
      <c r="E86" s="127">
        <v>2020</v>
      </c>
      <c r="F86" s="127">
        <v>2030</v>
      </c>
      <c r="G86" s="127">
        <v>2040</v>
      </c>
      <c r="H86" s="127">
        <v>2050</v>
      </c>
      <c r="I86" s="127">
        <v>2060</v>
      </c>
      <c r="J86" s="127">
        <v>2070</v>
      </c>
      <c r="K86" s="127">
        <v>2080</v>
      </c>
      <c r="L86" s="127">
        <v>2090</v>
      </c>
      <c r="M86" s="127">
        <v>2100</v>
      </c>
      <c r="N86" s="127">
        <v>2110</v>
      </c>
      <c r="O86" s="127">
        <v>2120</v>
      </c>
      <c r="P86" s="127">
        <v>2130</v>
      </c>
      <c r="Q86" s="127">
        <v>2140</v>
      </c>
      <c r="R86" s="127">
        <v>2150</v>
      </c>
      <c r="S86" s="127">
        <v>2160</v>
      </c>
      <c r="T86" s="127">
        <v>2170</v>
      </c>
      <c r="U86" s="127">
        <v>2180</v>
      </c>
      <c r="V86" s="127">
        <v>2190</v>
      </c>
      <c r="W86" s="127">
        <v>2200</v>
      </c>
      <c r="X86" s="127">
        <v>2210</v>
      </c>
      <c r="Y86" s="127">
        <v>2220</v>
      </c>
      <c r="Z86" s="127">
        <v>2230</v>
      </c>
      <c r="AA86" s="127">
        <v>2240</v>
      </c>
      <c r="AB86" s="127">
        <v>2250</v>
      </c>
      <c r="AC86" s="127">
        <v>2260</v>
      </c>
      <c r="AD86" s="127">
        <v>2270</v>
      </c>
      <c r="AE86" s="127">
        <v>2280</v>
      </c>
      <c r="AF86" s="127">
        <v>2290</v>
      </c>
      <c r="AG86" s="127">
        <v>2300</v>
      </c>
    </row>
    <row r="87" spans="1:33">
      <c r="B87" s="123" t="s">
        <v>15</v>
      </c>
      <c r="D87" s="123">
        <f t="shared" ref="D87:AG94" si="20">(1/10)*LN(D77/C77)</f>
        <v>-3.799099568531783E-2</v>
      </c>
      <c r="E87" s="123">
        <f t="shared" si="20"/>
        <v>-4.8417692025250807E-2</v>
      </c>
      <c r="F87" s="123">
        <f t="shared" si="20"/>
        <v>-4.9051875025689327E-2</v>
      </c>
      <c r="G87" s="123">
        <f t="shared" si="20"/>
        <v>-5.3658823647304704E-2</v>
      </c>
      <c r="H87" s="123">
        <f t="shared" si="20"/>
        <v>-7.2640713786756364E-2</v>
      </c>
      <c r="I87" s="123">
        <f t="shared" si="20"/>
        <v>-5.7942874739065023E-2</v>
      </c>
      <c r="J87" s="123">
        <f t="shared" si="20"/>
        <v>-4.9153230118972102E-2</v>
      </c>
      <c r="K87" s="123">
        <f t="shared" si="20"/>
        <v>-3.7391002671465161E-2</v>
      </c>
      <c r="L87" s="123">
        <f t="shared" si="20"/>
        <v>-2.5522560976787942E-2</v>
      </c>
      <c r="M87" s="123">
        <f t="shared" si="20"/>
        <v>-1.7618126017439745E-2</v>
      </c>
      <c r="N87" s="123">
        <f t="shared" si="20"/>
        <v>-9.9628933639613632E-3</v>
      </c>
      <c r="O87" s="123">
        <f t="shared" si="20"/>
        <v>-9.9628933639613407E-3</v>
      </c>
      <c r="P87" s="123">
        <f t="shared" si="20"/>
        <v>-9.9628933639613528E-3</v>
      </c>
      <c r="Q87" s="123">
        <f t="shared" si="20"/>
        <v>-9.9628933639613632E-3</v>
      </c>
      <c r="R87" s="123">
        <f t="shared" si="20"/>
        <v>-9.9628933639613528E-3</v>
      </c>
      <c r="S87" s="123">
        <f t="shared" si="20"/>
        <v>-9.9628933639613407E-3</v>
      </c>
      <c r="T87" s="123">
        <f t="shared" si="20"/>
        <v>-9.9628933639613632E-3</v>
      </c>
      <c r="U87" s="123">
        <f t="shared" si="20"/>
        <v>-9.9628933639613407E-3</v>
      </c>
      <c r="V87" s="123">
        <f t="shared" si="20"/>
        <v>-9.9628933639613528E-3</v>
      </c>
      <c r="W87" s="123">
        <f t="shared" si="20"/>
        <v>-9.9628933639613632E-3</v>
      </c>
      <c r="X87" s="123">
        <f t="shared" si="20"/>
        <v>-9.9628933639613632E-3</v>
      </c>
      <c r="Y87" s="123">
        <f t="shared" si="20"/>
        <v>-9.9628933639613407E-3</v>
      </c>
      <c r="Z87" s="123">
        <f t="shared" si="20"/>
        <v>-9.9628933639613528E-3</v>
      </c>
      <c r="AA87" s="123">
        <f t="shared" si="20"/>
        <v>-9.9628933639613528E-3</v>
      </c>
      <c r="AB87" s="123">
        <f t="shared" si="20"/>
        <v>-9.9628933639613528E-3</v>
      </c>
      <c r="AC87" s="123">
        <f t="shared" si="20"/>
        <v>-9.9628933639613528E-3</v>
      </c>
      <c r="AD87" s="123">
        <f t="shared" si="20"/>
        <v>-9.9628933639613528E-3</v>
      </c>
      <c r="AE87" s="123">
        <f t="shared" si="20"/>
        <v>-9.9628933639613528E-3</v>
      </c>
      <c r="AF87" s="123">
        <f t="shared" si="20"/>
        <v>-9.9628933639613528E-3</v>
      </c>
      <c r="AG87" s="123">
        <f t="shared" si="20"/>
        <v>-9.9628933639613268E-3</v>
      </c>
    </row>
    <row r="88" spans="1:33">
      <c r="B88" s="123" t="s">
        <v>16</v>
      </c>
      <c r="D88" s="123">
        <f t="shared" si="20"/>
        <v>-1.6415681551526166E-2</v>
      </c>
      <c r="E88" s="123">
        <f t="shared" si="20"/>
        <v>-2.5477961441344302E-2</v>
      </c>
      <c r="F88" s="123">
        <f t="shared" si="20"/>
        <v>-3.5491223857114368E-2</v>
      </c>
      <c r="G88" s="123">
        <f t="shared" si="20"/>
        <v>-4.1235111037894477E-2</v>
      </c>
      <c r="H88" s="123">
        <f t="shared" si="20"/>
        <v>-5.5630872154801364E-2</v>
      </c>
      <c r="I88" s="123">
        <f t="shared" si="20"/>
        <v>-3.7715298589494628E-2</v>
      </c>
      <c r="J88" s="123">
        <f t="shared" si="20"/>
        <v>-2.5626020871824737E-2</v>
      </c>
      <c r="K88" s="123">
        <f t="shared" si="20"/>
        <v>-4.6606035355207839E-2</v>
      </c>
      <c r="L88" s="123">
        <f t="shared" si="20"/>
        <v>-2.0467873177904383E-2</v>
      </c>
      <c r="M88" s="123">
        <f t="shared" si="20"/>
        <v>-5.110036981274651E-3</v>
      </c>
      <c r="N88" s="123">
        <f t="shared" si="20"/>
        <v>-9.9628933639613754E-3</v>
      </c>
      <c r="O88" s="123">
        <f t="shared" si="20"/>
        <v>-9.9628933639613407E-3</v>
      </c>
      <c r="P88" s="123">
        <f t="shared" si="20"/>
        <v>-9.9628933639613528E-3</v>
      </c>
      <c r="Q88" s="123">
        <f t="shared" si="20"/>
        <v>-9.9628933639613528E-3</v>
      </c>
      <c r="R88" s="123">
        <f t="shared" si="20"/>
        <v>-9.9628933639613528E-3</v>
      </c>
      <c r="S88" s="123">
        <f t="shared" si="20"/>
        <v>-9.9628933639613407E-3</v>
      </c>
      <c r="T88" s="123">
        <f t="shared" si="20"/>
        <v>-9.9628933639613528E-3</v>
      </c>
      <c r="U88" s="123">
        <f t="shared" si="20"/>
        <v>-9.9628933639613632E-3</v>
      </c>
      <c r="V88" s="123">
        <f t="shared" si="20"/>
        <v>-9.9628933639613268E-3</v>
      </c>
      <c r="W88" s="123">
        <f t="shared" si="20"/>
        <v>-9.9628933639613528E-3</v>
      </c>
      <c r="X88" s="123">
        <f t="shared" si="20"/>
        <v>-9.9628933639613632E-3</v>
      </c>
      <c r="Y88" s="123">
        <f t="shared" si="20"/>
        <v>-9.9628933639613268E-3</v>
      </c>
      <c r="Z88" s="123">
        <f t="shared" si="20"/>
        <v>-9.9628933639613754E-3</v>
      </c>
      <c r="AA88" s="123">
        <f t="shared" si="20"/>
        <v>-9.9628933639613632E-3</v>
      </c>
      <c r="AB88" s="123">
        <f t="shared" si="20"/>
        <v>-9.9628933639613528E-3</v>
      </c>
      <c r="AC88" s="123">
        <f t="shared" si="20"/>
        <v>-9.9628933639613407E-3</v>
      </c>
      <c r="AD88" s="123">
        <f t="shared" si="20"/>
        <v>-9.9628933639613528E-3</v>
      </c>
      <c r="AE88" s="123">
        <f t="shared" si="20"/>
        <v>-9.9628933639613528E-3</v>
      </c>
      <c r="AF88" s="123">
        <f t="shared" si="20"/>
        <v>-9.9628933639613407E-3</v>
      </c>
      <c r="AG88" s="123">
        <f t="shared" si="20"/>
        <v>-9.9628933639613528E-3</v>
      </c>
    </row>
    <row r="89" spans="1:33">
      <c r="B89" s="123" t="s">
        <v>17</v>
      </c>
      <c r="D89" s="123">
        <f t="shared" si="20"/>
        <v>-3.2809251081936053E-2</v>
      </c>
      <c r="E89" s="123">
        <f t="shared" si="20"/>
        <v>-3.3570863162565176E-2</v>
      </c>
      <c r="F89" s="123">
        <f t="shared" si="20"/>
        <v>-3.7488918717499313E-2</v>
      </c>
      <c r="G89" s="123">
        <f t="shared" si="20"/>
        <v>-5.7310894574811672E-2</v>
      </c>
      <c r="H89" s="123">
        <f t="shared" si="20"/>
        <v>-6.9203549867865796E-2</v>
      </c>
      <c r="I89" s="123">
        <f t="shared" si="20"/>
        <v>-5.7796022248607359E-2</v>
      </c>
      <c r="J89" s="123">
        <f t="shared" si="20"/>
        <v>-3.1466937600116617E-2</v>
      </c>
      <c r="K89" s="123">
        <f t="shared" si="20"/>
        <v>-3.2150984051529018E-2</v>
      </c>
      <c r="L89" s="123">
        <f t="shared" si="20"/>
        <v>-1.1602070961641769E-2</v>
      </c>
      <c r="M89" s="123">
        <f t="shared" si="20"/>
        <v>-2.2299026188495551E-3</v>
      </c>
      <c r="N89" s="123">
        <f t="shared" si="20"/>
        <v>-9.9628933639613528E-3</v>
      </c>
      <c r="O89" s="123">
        <f t="shared" si="20"/>
        <v>-9.9628933639613892E-3</v>
      </c>
      <c r="P89" s="123">
        <f t="shared" si="20"/>
        <v>-9.9628933639613147E-3</v>
      </c>
      <c r="Q89" s="123">
        <f t="shared" si="20"/>
        <v>-9.9628933639613754E-3</v>
      </c>
      <c r="R89" s="123">
        <f t="shared" si="20"/>
        <v>-9.9628933639613407E-3</v>
      </c>
      <c r="S89" s="123">
        <f t="shared" si="20"/>
        <v>-9.9628933639613407E-3</v>
      </c>
      <c r="T89" s="123">
        <f t="shared" si="20"/>
        <v>-9.9628933639613407E-3</v>
      </c>
      <c r="U89" s="123">
        <f t="shared" si="20"/>
        <v>-9.9628933639613528E-3</v>
      </c>
      <c r="V89" s="123">
        <f t="shared" si="20"/>
        <v>-9.9628933639613528E-3</v>
      </c>
      <c r="W89" s="123">
        <f t="shared" si="20"/>
        <v>-9.9628933639613407E-3</v>
      </c>
      <c r="X89" s="123">
        <f t="shared" si="20"/>
        <v>-9.9628933639613632E-3</v>
      </c>
      <c r="Y89" s="123">
        <f t="shared" si="20"/>
        <v>-9.9628933639613268E-3</v>
      </c>
      <c r="Z89" s="123">
        <f t="shared" si="20"/>
        <v>-9.9628933639613754E-3</v>
      </c>
      <c r="AA89" s="123">
        <f t="shared" si="20"/>
        <v>-9.9628933639613407E-3</v>
      </c>
      <c r="AB89" s="123">
        <f t="shared" si="20"/>
        <v>-9.9628933639613754E-3</v>
      </c>
      <c r="AC89" s="123">
        <f t="shared" si="20"/>
        <v>-9.9628933639613407E-3</v>
      </c>
      <c r="AD89" s="123">
        <f t="shared" si="20"/>
        <v>-9.9628933639613407E-3</v>
      </c>
      <c r="AE89" s="123">
        <f t="shared" si="20"/>
        <v>-9.9628933639613754E-3</v>
      </c>
      <c r="AF89" s="123">
        <f t="shared" si="20"/>
        <v>-9.9628933639613268E-3</v>
      </c>
      <c r="AG89" s="123">
        <f t="shared" si="20"/>
        <v>-9.9628933639613407E-3</v>
      </c>
    </row>
    <row r="90" spans="1:33">
      <c r="B90" s="123" t="s">
        <v>18</v>
      </c>
      <c r="D90" s="123">
        <f t="shared" si="20"/>
        <v>-1.8611551558135968E-2</v>
      </c>
      <c r="E90" s="123">
        <f t="shared" si="20"/>
        <v>-2.4069580901913912E-2</v>
      </c>
      <c r="F90" s="123">
        <f t="shared" si="20"/>
        <v>-3.0138747107478565E-2</v>
      </c>
      <c r="G90" s="123">
        <f t="shared" si="20"/>
        <v>-4.7514157334206358E-2</v>
      </c>
      <c r="H90" s="123">
        <f t="shared" si="20"/>
        <v>-7.1376080089979144E-2</v>
      </c>
      <c r="I90" s="123">
        <f t="shared" si="20"/>
        <v>-3.8949812668428181E-2</v>
      </c>
      <c r="J90" s="123">
        <f t="shared" si="20"/>
        <v>-2.797050530341685E-2</v>
      </c>
      <c r="K90" s="123">
        <f t="shared" si="20"/>
        <v>-2.8978563361508225E-2</v>
      </c>
      <c r="L90" s="123">
        <f t="shared" si="20"/>
        <v>-2.1809215009506139E-2</v>
      </c>
      <c r="M90" s="123">
        <f t="shared" si="20"/>
        <v>-3.8232699538287966E-3</v>
      </c>
      <c r="N90" s="123">
        <f t="shared" si="20"/>
        <v>-9.9628933639613892E-3</v>
      </c>
      <c r="O90" s="123">
        <f t="shared" si="20"/>
        <v>-9.9628933639613528E-3</v>
      </c>
      <c r="P90" s="123">
        <f t="shared" si="20"/>
        <v>-9.9628933639613632E-3</v>
      </c>
      <c r="Q90" s="123">
        <f t="shared" si="20"/>
        <v>-9.9628933639613407E-3</v>
      </c>
      <c r="R90" s="123">
        <f t="shared" si="20"/>
        <v>-9.9628933639613528E-3</v>
      </c>
      <c r="S90" s="123">
        <f t="shared" si="20"/>
        <v>-9.9628933639613268E-3</v>
      </c>
      <c r="T90" s="123">
        <f t="shared" si="20"/>
        <v>-9.9628933639613632E-3</v>
      </c>
      <c r="U90" s="123">
        <f t="shared" si="20"/>
        <v>-9.9628933639613407E-3</v>
      </c>
      <c r="V90" s="123">
        <f t="shared" si="20"/>
        <v>-9.9628933639613632E-3</v>
      </c>
      <c r="W90" s="123">
        <f t="shared" si="20"/>
        <v>-9.9628933639613632E-3</v>
      </c>
      <c r="X90" s="123">
        <f t="shared" si="20"/>
        <v>-9.9628933639613268E-3</v>
      </c>
      <c r="Y90" s="123">
        <f t="shared" si="20"/>
        <v>-9.9628933639613407E-3</v>
      </c>
      <c r="Z90" s="123">
        <f t="shared" si="20"/>
        <v>-9.9628933639613754E-3</v>
      </c>
      <c r="AA90" s="123">
        <f t="shared" si="20"/>
        <v>-9.9628933639613632E-3</v>
      </c>
      <c r="AB90" s="123">
        <f t="shared" si="20"/>
        <v>-9.9628933639613632E-3</v>
      </c>
      <c r="AC90" s="123">
        <f t="shared" si="20"/>
        <v>-9.9628933639613407E-3</v>
      </c>
      <c r="AD90" s="123">
        <f t="shared" si="20"/>
        <v>-9.9628933639613407E-3</v>
      </c>
      <c r="AE90" s="123">
        <f t="shared" si="20"/>
        <v>-9.9628933639613528E-3</v>
      </c>
      <c r="AF90" s="123">
        <f t="shared" si="20"/>
        <v>-9.9628933639613528E-3</v>
      </c>
      <c r="AG90" s="123">
        <f t="shared" si="20"/>
        <v>-9.9628933639613632E-3</v>
      </c>
    </row>
    <row r="91" spans="1:33">
      <c r="B91" s="123" t="s">
        <v>19</v>
      </c>
      <c r="D91" s="123">
        <f t="shared" si="20"/>
        <v>-1.6281885410136469E-2</v>
      </c>
      <c r="E91" s="123">
        <f t="shared" si="20"/>
        <v>-2.4733681492682121E-2</v>
      </c>
      <c r="F91" s="123">
        <f t="shared" si="20"/>
        <v>-3.249982314976687E-2</v>
      </c>
      <c r="G91" s="123">
        <f t="shared" si="20"/>
        <v>-4.4198689425771855E-2</v>
      </c>
      <c r="H91" s="123">
        <f t="shared" si="20"/>
        <v>-6.3546997989163953E-2</v>
      </c>
      <c r="I91" s="123">
        <f t="shared" si="20"/>
        <v>-3.8560366857476658E-2</v>
      </c>
      <c r="J91" s="123">
        <f t="shared" si="20"/>
        <v>-2.7599010568993155E-2</v>
      </c>
      <c r="K91" s="123">
        <f t="shared" si="20"/>
        <v>-3.559919412842933E-2</v>
      </c>
      <c r="L91" s="123">
        <f t="shared" si="20"/>
        <v>-2.1546426746126501E-2</v>
      </c>
      <c r="M91" s="123">
        <f t="shared" si="20"/>
        <v>-7.579179857110506E-3</v>
      </c>
      <c r="N91" s="123">
        <f t="shared" si="20"/>
        <v>-9.9628933639613528E-3</v>
      </c>
      <c r="O91" s="123">
        <f t="shared" si="20"/>
        <v>-9.9628933639613754E-3</v>
      </c>
      <c r="P91" s="123">
        <f t="shared" si="20"/>
        <v>-9.9628933639613407E-3</v>
      </c>
      <c r="Q91" s="123">
        <f t="shared" si="20"/>
        <v>-9.9628933639613528E-3</v>
      </c>
      <c r="R91" s="123">
        <f t="shared" si="20"/>
        <v>-9.9628933639613632E-3</v>
      </c>
      <c r="S91" s="123">
        <f t="shared" si="20"/>
        <v>-9.9628933639613268E-3</v>
      </c>
      <c r="T91" s="123">
        <f t="shared" si="20"/>
        <v>-9.9628933639613632E-3</v>
      </c>
      <c r="U91" s="123">
        <f t="shared" si="20"/>
        <v>-9.9628933639613528E-3</v>
      </c>
      <c r="V91" s="123">
        <f t="shared" si="20"/>
        <v>-9.9628933639613754E-3</v>
      </c>
      <c r="W91" s="123">
        <f t="shared" si="20"/>
        <v>-9.9628933639613407E-3</v>
      </c>
      <c r="X91" s="123">
        <f t="shared" si="20"/>
        <v>-9.9628933639613407E-3</v>
      </c>
      <c r="Y91" s="123">
        <f t="shared" si="20"/>
        <v>-9.9628933639613407E-3</v>
      </c>
      <c r="Z91" s="123">
        <f t="shared" si="20"/>
        <v>-9.9628933639613632E-3</v>
      </c>
      <c r="AA91" s="123">
        <f t="shared" si="20"/>
        <v>-9.9628933639613754E-3</v>
      </c>
      <c r="AB91" s="123">
        <f t="shared" si="20"/>
        <v>-9.9628933639613528E-3</v>
      </c>
      <c r="AC91" s="123">
        <f t="shared" si="20"/>
        <v>-9.9628933639613528E-3</v>
      </c>
      <c r="AD91" s="123">
        <f t="shared" si="20"/>
        <v>-9.9628933639613268E-3</v>
      </c>
      <c r="AE91" s="123">
        <f t="shared" si="20"/>
        <v>-9.9628933639613632E-3</v>
      </c>
      <c r="AF91" s="123">
        <f t="shared" si="20"/>
        <v>-9.9628933639613528E-3</v>
      </c>
      <c r="AG91" s="123">
        <f t="shared" si="20"/>
        <v>-9.9628933639613407E-3</v>
      </c>
    </row>
    <row r="92" spans="1:33">
      <c r="B92" s="123" t="s">
        <v>20</v>
      </c>
      <c r="D92" s="123">
        <f t="shared" si="20"/>
        <v>-3.0032598505206565E-2</v>
      </c>
      <c r="E92" s="123">
        <f t="shared" si="20"/>
        <v>-3.9409695458670908E-2</v>
      </c>
      <c r="F92" s="123">
        <f t="shared" si="20"/>
        <v>-4.3401089492597231E-2</v>
      </c>
      <c r="G92" s="123">
        <f t="shared" si="20"/>
        <v>-5.190103735722848E-2</v>
      </c>
      <c r="H92" s="123">
        <f t="shared" si="20"/>
        <v>-6.7592439430149684E-2</v>
      </c>
      <c r="I92" s="123">
        <f t="shared" si="20"/>
        <v>-5.2836124402791465E-2</v>
      </c>
      <c r="J92" s="123">
        <f t="shared" si="20"/>
        <v>-4.3856200467069527E-2</v>
      </c>
      <c r="K92" s="123">
        <f t="shared" si="20"/>
        <v>-3.352663817767864E-2</v>
      </c>
      <c r="L92" s="123">
        <f t="shared" si="20"/>
        <v>-2.2289520550486202E-2</v>
      </c>
      <c r="M92" s="123">
        <f t="shared" si="20"/>
        <v>-1.1107804937240069E-2</v>
      </c>
      <c r="N92" s="123">
        <f t="shared" si="20"/>
        <v>-9.9628933639613754E-3</v>
      </c>
      <c r="O92" s="123">
        <f t="shared" si="20"/>
        <v>-9.9628933639613754E-3</v>
      </c>
      <c r="P92" s="123">
        <f t="shared" si="20"/>
        <v>-9.9628933639613407E-3</v>
      </c>
      <c r="Q92" s="123">
        <f t="shared" si="20"/>
        <v>-9.9628933639613632E-3</v>
      </c>
      <c r="R92" s="123">
        <f t="shared" si="20"/>
        <v>-9.9628933639613528E-3</v>
      </c>
      <c r="S92" s="123">
        <f t="shared" si="20"/>
        <v>-9.9628933639613407E-3</v>
      </c>
      <c r="T92" s="123">
        <f t="shared" si="20"/>
        <v>-9.9628933639613632E-3</v>
      </c>
      <c r="U92" s="123">
        <f t="shared" si="20"/>
        <v>-9.9628933639613528E-3</v>
      </c>
      <c r="V92" s="123">
        <f t="shared" si="20"/>
        <v>-9.9628933639613407E-3</v>
      </c>
      <c r="W92" s="123">
        <f t="shared" si="20"/>
        <v>-9.9628933639613632E-3</v>
      </c>
      <c r="X92" s="123">
        <f t="shared" si="20"/>
        <v>-9.9628933639613632E-3</v>
      </c>
      <c r="Y92" s="123">
        <f t="shared" si="20"/>
        <v>-9.9628933639613528E-3</v>
      </c>
      <c r="Z92" s="123">
        <f t="shared" si="20"/>
        <v>-9.9628933639613407E-3</v>
      </c>
      <c r="AA92" s="123">
        <f t="shared" si="20"/>
        <v>-9.9628933639613528E-3</v>
      </c>
      <c r="AB92" s="123">
        <f t="shared" si="20"/>
        <v>-9.9628933639613632E-3</v>
      </c>
      <c r="AC92" s="123">
        <f t="shared" si="20"/>
        <v>-9.9628933639613407E-3</v>
      </c>
      <c r="AD92" s="123">
        <f t="shared" si="20"/>
        <v>-9.9628933639613268E-3</v>
      </c>
      <c r="AE92" s="123">
        <f t="shared" si="20"/>
        <v>-9.9628933639613528E-3</v>
      </c>
      <c r="AF92" s="123">
        <f t="shared" si="20"/>
        <v>-9.9628933639613528E-3</v>
      </c>
      <c r="AG92" s="123">
        <f t="shared" si="20"/>
        <v>-9.9628933639613528E-3</v>
      </c>
    </row>
    <row r="93" spans="1:33">
      <c r="B93" s="123" t="s">
        <v>21</v>
      </c>
      <c r="D93" s="123">
        <f t="shared" si="20"/>
        <v>-1.9312368743325124E-2</v>
      </c>
      <c r="E93" s="123">
        <f t="shared" si="20"/>
        <v>-2.1010722124427585E-2</v>
      </c>
      <c r="F93" s="123">
        <f t="shared" si="20"/>
        <v>-2.9039017491266247E-2</v>
      </c>
      <c r="G93" s="123">
        <f t="shared" si="20"/>
        <v>-4.0411140211878152E-2</v>
      </c>
      <c r="H93" s="123">
        <f t="shared" si="20"/>
        <v>-5.0754370560516626E-2</v>
      </c>
      <c r="I93" s="123">
        <f t="shared" si="20"/>
        <v>-4.1004720656908168E-2</v>
      </c>
      <c r="J93" s="123">
        <f t="shared" si="20"/>
        <v>-3.4406465556151143E-2</v>
      </c>
      <c r="K93" s="123">
        <f t="shared" si="20"/>
        <v>-3.7484559972892156E-2</v>
      </c>
      <c r="L93" s="123">
        <f t="shared" si="20"/>
        <v>-1.8110851970882753E-2</v>
      </c>
      <c r="M93" s="123">
        <f t="shared" si="20"/>
        <v>-1.2848762740923454E-2</v>
      </c>
      <c r="N93" s="123">
        <f t="shared" si="20"/>
        <v>-9.9628933639613528E-3</v>
      </c>
      <c r="O93" s="123">
        <f t="shared" si="20"/>
        <v>-9.9628933639613528E-3</v>
      </c>
      <c r="P93" s="123">
        <f t="shared" si="20"/>
        <v>-9.9628933639613407E-3</v>
      </c>
      <c r="Q93" s="123">
        <f t="shared" si="20"/>
        <v>-9.9628933639613892E-3</v>
      </c>
      <c r="R93" s="123">
        <f t="shared" si="20"/>
        <v>-9.9628933639613407E-3</v>
      </c>
      <c r="S93" s="123">
        <f t="shared" si="20"/>
        <v>-9.9628933639613407E-3</v>
      </c>
      <c r="T93" s="123">
        <f t="shared" si="20"/>
        <v>-9.9628933639613632E-3</v>
      </c>
      <c r="U93" s="123">
        <f t="shared" si="20"/>
        <v>-9.9628933639613528E-3</v>
      </c>
      <c r="V93" s="123">
        <f t="shared" si="20"/>
        <v>-9.9628933639613528E-3</v>
      </c>
      <c r="W93" s="123">
        <f t="shared" si="20"/>
        <v>-9.9628933639613528E-3</v>
      </c>
      <c r="X93" s="123">
        <f t="shared" si="20"/>
        <v>-9.9628933639613528E-3</v>
      </c>
      <c r="Y93" s="123">
        <f t="shared" si="20"/>
        <v>-9.9628933639613528E-3</v>
      </c>
      <c r="Z93" s="123">
        <f t="shared" si="20"/>
        <v>-9.9628933639613632E-3</v>
      </c>
      <c r="AA93" s="123">
        <f t="shared" si="20"/>
        <v>-9.9628933639613632E-3</v>
      </c>
      <c r="AB93" s="123">
        <f t="shared" si="20"/>
        <v>-9.9628933639613528E-3</v>
      </c>
      <c r="AC93" s="123">
        <f t="shared" si="20"/>
        <v>-9.9628933639613407E-3</v>
      </c>
      <c r="AD93" s="123">
        <f t="shared" si="20"/>
        <v>-9.9628933639613407E-3</v>
      </c>
      <c r="AE93" s="123">
        <f t="shared" si="20"/>
        <v>-9.9628933639613632E-3</v>
      </c>
      <c r="AF93" s="123">
        <f t="shared" si="20"/>
        <v>-9.9628933639613407E-3</v>
      </c>
      <c r="AG93" s="123">
        <f t="shared" si="20"/>
        <v>-9.9628933639613632E-3</v>
      </c>
    </row>
    <row r="94" spans="1:33">
      <c r="A94" s="126" t="s">
        <v>34</v>
      </c>
      <c r="B94" s="125" t="s">
        <v>22</v>
      </c>
      <c r="C94" s="125"/>
      <c r="D94" s="125">
        <f t="shared" si="20"/>
        <v>-1.1537834901982628E-2</v>
      </c>
      <c r="E94" s="125">
        <f t="shared" si="20"/>
        <v>-2.1298328347944234E-2</v>
      </c>
      <c r="F94" s="125">
        <f t="shared" si="20"/>
        <v>-2.8860906018018953E-2</v>
      </c>
      <c r="G94" s="125">
        <f t="shared" si="20"/>
        <v>-4.0178670126690567E-2</v>
      </c>
      <c r="H94" s="125">
        <f t="shared" si="20"/>
        <v>-5.572878411152811E-2</v>
      </c>
      <c r="I94" s="125">
        <f t="shared" si="20"/>
        <v>-4.046153658150288E-2</v>
      </c>
      <c r="J94" s="125">
        <f t="shared" si="20"/>
        <v>-3.2930969816444493E-2</v>
      </c>
      <c r="K94" s="125">
        <f t="shared" si="20"/>
        <v>-3.2276159026443527E-2</v>
      </c>
      <c r="L94" s="125">
        <f t="shared" si="20"/>
        <v>-1.8438534821356985E-2</v>
      </c>
      <c r="M94" s="125">
        <f t="shared" si="20"/>
        <v>-9.9628933639613528E-3</v>
      </c>
      <c r="N94" s="125">
        <f t="shared" ref="N94:AG94" si="21">M94</f>
        <v>-9.9628933639613528E-3</v>
      </c>
      <c r="O94" s="125">
        <f t="shared" si="21"/>
        <v>-9.9628933639613528E-3</v>
      </c>
      <c r="P94" s="125">
        <f t="shared" si="21"/>
        <v>-9.9628933639613528E-3</v>
      </c>
      <c r="Q94" s="125">
        <f t="shared" si="21"/>
        <v>-9.9628933639613528E-3</v>
      </c>
      <c r="R94" s="125">
        <f t="shared" si="21"/>
        <v>-9.9628933639613528E-3</v>
      </c>
      <c r="S94" s="125">
        <f t="shared" si="21"/>
        <v>-9.9628933639613528E-3</v>
      </c>
      <c r="T94" s="125">
        <f t="shared" si="21"/>
        <v>-9.9628933639613528E-3</v>
      </c>
      <c r="U94" s="125">
        <f t="shared" si="21"/>
        <v>-9.9628933639613528E-3</v>
      </c>
      <c r="V94" s="125">
        <f t="shared" si="21"/>
        <v>-9.9628933639613528E-3</v>
      </c>
      <c r="W94" s="125">
        <f t="shared" si="21"/>
        <v>-9.9628933639613528E-3</v>
      </c>
      <c r="X94" s="125">
        <f t="shared" si="21"/>
        <v>-9.9628933639613528E-3</v>
      </c>
      <c r="Y94" s="125">
        <f t="shared" si="21"/>
        <v>-9.9628933639613528E-3</v>
      </c>
      <c r="Z94" s="125">
        <f t="shared" si="21"/>
        <v>-9.9628933639613528E-3</v>
      </c>
      <c r="AA94" s="125">
        <f t="shared" si="21"/>
        <v>-9.9628933639613528E-3</v>
      </c>
      <c r="AB94" s="125">
        <f t="shared" si="21"/>
        <v>-9.9628933639613528E-3</v>
      </c>
      <c r="AC94" s="125">
        <f t="shared" si="21"/>
        <v>-9.9628933639613528E-3</v>
      </c>
      <c r="AD94" s="125">
        <f t="shared" si="21"/>
        <v>-9.9628933639613528E-3</v>
      </c>
      <c r="AE94" s="125">
        <f t="shared" si="21"/>
        <v>-9.9628933639613528E-3</v>
      </c>
      <c r="AF94" s="125">
        <f t="shared" si="21"/>
        <v>-9.9628933639613528E-3</v>
      </c>
      <c r="AG94" s="125">
        <f t="shared" si="21"/>
        <v>-9.9628933639613528E-3</v>
      </c>
    </row>
    <row r="96" spans="1:33">
      <c r="A96" s="163" t="s">
        <v>12</v>
      </c>
      <c r="B96" s="166" t="s">
        <v>35</v>
      </c>
      <c r="C96" s="166">
        <v>2000</v>
      </c>
      <c r="D96" s="166">
        <v>2010</v>
      </c>
      <c r="E96" s="166">
        <v>2020</v>
      </c>
      <c r="F96" s="166">
        <v>2030</v>
      </c>
      <c r="G96" s="166">
        <v>2040</v>
      </c>
      <c r="H96" s="166">
        <v>2050</v>
      </c>
      <c r="I96" s="166">
        <v>2060</v>
      </c>
      <c r="J96" s="166">
        <v>2070</v>
      </c>
      <c r="K96" s="166">
        <v>2080</v>
      </c>
      <c r="L96" s="166">
        <v>2090</v>
      </c>
      <c r="M96" s="166">
        <v>2100</v>
      </c>
      <c r="N96" s="127">
        <v>2110</v>
      </c>
      <c r="O96" s="127">
        <v>2120</v>
      </c>
      <c r="P96" s="127">
        <v>2130</v>
      </c>
      <c r="Q96" s="127">
        <v>2140</v>
      </c>
      <c r="R96" s="127">
        <v>2150</v>
      </c>
      <c r="S96" s="127">
        <v>2160</v>
      </c>
      <c r="T96" s="127">
        <v>2170</v>
      </c>
      <c r="U96" s="127">
        <v>2180</v>
      </c>
      <c r="V96" s="127">
        <v>2190</v>
      </c>
      <c r="W96" s="127">
        <v>2200</v>
      </c>
      <c r="X96" s="127">
        <v>2210</v>
      </c>
      <c r="Y96" s="127">
        <v>2220</v>
      </c>
      <c r="Z96" s="127">
        <v>2230</v>
      </c>
      <c r="AA96" s="127">
        <v>2240</v>
      </c>
      <c r="AB96" s="127">
        <v>2250</v>
      </c>
      <c r="AC96" s="127">
        <v>2260</v>
      </c>
      <c r="AD96" s="127">
        <v>2270</v>
      </c>
      <c r="AE96" s="127">
        <v>2280</v>
      </c>
      <c r="AF96" s="127">
        <v>2290</v>
      </c>
      <c r="AG96" s="127">
        <v>2300</v>
      </c>
    </row>
    <row r="97" spans="1:33">
      <c r="B97" s="164" t="s">
        <v>15</v>
      </c>
      <c r="C97" s="164">
        <v>4.0893620000000004</v>
      </c>
      <c r="D97" s="164">
        <v>2.8102510000000001</v>
      </c>
      <c r="E97" s="164">
        <v>3.0748980000000001</v>
      </c>
      <c r="F97" s="164">
        <v>0.59217390000000003</v>
      </c>
      <c r="G97" s="164">
        <v>1.440212</v>
      </c>
      <c r="H97" s="164">
        <v>1.3565959999999999</v>
      </c>
      <c r="I97" s="164">
        <v>1.2942260000000001</v>
      </c>
      <c r="J97" s="164">
        <v>1.082686</v>
      </c>
      <c r="K97" s="164">
        <v>-0.31306650000000003</v>
      </c>
      <c r="L97" s="164">
        <v>-0.11596960000000001</v>
      </c>
      <c r="M97" s="164">
        <v>-0.69845460000000004</v>
      </c>
      <c r="N97" s="123">
        <f>IF(N$1&lt;=$E$6,$M97-$M97/($E$6-2100)*(N$1-$M$1),0)</f>
        <v>-0.62860914000000001</v>
      </c>
      <c r="O97" s="123">
        <f t="shared" ref="O97:AG101" si="22">IF(O$1&lt;=$E$6,$M97-$M97/($E$6-2100)*(O$1-$M$1),0)</f>
        <v>-0.55876367999999998</v>
      </c>
      <c r="P97" s="123">
        <f t="shared" si="22"/>
        <v>-0.48891822000000001</v>
      </c>
      <c r="Q97" s="123">
        <f t="shared" si="22"/>
        <v>-0.41907276000000004</v>
      </c>
      <c r="R97" s="123">
        <f t="shared" si="22"/>
        <v>-0.34922730000000002</v>
      </c>
      <c r="S97" s="123">
        <f t="shared" si="22"/>
        <v>-0.27938183999999999</v>
      </c>
      <c r="T97" s="123">
        <f t="shared" si="22"/>
        <v>-0.20953638000000002</v>
      </c>
      <c r="U97" s="123">
        <f t="shared" si="22"/>
        <v>-0.13969092000000005</v>
      </c>
      <c r="V97" s="123">
        <f t="shared" si="22"/>
        <v>-6.9845460000000026E-2</v>
      </c>
      <c r="W97" s="123">
        <f t="shared" si="22"/>
        <v>0</v>
      </c>
      <c r="X97" s="123">
        <f t="shared" si="22"/>
        <v>0</v>
      </c>
      <c r="Y97" s="123">
        <f t="shared" si="22"/>
        <v>0</v>
      </c>
      <c r="Z97" s="123">
        <f t="shared" si="22"/>
        <v>0</v>
      </c>
      <c r="AA97" s="123">
        <f t="shared" si="22"/>
        <v>0</v>
      </c>
      <c r="AB97" s="123">
        <f t="shared" si="22"/>
        <v>0</v>
      </c>
      <c r="AC97" s="123">
        <f t="shared" si="22"/>
        <v>0</v>
      </c>
      <c r="AD97" s="123">
        <f t="shared" si="22"/>
        <v>0</v>
      </c>
      <c r="AE97" s="123">
        <f t="shared" si="22"/>
        <v>0</v>
      </c>
      <c r="AF97" s="123">
        <f t="shared" si="22"/>
        <v>0</v>
      </c>
      <c r="AG97" s="123">
        <f t="shared" si="22"/>
        <v>0</v>
      </c>
    </row>
    <row r="98" spans="1:33">
      <c r="B98" s="164" t="s">
        <v>16</v>
      </c>
      <c r="C98" s="164">
        <v>0</v>
      </c>
      <c r="D98" s="164">
        <v>0</v>
      </c>
      <c r="E98" s="164">
        <v>0</v>
      </c>
      <c r="F98" s="164">
        <v>0</v>
      </c>
      <c r="G98" s="164">
        <v>0</v>
      </c>
      <c r="H98" s="164">
        <v>0</v>
      </c>
      <c r="I98" s="164">
        <v>0</v>
      </c>
      <c r="J98" s="164">
        <v>0</v>
      </c>
      <c r="K98" s="164">
        <v>0</v>
      </c>
      <c r="L98" s="164">
        <v>0</v>
      </c>
      <c r="M98" s="164">
        <v>0</v>
      </c>
      <c r="N98" s="123">
        <f>IF(N$1&lt;=$E$6,$M98-$M98/($E$6-2100)*(N$1-$M$1),0)</f>
        <v>0</v>
      </c>
      <c r="O98" s="123">
        <f t="shared" si="22"/>
        <v>0</v>
      </c>
      <c r="P98" s="123">
        <f t="shared" si="22"/>
        <v>0</v>
      </c>
      <c r="Q98" s="123">
        <f t="shared" si="22"/>
        <v>0</v>
      </c>
      <c r="R98" s="123">
        <f t="shared" si="22"/>
        <v>0</v>
      </c>
      <c r="S98" s="123">
        <f t="shared" si="22"/>
        <v>0</v>
      </c>
      <c r="T98" s="123">
        <f t="shared" si="22"/>
        <v>0</v>
      </c>
      <c r="U98" s="123">
        <f t="shared" si="22"/>
        <v>0</v>
      </c>
      <c r="V98" s="123">
        <f t="shared" si="22"/>
        <v>0</v>
      </c>
      <c r="W98" s="123">
        <f t="shared" si="22"/>
        <v>0</v>
      </c>
      <c r="X98" s="123">
        <f t="shared" si="22"/>
        <v>0</v>
      </c>
      <c r="Y98" s="123">
        <f t="shared" si="22"/>
        <v>0</v>
      </c>
      <c r="Z98" s="123">
        <f t="shared" si="22"/>
        <v>0</v>
      </c>
      <c r="AA98" s="123">
        <f t="shared" si="22"/>
        <v>0</v>
      </c>
      <c r="AB98" s="123">
        <f t="shared" si="22"/>
        <v>0</v>
      </c>
      <c r="AC98" s="123">
        <f t="shared" si="22"/>
        <v>0</v>
      </c>
      <c r="AD98" s="123">
        <f t="shared" si="22"/>
        <v>0</v>
      </c>
      <c r="AE98" s="123">
        <f t="shared" si="22"/>
        <v>0</v>
      </c>
      <c r="AF98" s="123">
        <f t="shared" si="22"/>
        <v>0</v>
      </c>
      <c r="AG98" s="123">
        <f t="shared" si="22"/>
        <v>0</v>
      </c>
    </row>
    <row r="99" spans="1:33">
      <c r="B99" s="164" t="s">
        <v>17</v>
      </c>
      <c r="C99" s="164">
        <v>3.96</v>
      </c>
      <c r="D99" s="164">
        <v>3.59</v>
      </c>
      <c r="E99" s="164">
        <v>3.11</v>
      </c>
      <c r="F99" s="164">
        <v>2.37</v>
      </c>
      <c r="G99" s="164">
        <v>1.37</v>
      </c>
      <c r="H99" s="164">
        <v>0.01</v>
      </c>
      <c r="I99" s="164">
        <v>-1.7</v>
      </c>
      <c r="J99" s="164">
        <v>-3.87</v>
      </c>
      <c r="K99" s="164">
        <v>-6.04</v>
      </c>
      <c r="L99" s="164">
        <v>-7.33</v>
      </c>
      <c r="M99" s="164">
        <v>-8.26</v>
      </c>
      <c r="N99" s="123">
        <f>IF(N$1&lt;=$E$6,$M99-$M99/($E$6-2100)*(N$1-$M$1),0)</f>
        <v>-7.4340000000000002</v>
      </c>
      <c r="O99" s="123">
        <f t="shared" si="22"/>
        <v>-6.6079999999999997</v>
      </c>
      <c r="P99" s="123">
        <f t="shared" si="22"/>
        <v>-5.782</v>
      </c>
      <c r="Q99" s="123">
        <f t="shared" si="22"/>
        <v>-4.9559999999999995</v>
      </c>
      <c r="R99" s="123">
        <f t="shared" si="22"/>
        <v>-4.13</v>
      </c>
      <c r="S99" s="123">
        <f t="shared" si="22"/>
        <v>-3.3040000000000003</v>
      </c>
      <c r="T99" s="123">
        <f t="shared" si="22"/>
        <v>-2.4780000000000006</v>
      </c>
      <c r="U99" s="123">
        <f t="shared" si="22"/>
        <v>-1.6520000000000001</v>
      </c>
      <c r="V99" s="123">
        <f t="shared" si="22"/>
        <v>-0.82600000000000051</v>
      </c>
      <c r="W99" s="123">
        <f t="shared" si="22"/>
        <v>0</v>
      </c>
      <c r="X99" s="123">
        <f t="shared" si="22"/>
        <v>0</v>
      </c>
      <c r="Y99" s="123">
        <f t="shared" si="22"/>
        <v>0</v>
      </c>
      <c r="Z99" s="123">
        <f t="shared" si="22"/>
        <v>0</v>
      </c>
      <c r="AA99" s="123">
        <f t="shared" si="22"/>
        <v>0</v>
      </c>
      <c r="AB99" s="123">
        <f t="shared" si="22"/>
        <v>0</v>
      </c>
      <c r="AC99" s="123">
        <f t="shared" si="22"/>
        <v>0</v>
      </c>
      <c r="AD99" s="123">
        <f t="shared" si="22"/>
        <v>0</v>
      </c>
      <c r="AE99" s="123">
        <f t="shared" si="22"/>
        <v>0</v>
      </c>
      <c r="AF99" s="123">
        <f t="shared" si="22"/>
        <v>0</v>
      </c>
      <c r="AG99" s="123">
        <f t="shared" si="22"/>
        <v>0</v>
      </c>
    </row>
    <row r="100" spans="1:33">
      <c r="B100" s="164" t="s">
        <v>18</v>
      </c>
      <c r="C100" s="164">
        <v>3.8162694025926598</v>
      </c>
      <c r="D100" s="164">
        <v>2.801584351775428</v>
      </c>
      <c r="E100" s="164">
        <v>1.0735675390206065</v>
      </c>
      <c r="F100" s="164">
        <v>0.7333480570639912</v>
      </c>
      <c r="G100" s="164">
        <v>0.62841414993228673</v>
      </c>
      <c r="H100" s="164">
        <v>0.75876581762549344</v>
      </c>
      <c r="I100" s="164">
        <v>0.60640379054439542</v>
      </c>
      <c r="J100" s="164">
        <v>0.38500690498647661</v>
      </c>
      <c r="K100" s="164">
        <v>9.4575160951736598E-2</v>
      </c>
      <c r="L100" s="164">
        <v>0.37283585655938112</v>
      </c>
      <c r="M100" s="164">
        <v>0.65109655216702556</v>
      </c>
      <c r="N100" s="123">
        <f>IF(N$1&lt;=$E$6,$M100-$M100/($E$6-2100)*(N$1-$M$1),0)</f>
        <v>0.58598689695032302</v>
      </c>
      <c r="O100" s="123">
        <f t="shared" si="22"/>
        <v>0.52087724173362049</v>
      </c>
      <c r="P100" s="123">
        <f t="shared" si="22"/>
        <v>0.4557675865169179</v>
      </c>
      <c r="Q100" s="123">
        <f t="shared" si="22"/>
        <v>0.39065793130021537</v>
      </c>
      <c r="R100" s="123">
        <f t="shared" si="22"/>
        <v>0.32554827608351278</v>
      </c>
      <c r="S100" s="123">
        <f t="shared" si="22"/>
        <v>0.26043862086681024</v>
      </c>
      <c r="T100" s="123">
        <f t="shared" si="22"/>
        <v>0.19532896565010771</v>
      </c>
      <c r="U100" s="123">
        <f t="shared" si="22"/>
        <v>0.13021931043340518</v>
      </c>
      <c r="V100" s="123">
        <f t="shared" si="22"/>
        <v>6.5109655216702533E-2</v>
      </c>
      <c r="W100" s="123">
        <f t="shared" si="22"/>
        <v>0</v>
      </c>
      <c r="X100" s="123">
        <f t="shared" si="22"/>
        <v>0</v>
      </c>
      <c r="Y100" s="123">
        <f t="shared" si="22"/>
        <v>0</v>
      </c>
      <c r="Z100" s="123">
        <f t="shared" si="22"/>
        <v>0</v>
      </c>
      <c r="AA100" s="123">
        <f t="shared" si="22"/>
        <v>0</v>
      </c>
      <c r="AB100" s="123">
        <f t="shared" si="22"/>
        <v>0</v>
      </c>
      <c r="AC100" s="123">
        <f t="shared" si="22"/>
        <v>0</v>
      </c>
      <c r="AD100" s="123">
        <f t="shared" si="22"/>
        <v>0</v>
      </c>
      <c r="AE100" s="123">
        <f t="shared" si="22"/>
        <v>0</v>
      </c>
      <c r="AF100" s="123">
        <f t="shared" si="22"/>
        <v>0</v>
      </c>
      <c r="AG100" s="123">
        <f t="shared" si="22"/>
        <v>0</v>
      </c>
    </row>
    <row r="101" spans="1:33">
      <c r="A101" s="126" t="s">
        <v>36</v>
      </c>
      <c r="B101" s="165" t="s">
        <v>22</v>
      </c>
      <c r="C101" s="165">
        <v>2.966407850648165</v>
      </c>
      <c r="D101" s="165">
        <v>2.3004588379438569</v>
      </c>
      <c r="E101" s="165">
        <v>1.8146163847551517</v>
      </c>
      <c r="F101" s="165">
        <v>0.92388048926599786</v>
      </c>
      <c r="G101" s="165">
        <v>0.85965653748307169</v>
      </c>
      <c r="H101" s="165">
        <v>0.53134045440637334</v>
      </c>
      <c r="I101" s="165">
        <v>5.015744763609889E-2</v>
      </c>
      <c r="J101" s="165">
        <v>-0.60057677375338092</v>
      </c>
      <c r="K101" s="165">
        <v>-1.5646228347620659</v>
      </c>
      <c r="L101" s="165">
        <v>-1.7682834358601547</v>
      </c>
      <c r="M101" s="165">
        <v>-2.0768395119582435</v>
      </c>
      <c r="N101" s="125">
        <f>IF(N$1&lt;=$E$6,$M101-$M101/($E$6-2100)*(N$1-$M$1),0)</f>
        <v>-1.8691555607624191</v>
      </c>
      <c r="O101" s="125">
        <f t="shared" si="22"/>
        <v>-1.6614716095665947</v>
      </c>
      <c r="P101" s="125">
        <f t="shared" si="22"/>
        <v>-1.4537876583707705</v>
      </c>
      <c r="Q101" s="125">
        <f t="shared" si="22"/>
        <v>-1.2461037071749459</v>
      </c>
      <c r="R101" s="125">
        <f t="shared" si="22"/>
        <v>-1.0384197559791217</v>
      </c>
      <c r="S101" s="125">
        <f t="shared" si="22"/>
        <v>-0.83073580478329734</v>
      </c>
      <c r="T101" s="125">
        <f t="shared" si="22"/>
        <v>-0.62305185358747295</v>
      </c>
      <c r="U101" s="125">
        <f t="shared" si="22"/>
        <v>-0.41536790239164856</v>
      </c>
      <c r="V101" s="125">
        <f t="shared" si="22"/>
        <v>-0.20768395119582417</v>
      </c>
      <c r="W101" s="125">
        <f t="shared" si="22"/>
        <v>0</v>
      </c>
      <c r="X101" s="125">
        <f t="shared" si="22"/>
        <v>0</v>
      </c>
      <c r="Y101" s="125">
        <f t="shared" si="22"/>
        <v>0</v>
      </c>
      <c r="Z101" s="125">
        <f t="shared" si="22"/>
        <v>0</v>
      </c>
      <c r="AA101" s="125">
        <f t="shared" si="22"/>
        <v>0</v>
      </c>
      <c r="AB101" s="125">
        <f t="shared" si="22"/>
        <v>0</v>
      </c>
      <c r="AC101" s="125">
        <f t="shared" si="22"/>
        <v>0</v>
      </c>
      <c r="AD101" s="125">
        <f t="shared" si="22"/>
        <v>0</v>
      </c>
      <c r="AE101" s="125">
        <f t="shared" si="22"/>
        <v>0</v>
      </c>
      <c r="AF101" s="125">
        <f t="shared" si="22"/>
        <v>0</v>
      </c>
      <c r="AG101" s="125">
        <f t="shared" si="22"/>
        <v>0</v>
      </c>
    </row>
    <row r="102" spans="1:33" s="129" customFormat="1">
      <c r="A102" s="132"/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  <c r="AC102" s="202"/>
      <c r="AD102" s="202"/>
      <c r="AE102" s="202"/>
      <c r="AF102" s="202"/>
      <c r="AG102" s="202"/>
    </row>
    <row r="104" spans="1:33">
      <c r="A104" s="163" t="s">
        <v>37</v>
      </c>
      <c r="B104" s="166" t="s">
        <v>38</v>
      </c>
      <c r="C104" s="166">
        <v>2000</v>
      </c>
      <c r="D104" s="166">
        <v>2010</v>
      </c>
      <c r="E104" s="166">
        <v>2020</v>
      </c>
      <c r="F104" s="166">
        <v>2030</v>
      </c>
      <c r="G104" s="166">
        <v>2040</v>
      </c>
      <c r="H104" s="166">
        <v>2050</v>
      </c>
      <c r="I104" s="166">
        <v>2060</v>
      </c>
      <c r="J104" s="166">
        <v>2070</v>
      </c>
      <c r="K104" s="166">
        <v>2080</v>
      </c>
      <c r="L104" s="166">
        <v>2090</v>
      </c>
      <c r="M104" s="166">
        <v>2100</v>
      </c>
      <c r="N104" s="201">
        <v>2110</v>
      </c>
      <c r="O104" s="201">
        <v>2120</v>
      </c>
      <c r="P104" s="201">
        <v>2130</v>
      </c>
      <c r="Q104" s="201">
        <v>2140</v>
      </c>
      <c r="R104" s="201">
        <v>2150</v>
      </c>
      <c r="S104" s="201">
        <v>2160</v>
      </c>
      <c r="T104" s="201">
        <v>2170</v>
      </c>
      <c r="U104" s="201">
        <v>2180</v>
      </c>
      <c r="V104" s="201">
        <v>2190</v>
      </c>
      <c r="W104" s="201">
        <v>2200</v>
      </c>
      <c r="X104" s="201">
        <v>2210</v>
      </c>
      <c r="Y104" s="201">
        <v>2220</v>
      </c>
      <c r="Z104" s="201">
        <v>2230</v>
      </c>
      <c r="AA104" s="201">
        <v>2240</v>
      </c>
      <c r="AB104" s="201">
        <v>2250</v>
      </c>
      <c r="AC104" s="201">
        <v>2260</v>
      </c>
      <c r="AD104" s="201">
        <v>2270</v>
      </c>
      <c r="AE104" s="201">
        <v>2280</v>
      </c>
      <c r="AF104" s="201">
        <v>2290</v>
      </c>
      <c r="AG104" s="201">
        <v>2300</v>
      </c>
    </row>
    <row r="105" spans="1:33">
      <c r="A105" s="126" t="s">
        <v>39</v>
      </c>
      <c r="B105" s="165" t="s">
        <v>40</v>
      </c>
      <c r="C105" s="165">
        <v>0.60089999999999999</v>
      </c>
      <c r="D105" s="165">
        <v>0.64869999999999994</v>
      </c>
      <c r="E105" s="165">
        <v>0.7107</v>
      </c>
      <c r="F105" s="165">
        <v>0.80049999999999999</v>
      </c>
      <c r="G105" s="165">
        <v>0.78039999999999998</v>
      </c>
      <c r="H105" s="165">
        <v>0.7268</v>
      </c>
      <c r="I105" s="165">
        <v>0.68809999999999993</v>
      </c>
      <c r="J105" s="165">
        <v>0.63449999999999995</v>
      </c>
      <c r="K105" s="165">
        <v>0.58589999999999998</v>
      </c>
      <c r="L105" s="165">
        <v>0.54370000000000007</v>
      </c>
      <c r="M105" s="165">
        <v>0.49990000000000001</v>
      </c>
      <c r="N105" s="202">
        <f>M105</f>
        <v>0.49990000000000001</v>
      </c>
      <c r="O105" s="202">
        <f t="shared" ref="O105:AG105" si="23">N105</f>
        <v>0.49990000000000001</v>
      </c>
      <c r="P105" s="202">
        <f t="shared" si="23"/>
        <v>0.49990000000000001</v>
      </c>
      <c r="Q105" s="202">
        <f t="shared" si="23"/>
        <v>0.49990000000000001</v>
      </c>
      <c r="R105" s="202">
        <f t="shared" si="23"/>
        <v>0.49990000000000001</v>
      </c>
      <c r="S105" s="202">
        <f t="shared" si="23"/>
        <v>0.49990000000000001</v>
      </c>
      <c r="T105" s="202">
        <f t="shared" si="23"/>
        <v>0.49990000000000001</v>
      </c>
      <c r="U105" s="202">
        <f t="shared" si="23"/>
        <v>0.49990000000000001</v>
      </c>
      <c r="V105" s="202">
        <f t="shared" si="23"/>
        <v>0.49990000000000001</v>
      </c>
      <c r="W105" s="202">
        <f t="shared" si="23"/>
        <v>0.49990000000000001</v>
      </c>
      <c r="X105" s="202">
        <f t="shared" si="23"/>
        <v>0.49990000000000001</v>
      </c>
      <c r="Y105" s="202">
        <f t="shared" si="23"/>
        <v>0.49990000000000001</v>
      </c>
      <c r="Z105" s="202">
        <f t="shared" si="23"/>
        <v>0.49990000000000001</v>
      </c>
      <c r="AA105" s="202">
        <f t="shared" si="23"/>
        <v>0.49990000000000001</v>
      </c>
      <c r="AB105" s="202">
        <f t="shared" si="23"/>
        <v>0.49990000000000001</v>
      </c>
      <c r="AC105" s="202">
        <f t="shared" si="23"/>
        <v>0.49990000000000001</v>
      </c>
      <c r="AD105" s="202">
        <f t="shared" si="23"/>
        <v>0.49990000000000001</v>
      </c>
      <c r="AE105" s="202">
        <f t="shared" si="23"/>
        <v>0.49990000000000001</v>
      </c>
      <c r="AF105" s="202">
        <f t="shared" si="23"/>
        <v>0.49990000000000001</v>
      </c>
      <c r="AG105" s="202">
        <f t="shared" si="23"/>
        <v>0.49990000000000001</v>
      </c>
    </row>
    <row r="107" spans="1:33">
      <c r="A107" s="163" t="s">
        <v>12</v>
      </c>
      <c r="B107" s="166" t="s">
        <v>41</v>
      </c>
      <c r="C107" s="166">
        <v>2000</v>
      </c>
      <c r="D107" s="166">
        <v>2010</v>
      </c>
      <c r="E107" s="166">
        <v>2020</v>
      </c>
      <c r="F107" s="166">
        <v>2030</v>
      </c>
      <c r="G107" s="166">
        <v>2040</v>
      </c>
      <c r="H107" s="166">
        <v>2050</v>
      </c>
      <c r="I107" s="166">
        <v>2060</v>
      </c>
      <c r="J107" s="166">
        <v>2070</v>
      </c>
      <c r="K107" s="166">
        <v>2080</v>
      </c>
      <c r="L107" s="166">
        <v>2090</v>
      </c>
      <c r="M107" s="166">
        <v>2100</v>
      </c>
      <c r="N107" s="166">
        <v>2110</v>
      </c>
      <c r="O107" s="166">
        <v>2120</v>
      </c>
      <c r="P107" s="166">
        <v>2130</v>
      </c>
      <c r="Q107" s="166">
        <v>2140</v>
      </c>
      <c r="R107" s="166">
        <v>2150</v>
      </c>
      <c r="S107" s="166">
        <v>2160</v>
      </c>
      <c r="T107" s="166">
        <v>2170</v>
      </c>
      <c r="U107" s="166">
        <v>2180</v>
      </c>
      <c r="V107" s="166">
        <v>2190</v>
      </c>
      <c r="W107" s="166">
        <v>2200</v>
      </c>
      <c r="X107" s="166">
        <v>2210</v>
      </c>
      <c r="Y107" s="166">
        <v>2220</v>
      </c>
      <c r="Z107" s="166">
        <v>2230</v>
      </c>
      <c r="AA107" s="166">
        <v>2240</v>
      </c>
      <c r="AB107" s="166">
        <v>2250</v>
      </c>
      <c r="AC107" s="166">
        <v>2260</v>
      </c>
      <c r="AD107" s="166">
        <v>2270</v>
      </c>
      <c r="AE107" s="166">
        <v>2280</v>
      </c>
      <c r="AF107" s="166">
        <v>2290</v>
      </c>
      <c r="AG107" s="166">
        <v>2300</v>
      </c>
    </row>
    <row r="108" spans="1:33">
      <c r="A108" s="163" t="s">
        <v>42</v>
      </c>
      <c r="B108" s="165" t="s">
        <v>43</v>
      </c>
      <c r="C108" s="165">
        <v>0.70551692357089579</v>
      </c>
      <c r="D108" s="165">
        <v>0.78941632207874912</v>
      </c>
      <c r="E108" s="165">
        <v>0.85721520332511369</v>
      </c>
      <c r="F108" s="165">
        <v>0.90318110360205095</v>
      </c>
      <c r="G108" s="165">
        <v>0.93453118442250105</v>
      </c>
      <c r="H108" s="165">
        <v>0.94955832989162259</v>
      </c>
      <c r="I108" s="165">
        <v>0.96076405632913042</v>
      </c>
      <c r="J108" s="165">
        <v>0.97183013258131679</v>
      </c>
      <c r="K108" s="165">
        <v>0.97885323767102328</v>
      </c>
      <c r="L108" s="165">
        <v>0.98387770317253986</v>
      </c>
      <c r="M108" s="165">
        <v>0.9906108311930093</v>
      </c>
      <c r="N108" s="165">
        <v>0.9906108311930093</v>
      </c>
      <c r="O108" s="165">
        <v>0.9906108311930093</v>
      </c>
      <c r="P108" s="165">
        <v>0.9906108311930093</v>
      </c>
      <c r="Q108" s="165">
        <v>0.9906108311930093</v>
      </c>
      <c r="R108" s="165">
        <v>0.9906108311930093</v>
      </c>
      <c r="S108" s="165">
        <v>0.9906108311930093</v>
      </c>
      <c r="T108" s="165">
        <v>0.9906108311930093</v>
      </c>
      <c r="U108" s="165">
        <v>0.9906108311930093</v>
      </c>
      <c r="V108" s="165">
        <v>0.9906108311930093</v>
      </c>
      <c r="W108" s="165">
        <v>0.9906108311930093</v>
      </c>
      <c r="X108" s="165">
        <v>0.9906108311930093</v>
      </c>
      <c r="Y108" s="165">
        <v>0.9906108311930093</v>
      </c>
      <c r="Z108" s="165">
        <v>0.9906108311930093</v>
      </c>
      <c r="AA108" s="165">
        <v>0.9906108311930093</v>
      </c>
      <c r="AB108" s="165">
        <v>0.9906108311930093</v>
      </c>
      <c r="AC108" s="165">
        <v>0.9906108311930093</v>
      </c>
      <c r="AD108" s="165">
        <v>0.9906108311930093</v>
      </c>
      <c r="AE108" s="165">
        <v>0.9906108311930093</v>
      </c>
      <c r="AF108" s="165">
        <v>0.9906108311930093</v>
      </c>
      <c r="AG108" s="165">
        <v>0.9906108311930093</v>
      </c>
    </row>
    <row r="109" spans="1:33">
      <c r="A109" s="163" t="s">
        <v>44</v>
      </c>
      <c r="B109" s="165" t="s">
        <v>45</v>
      </c>
      <c r="C109" s="165">
        <v>1.529668356278562</v>
      </c>
      <c r="D109" s="165">
        <v>1.8251502758230882</v>
      </c>
      <c r="E109" s="165">
        <v>2.1216642976505815</v>
      </c>
      <c r="F109" s="165">
        <v>2.387733454827742</v>
      </c>
      <c r="G109" s="165">
        <v>2.5827844246532816</v>
      </c>
      <c r="H109" s="165">
        <v>2.6944215288507687</v>
      </c>
      <c r="I109" s="165">
        <v>2.7312139120694736</v>
      </c>
      <c r="J109" s="165">
        <v>2.7400557007520168</v>
      </c>
      <c r="K109" s="165">
        <v>2.730094262328977</v>
      </c>
      <c r="L109" s="165">
        <v>2.7154398244489037</v>
      </c>
      <c r="M109" s="165">
        <v>2.7040133354736575</v>
      </c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</row>
    <row r="111" spans="1:33" s="204" customFormat="1">
      <c r="A111" s="203"/>
    </row>
    <row r="112" spans="1:33">
      <c r="A112" s="125" t="s">
        <v>46</v>
      </c>
    </row>
    <row r="114" spans="1:33">
      <c r="B114" s="127" t="s">
        <v>47</v>
      </c>
      <c r="C114" s="127">
        <v>2000</v>
      </c>
      <c r="D114" s="127">
        <v>2010</v>
      </c>
      <c r="E114" s="127">
        <v>2020</v>
      </c>
      <c r="F114" s="127">
        <v>2030</v>
      </c>
      <c r="G114" s="127">
        <v>2040</v>
      </c>
      <c r="H114" s="127">
        <v>2050</v>
      </c>
      <c r="I114" s="127">
        <v>2060</v>
      </c>
      <c r="J114" s="127">
        <v>2070</v>
      </c>
      <c r="K114" s="127">
        <v>2080</v>
      </c>
      <c r="L114" s="127">
        <v>2090</v>
      </c>
      <c r="M114" s="127">
        <v>2100</v>
      </c>
      <c r="N114" s="127">
        <v>2110</v>
      </c>
      <c r="O114" s="127">
        <v>2120</v>
      </c>
      <c r="P114" s="127">
        <v>2130</v>
      </c>
      <c r="Q114" s="127">
        <v>2140</v>
      </c>
      <c r="R114" s="127">
        <v>2150</v>
      </c>
      <c r="S114" s="127">
        <v>2160</v>
      </c>
      <c r="T114" s="127">
        <v>2170</v>
      </c>
      <c r="U114" s="127">
        <v>2180</v>
      </c>
      <c r="V114" s="127">
        <v>2190</v>
      </c>
      <c r="W114" s="127">
        <v>2200</v>
      </c>
      <c r="X114" s="127">
        <v>2210</v>
      </c>
      <c r="Y114" s="127">
        <v>2220</v>
      </c>
      <c r="Z114" s="127">
        <v>2230</v>
      </c>
      <c r="AA114" s="127">
        <v>2240</v>
      </c>
      <c r="AB114" s="127">
        <v>2250</v>
      </c>
      <c r="AC114" s="127">
        <v>2260</v>
      </c>
      <c r="AD114" s="127">
        <v>2270</v>
      </c>
      <c r="AE114" s="127">
        <v>2280</v>
      </c>
      <c r="AF114" s="127">
        <v>2290</v>
      </c>
      <c r="AG114" s="127">
        <v>2300</v>
      </c>
    </row>
    <row r="115" spans="1:33">
      <c r="A115" s="137"/>
      <c r="B115" s="123" t="s">
        <v>15</v>
      </c>
      <c r="C115" s="123">
        <f>C12/$H$8</f>
        <v>1.3978755279471915</v>
      </c>
      <c r="D115" s="123">
        <f t="shared" ref="D115:AG122" si="24">D12/$H$8</f>
        <v>3.2880109236981916</v>
      </c>
      <c r="E115" s="123">
        <f t="shared" si="24"/>
        <v>6.389028481307351</v>
      </c>
      <c r="F115" s="123">
        <f t="shared" si="24"/>
        <v>10.714733257677754</v>
      </c>
      <c r="G115" s="123">
        <f t="shared" si="24"/>
        <v>15.936900701533867</v>
      </c>
      <c r="H115" s="123">
        <f t="shared" si="24"/>
        <v>21.37190067440859</v>
      </c>
      <c r="I115" s="123">
        <f t="shared" si="24"/>
        <v>27.124852430608179</v>
      </c>
      <c r="J115" s="123">
        <f t="shared" si="24"/>
        <v>33.759582486476141</v>
      </c>
      <c r="K115" s="123">
        <f t="shared" si="24"/>
        <v>41.03798326988349</v>
      </c>
      <c r="L115" s="123">
        <f t="shared" si="24"/>
        <v>48.915885978510786</v>
      </c>
      <c r="M115" s="123">
        <f t="shared" si="24"/>
        <v>57.630189504987115</v>
      </c>
      <c r="N115" s="123">
        <f t="shared" si="24"/>
        <v>66.478157035383418</v>
      </c>
      <c r="O115" s="123">
        <f t="shared" si="24"/>
        <v>76.127711016624687</v>
      </c>
      <c r="P115" s="123">
        <f t="shared" si="24"/>
        <v>86.544893890289273</v>
      </c>
      <c r="Q115" s="123">
        <f t="shared" si="24"/>
        <v>97.673107495864272</v>
      </c>
      <c r="R115" s="123">
        <f t="shared" si="24"/>
        <v>109.43177353721326</v>
      </c>
      <c r="S115" s="123">
        <f t="shared" si="24"/>
        <v>121.7157411076538</v>
      </c>
      <c r="T115" s="123">
        <f t="shared" si="24"/>
        <v>134.39556427938155</v>
      </c>
      <c r="U115" s="123">
        <f t="shared" si="24"/>
        <v>147.31874134789007</v>
      </c>
      <c r="V115" s="123">
        <f t="shared" si="24"/>
        <v>160.31196654839152</v>
      </c>
      <c r="W115" s="123">
        <f t="shared" si="24"/>
        <v>173.1843966407051</v>
      </c>
      <c r="X115" s="123">
        <f t="shared" si="24"/>
        <v>185.65100229205174</v>
      </c>
      <c r="Y115" s="123">
        <f t="shared" si="24"/>
        <v>197.48383559796051</v>
      </c>
      <c r="Z115" s="123">
        <f t="shared" si="24"/>
        <v>208.45462107803684</v>
      </c>
      <c r="AA115" s="123">
        <f t="shared" si="24"/>
        <v>218.34196711070595</v>
      </c>
      <c r="AB115" s="123">
        <f t="shared" si="24"/>
        <v>226.93873427816828</v>
      </c>
      <c r="AC115" s="123">
        <f t="shared" si="24"/>
        <v>234.0592214009732</v>
      </c>
      <c r="AD115" s="123">
        <f t="shared" si="24"/>
        <v>239.5458226676929</v>
      </c>
      <c r="AE115" s="123">
        <f t="shared" si="24"/>
        <v>243.27482322231918</v>
      </c>
      <c r="AF115" s="123">
        <f t="shared" si="24"/>
        <v>245.16103580144255</v>
      </c>
      <c r="AG115" s="123">
        <f t="shared" si="24"/>
        <v>245.16103580144255</v>
      </c>
    </row>
    <row r="116" spans="1:33">
      <c r="A116" s="137"/>
      <c r="B116" s="123" t="s">
        <v>16</v>
      </c>
      <c r="C116" s="123">
        <f t="shared" ref="C116:R122" si="25">C13/$H$8</f>
        <v>9.9510146951500484</v>
      </c>
      <c r="D116" s="123">
        <f t="shared" si="25"/>
        <v>11.960726469556379</v>
      </c>
      <c r="E116" s="123">
        <f t="shared" si="25"/>
        <v>14.399024468611676</v>
      </c>
      <c r="F116" s="123">
        <f t="shared" si="25"/>
        <v>16.868241087508494</v>
      </c>
      <c r="G116" s="123">
        <f t="shared" si="25"/>
        <v>19.07261942044228</v>
      </c>
      <c r="H116" s="123">
        <f t="shared" si="25"/>
        <v>21.145638612512457</v>
      </c>
      <c r="I116" s="123">
        <f t="shared" si="25"/>
        <v>23.276547316930042</v>
      </c>
      <c r="J116" s="123">
        <f t="shared" si="25"/>
        <v>25.56717583213069</v>
      </c>
      <c r="K116" s="123">
        <f t="shared" si="25"/>
        <v>28.113364584950673</v>
      </c>
      <c r="L116" s="123">
        <f t="shared" si="25"/>
        <v>31.164899342019087</v>
      </c>
      <c r="M116" s="123">
        <f t="shared" si="25"/>
        <v>34.435108050286949</v>
      </c>
      <c r="N116" s="123">
        <f t="shared" si="25"/>
        <v>39.721932899409843</v>
      </c>
      <c r="O116" s="123">
        <f t="shared" si="25"/>
        <v>45.487720533204886</v>
      </c>
      <c r="P116" s="123">
        <f t="shared" si="25"/>
        <v>51.712180680142225</v>
      </c>
      <c r="Q116" s="123">
        <f t="shared" si="25"/>
        <v>58.361494888652459</v>
      </c>
      <c r="R116" s="123">
        <f t="shared" si="25"/>
        <v>65.387516130974646</v>
      </c>
      <c r="S116" s="123">
        <f t="shared" si="24"/>
        <v>72.727414788391627</v>
      </c>
      <c r="T116" s="123">
        <f t="shared" si="24"/>
        <v>80.30384451606399</v>
      </c>
      <c r="U116" s="123">
        <f t="shared" si="24"/>
        <v>88.025682714575765</v>
      </c>
      <c r="V116" s="123">
        <f t="shared" si="24"/>
        <v>95.789375972295488</v>
      </c>
      <c r="W116" s="123">
        <f t="shared" si="24"/>
        <v>103.48089191048662</v>
      </c>
      <c r="X116" s="123">
        <f t="shared" si="24"/>
        <v>110.92992021165664</v>
      </c>
      <c r="Y116" s="123">
        <f t="shared" si="24"/>
        <v>118.00025777136119</v>
      </c>
      <c r="Z116" s="123">
        <f t="shared" si="24"/>
        <v>124.55550575246069</v>
      </c>
      <c r="AA116" s="123">
        <f t="shared" si="24"/>
        <v>130.46337855124915</v>
      </c>
      <c r="AB116" s="123">
        <f t="shared" si="24"/>
        <v>135.60010652034782</v>
      </c>
      <c r="AC116" s="123">
        <f t="shared" si="24"/>
        <v>139.85472975776139</v>
      </c>
      <c r="AD116" s="123">
        <f t="shared" si="24"/>
        <v>143.13307586543789</v>
      </c>
      <c r="AE116" s="123">
        <f t="shared" si="24"/>
        <v>145.36122292032519</v>
      </c>
      <c r="AF116" s="123">
        <f t="shared" si="24"/>
        <v>146.48826995115792</v>
      </c>
      <c r="AG116" s="123">
        <f t="shared" si="24"/>
        <v>146.48826995115792</v>
      </c>
    </row>
    <row r="117" spans="1:33">
      <c r="A117" s="137"/>
      <c r="B117" s="123" t="s">
        <v>17</v>
      </c>
      <c r="C117" s="123">
        <f t="shared" si="25"/>
        <v>0.57704136756932722</v>
      </c>
      <c r="D117" s="123">
        <f t="shared" si="24"/>
        <v>1.0617395430990579</v>
      </c>
      <c r="E117" s="123">
        <f t="shared" si="24"/>
        <v>1.7786271331189996</v>
      </c>
      <c r="F117" s="123">
        <f t="shared" si="24"/>
        <v>3.1251355952231177</v>
      </c>
      <c r="G117" s="123">
        <f t="shared" si="24"/>
        <v>5.1981295731985613</v>
      </c>
      <c r="H117" s="123">
        <f t="shared" si="24"/>
        <v>8.0380409193557156</v>
      </c>
      <c r="I117" s="123">
        <f t="shared" si="24"/>
        <v>11.660281095255574</v>
      </c>
      <c r="J117" s="123">
        <f t="shared" si="24"/>
        <v>15.63679309512337</v>
      </c>
      <c r="K117" s="123">
        <f t="shared" si="24"/>
        <v>19.830609153848332</v>
      </c>
      <c r="L117" s="123">
        <f t="shared" si="24"/>
        <v>24.746381821058531</v>
      </c>
      <c r="M117" s="123">
        <f t="shared" si="24"/>
        <v>29.751647089949049</v>
      </c>
      <c r="N117" s="123">
        <f t="shared" si="24"/>
        <v>34.319419809226652</v>
      </c>
      <c r="O117" s="123">
        <f t="shared" si="24"/>
        <v>39.301012392753726</v>
      </c>
      <c r="P117" s="123">
        <f t="shared" si="24"/>
        <v>44.678894214605272</v>
      </c>
      <c r="Q117" s="123">
        <f t="shared" si="24"/>
        <v>50.423846413764466</v>
      </c>
      <c r="R117" s="123">
        <f t="shared" si="24"/>
        <v>56.49427035850109</v>
      </c>
      <c r="S117" s="123">
        <f t="shared" si="24"/>
        <v>62.835881780557919</v>
      </c>
      <c r="T117" s="123">
        <f t="shared" si="24"/>
        <v>69.381854080988347</v>
      </c>
      <c r="U117" s="123">
        <f t="shared" si="24"/>
        <v>76.053458091416189</v>
      </c>
      <c r="V117" s="123">
        <f t="shared" si="24"/>
        <v>82.76122452505075</v>
      </c>
      <c r="W117" s="123">
        <f t="shared" si="24"/>
        <v>89.406630354636164</v>
      </c>
      <c r="X117" s="123">
        <f t="shared" si="24"/>
        <v>95.842528881680451</v>
      </c>
      <c r="Y117" s="123">
        <f t="shared" si="24"/>
        <v>101.95124175622563</v>
      </c>
      <c r="Z117" s="123">
        <f t="shared" si="24"/>
        <v>107.6149215168921</v>
      </c>
      <c r="AA117" s="123">
        <f t="shared" si="24"/>
        <v>112.71927450179288</v>
      </c>
      <c r="AB117" s="123">
        <f t="shared" si="24"/>
        <v>117.15736476451305</v>
      </c>
      <c r="AC117" s="123">
        <f t="shared" si="24"/>
        <v>120.83332387215899</v>
      </c>
      <c r="AD117" s="123">
        <f t="shared" si="24"/>
        <v>123.66578765568664</v>
      </c>
      <c r="AE117" s="123">
        <f t="shared" si="24"/>
        <v>125.59088818810577</v>
      </c>
      <c r="AF117" s="123">
        <f t="shared" si="24"/>
        <v>126.56464745339228</v>
      </c>
      <c r="AG117" s="123">
        <f t="shared" si="24"/>
        <v>126.56464745339228</v>
      </c>
    </row>
    <row r="118" spans="1:33">
      <c r="A118" s="137"/>
      <c r="B118" s="123" t="s">
        <v>18</v>
      </c>
      <c r="C118" s="123">
        <f t="shared" si="25"/>
        <v>9.6911346837654051</v>
      </c>
      <c r="D118" s="123">
        <f t="shared" si="24"/>
        <v>12.349733490744953</v>
      </c>
      <c r="E118" s="123">
        <f t="shared" si="24"/>
        <v>15.19825391958196</v>
      </c>
      <c r="F118" s="123">
        <f t="shared" si="24"/>
        <v>18.127696412632979</v>
      </c>
      <c r="G118" s="123">
        <f t="shared" si="24"/>
        <v>21.386478022241626</v>
      </c>
      <c r="H118" s="123">
        <f t="shared" si="24"/>
        <v>24.792077008302975</v>
      </c>
      <c r="I118" s="123">
        <f t="shared" si="24"/>
        <v>28.38437479527256</v>
      </c>
      <c r="J118" s="123">
        <f t="shared" si="24"/>
        <v>32.495989764211828</v>
      </c>
      <c r="K118" s="123">
        <f t="shared" si="24"/>
        <v>36.954215458327766</v>
      </c>
      <c r="L118" s="123">
        <f t="shared" si="24"/>
        <v>42.105620471754754</v>
      </c>
      <c r="M118" s="123">
        <f t="shared" si="24"/>
        <v>47.456825532524888</v>
      </c>
      <c r="N118" s="123">
        <f t="shared" si="24"/>
        <v>54.742875691550068</v>
      </c>
      <c r="O118" s="123">
        <f t="shared" si="24"/>
        <v>62.689009544100038</v>
      </c>
      <c r="P118" s="123">
        <f t="shared" si="24"/>
        <v>71.267264004518324</v>
      </c>
      <c r="Q118" s="123">
        <f t="shared" si="24"/>
        <v>80.431032093858747</v>
      </c>
      <c r="R118" s="123">
        <f t="shared" si="24"/>
        <v>90.113959872037128</v>
      </c>
      <c r="S118" s="123">
        <f t="shared" si="24"/>
        <v>100.22945855154683</v>
      </c>
      <c r="T118" s="123">
        <f t="shared" si="24"/>
        <v>110.67093308447157</v>
      </c>
      <c r="U118" s="123">
        <f t="shared" si="24"/>
        <v>121.31280264509593</v>
      </c>
      <c r="V118" s="123">
        <f t="shared" si="24"/>
        <v>132.01235485447472</v>
      </c>
      <c r="W118" s="123">
        <f t="shared" si="24"/>
        <v>142.61243572038416</v>
      </c>
      <c r="X118" s="123">
        <f t="shared" si="24"/>
        <v>152.8783316763145</v>
      </c>
      <c r="Y118" s="123">
        <f t="shared" si="24"/>
        <v>162.62233409201656</v>
      </c>
      <c r="Z118" s="123">
        <f t="shared" si="24"/>
        <v>171.65646458776456</v>
      </c>
      <c r="AA118" s="123">
        <f t="shared" si="24"/>
        <v>179.79841344620922</v>
      </c>
      <c r="AB118" s="123">
        <f t="shared" si="24"/>
        <v>186.87760723533765</v>
      </c>
      <c r="AC118" s="123">
        <f t="shared" si="24"/>
        <v>192.74112630400742</v>
      </c>
      <c r="AD118" s="123">
        <f t="shared" si="24"/>
        <v>197.25918673930605</v>
      </c>
      <c r="AE118" s="123">
        <f t="shared" si="24"/>
        <v>200.32991286829568</v>
      </c>
      <c r="AF118" s="123">
        <f t="shared" si="24"/>
        <v>201.88315539714361</v>
      </c>
      <c r="AG118" s="123">
        <f t="shared" si="24"/>
        <v>201.88315539714361</v>
      </c>
    </row>
    <row r="119" spans="1:33">
      <c r="A119" s="137"/>
      <c r="B119" s="123" t="s">
        <v>19</v>
      </c>
      <c r="C119" s="123">
        <f t="shared" si="25"/>
        <v>25.128085671881198</v>
      </c>
      <c r="D119" s="123">
        <f t="shared" si="24"/>
        <v>30.642208850386513</v>
      </c>
      <c r="E119" s="123">
        <f t="shared" si="24"/>
        <v>36.947737886287747</v>
      </c>
      <c r="F119" s="123">
        <f t="shared" si="24"/>
        <v>43.295148644164648</v>
      </c>
      <c r="G119" s="123">
        <f t="shared" si="24"/>
        <v>49.622130566999687</v>
      </c>
      <c r="H119" s="123">
        <f t="shared" si="24"/>
        <v>55.992260558654493</v>
      </c>
      <c r="I119" s="123">
        <f t="shared" si="24"/>
        <v>62.64382890527304</v>
      </c>
      <c r="J119" s="123">
        <f t="shared" si="24"/>
        <v>70.027765154818923</v>
      </c>
      <c r="K119" s="123">
        <f t="shared" si="24"/>
        <v>78.089310346770048</v>
      </c>
      <c r="L119" s="123">
        <f t="shared" si="24"/>
        <v>87.549282768557049</v>
      </c>
      <c r="M119" s="123">
        <f t="shared" si="24"/>
        <v>97.560427942020752</v>
      </c>
      <c r="N119" s="123">
        <f t="shared" si="24"/>
        <v>112.53888812230296</v>
      </c>
      <c r="O119" s="123">
        <f t="shared" si="24"/>
        <v>128.87433008329222</v>
      </c>
      <c r="P119" s="123">
        <f t="shared" si="24"/>
        <v>146.50926808773968</v>
      </c>
      <c r="Q119" s="123">
        <f t="shared" si="24"/>
        <v>165.34788879878496</v>
      </c>
      <c r="R119" s="123">
        <f t="shared" si="24"/>
        <v>185.25378362361531</v>
      </c>
      <c r="S119" s="123">
        <f t="shared" si="24"/>
        <v>206.04894573035062</v>
      </c>
      <c r="T119" s="123">
        <f t="shared" si="24"/>
        <v>227.51423997089546</v>
      </c>
      <c r="U119" s="123">
        <f t="shared" si="24"/>
        <v>249.39150076083436</v>
      </c>
      <c r="V119" s="123">
        <f t="shared" si="24"/>
        <v>271.38734394296159</v>
      </c>
      <c r="W119" s="123">
        <f t="shared" si="24"/>
        <v>293.17869669135365</v>
      </c>
      <c r="X119" s="123">
        <f t="shared" si="24"/>
        <v>314.28304135474474</v>
      </c>
      <c r="Y119" s="123">
        <f t="shared" si="24"/>
        <v>334.31449172835761</v>
      </c>
      <c r="Z119" s="123">
        <f t="shared" si="24"/>
        <v>352.88660706390993</v>
      </c>
      <c r="AA119" s="123">
        <f t="shared" si="24"/>
        <v>369.62460009227863</v>
      </c>
      <c r="AB119" s="123">
        <f t="shared" si="24"/>
        <v>384.17781067478001</v>
      </c>
      <c r="AC119" s="123">
        <f t="shared" si="24"/>
        <v>396.23187082664504</v>
      </c>
      <c r="AD119" s="123">
        <f t="shared" si="24"/>
        <v>405.51997437317397</v>
      </c>
      <c r="AE119" s="123">
        <f t="shared" si="24"/>
        <v>411.83268812668143</v>
      </c>
      <c r="AF119" s="123">
        <f t="shared" si="24"/>
        <v>415.02580111120449</v>
      </c>
      <c r="AG119" s="123">
        <f t="shared" si="24"/>
        <v>415.02580111120449</v>
      </c>
    </row>
    <row r="120" spans="1:33">
      <c r="A120" s="137"/>
      <c r="B120" s="123" t="s">
        <v>20</v>
      </c>
      <c r="C120" s="123">
        <f t="shared" si="25"/>
        <v>3.9382734525106282</v>
      </c>
      <c r="D120" s="123">
        <f t="shared" si="24"/>
        <v>7.1812489467345708</v>
      </c>
      <c r="E120" s="123">
        <f t="shared" si="24"/>
        <v>12.209706949366158</v>
      </c>
      <c r="F120" s="123">
        <f t="shared" si="24"/>
        <v>19.483617140708219</v>
      </c>
      <c r="G120" s="123">
        <f t="shared" si="24"/>
        <v>28.970156271820091</v>
      </c>
      <c r="H120" s="123">
        <f t="shared" si="24"/>
        <v>39.844176232317558</v>
      </c>
      <c r="I120" s="123">
        <f t="shared" si="24"/>
        <v>52.339491731805815</v>
      </c>
      <c r="J120" s="123">
        <f t="shared" si="24"/>
        <v>66.55042623582311</v>
      </c>
      <c r="K120" s="123">
        <f t="shared" si="24"/>
        <v>81.722832707004798</v>
      </c>
      <c r="L120" s="123">
        <f t="shared" si="24"/>
        <v>98.268240751253799</v>
      </c>
      <c r="M120" s="123">
        <f t="shared" si="24"/>
        <v>115.60228148891699</v>
      </c>
      <c r="N120" s="123">
        <f t="shared" si="24"/>
        <v>133.35070886421056</v>
      </c>
      <c r="O120" s="123">
        <f t="shared" si="24"/>
        <v>152.70706471109568</v>
      </c>
      <c r="P120" s="123">
        <f t="shared" si="24"/>
        <v>173.60323245280833</v>
      </c>
      <c r="Q120" s="123">
        <f t="shared" si="24"/>
        <v>195.92567998855955</v>
      </c>
      <c r="R120" s="123">
        <f t="shared" si="24"/>
        <v>219.51277267942368</v>
      </c>
      <c r="S120" s="123">
        <f t="shared" si="24"/>
        <v>244.1535848835187</v>
      </c>
      <c r="T120" s="123">
        <f t="shared" si="24"/>
        <v>269.58845678170871</v>
      </c>
      <c r="U120" s="123">
        <f t="shared" si="24"/>
        <v>295.51148021850582</v>
      </c>
      <c r="V120" s="123">
        <f t="shared" si="24"/>
        <v>321.57501549366361</v>
      </c>
      <c r="W120" s="123">
        <f t="shared" si="24"/>
        <v>347.39624391161396</v>
      </c>
      <c r="X120" s="123">
        <f t="shared" si="24"/>
        <v>372.40341581400008</v>
      </c>
      <c r="Y120" s="123">
        <f t="shared" si="24"/>
        <v>396.13928304592582</v>
      </c>
      <c r="Z120" s="123">
        <f t="shared" si="24"/>
        <v>418.14594035723934</v>
      </c>
      <c r="AA120" s="123">
        <f t="shared" si="24"/>
        <v>437.97929105527987</v>
      </c>
      <c r="AB120" s="123">
        <f t="shared" si="24"/>
        <v>455.22382740895017</v>
      </c>
      <c r="AC120" s="123">
        <f t="shared" si="24"/>
        <v>469.50704535043332</v>
      </c>
      <c r="AD120" s="123">
        <f t="shared" si="24"/>
        <v>480.5127982292762</v>
      </c>
      <c r="AE120" s="123">
        <f t="shared" si="24"/>
        <v>487.9929223706506</v>
      </c>
      <c r="AF120" s="123">
        <f t="shared" si="24"/>
        <v>491.77653785747606</v>
      </c>
      <c r="AG120" s="123">
        <f t="shared" si="24"/>
        <v>491.77653785747606</v>
      </c>
    </row>
    <row r="121" spans="1:33">
      <c r="A121" s="137"/>
      <c r="B121" s="123" t="s">
        <v>21</v>
      </c>
      <c r="C121" s="123">
        <f t="shared" si="25"/>
        <v>3.4742752269622121</v>
      </c>
      <c r="D121" s="123">
        <f t="shared" si="24"/>
        <v>5.501131320717314</v>
      </c>
      <c r="E121" s="123">
        <f t="shared" si="24"/>
        <v>8.1534489685592657</v>
      </c>
      <c r="F121" s="123">
        <f t="shared" si="24"/>
        <v>11.871660226751411</v>
      </c>
      <c r="G121" s="123">
        <f t="shared" si="24"/>
        <v>17.099271312723243</v>
      </c>
      <c r="H121" s="123">
        <f t="shared" si="24"/>
        <v>24.152874810454065</v>
      </c>
      <c r="I121" s="123">
        <f t="shared" si="24"/>
        <v>33.343090514717289</v>
      </c>
      <c r="J121" s="123">
        <f t="shared" si="24"/>
        <v>43.70438732848482</v>
      </c>
      <c r="K121" s="123">
        <f t="shared" si="24"/>
        <v>55.08774467409404</v>
      </c>
      <c r="L121" s="123">
        <f t="shared" si="24"/>
        <v>68.096818603060854</v>
      </c>
      <c r="M121" s="123">
        <f t="shared" si="24"/>
        <v>81.865465668235089</v>
      </c>
      <c r="N121" s="123">
        <f t="shared" si="24"/>
        <v>94.434277055375063</v>
      </c>
      <c r="O121" s="123">
        <f t="shared" si="24"/>
        <v>108.14176677474738</v>
      </c>
      <c r="P121" s="123">
        <f t="shared" si="24"/>
        <v>122.93969706491093</v>
      </c>
      <c r="Q121" s="123">
        <f t="shared" si="24"/>
        <v>138.74766848928306</v>
      </c>
      <c r="R121" s="123">
        <f t="shared" si="24"/>
        <v>155.45121708734894</v>
      </c>
      <c r="S121" s="123">
        <f t="shared" si="24"/>
        <v>172.90097274571943</v>
      </c>
      <c r="T121" s="123">
        <f t="shared" si="24"/>
        <v>190.91305352248904</v>
      </c>
      <c r="U121" s="123">
        <f t="shared" si="24"/>
        <v>209.27082603224204</v>
      </c>
      <c r="V121" s="123">
        <f t="shared" si="24"/>
        <v>227.72810407883341</v>
      </c>
      <c r="W121" s="123">
        <f t="shared" si="24"/>
        <v>246.01378894020041</v>
      </c>
      <c r="X121" s="123">
        <f t="shared" si="24"/>
        <v>263.72298763824438</v>
      </c>
      <c r="Y121" s="123">
        <f t="shared" si="24"/>
        <v>280.5318931282913</v>
      </c>
      <c r="Z121" s="123">
        <f t="shared" si="24"/>
        <v>296.11623303394157</v>
      </c>
      <c r="AA121" s="123">
        <f t="shared" si="24"/>
        <v>310.16151371304449</v>
      </c>
      <c r="AB121" s="123">
        <f t="shared" si="24"/>
        <v>322.37348721947893</v>
      </c>
      <c r="AC121" s="123">
        <f t="shared" si="24"/>
        <v>332.48835928740181</v>
      </c>
      <c r="AD121" s="123">
        <f t="shared" si="24"/>
        <v>340.28224598973628</v>
      </c>
      <c r="AE121" s="123">
        <f t="shared" si="24"/>
        <v>345.57940654922345</v>
      </c>
      <c r="AF121" s="123">
        <f t="shared" si="24"/>
        <v>348.2588298248636</v>
      </c>
      <c r="AG121" s="123">
        <f t="shared" si="24"/>
        <v>348.2588298248636</v>
      </c>
    </row>
    <row r="122" spans="1:33" s="125" customFormat="1">
      <c r="B122" s="125" t="s">
        <v>22</v>
      </c>
      <c r="C122" s="125">
        <f t="shared" si="25"/>
        <v>32.540634569661833</v>
      </c>
      <c r="D122" s="125">
        <f t="shared" si="24"/>
        <v>43.324589772761755</v>
      </c>
      <c r="E122" s="125">
        <f t="shared" si="24"/>
        <v>57.308330030883141</v>
      </c>
      <c r="F122" s="125">
        <f t="shared" si="24"/>
        <v>74.644997888197096</v>
      </c>
      <c r="G122" s="125">
        <f t="shared" si="24"/>
        <v>95.682634166436955</v>
      </c>
      <c r="H122" s="125">
        <f t="shared" si="24"/>
        <v>119.97687823122293</v>
      </c>
      <c r="I122" s="125">
        <f t="shared" si="24"/>
        <v>148.31125200967048</v>
      </c>
      <c r="J122" s="125">
        <f t="shared" si="24"/>
        <v>180.27222668450713</v>
      </c>
      <c r="K122" s="125">
        <f t="shared" si="24"/>
        <v>214.88952337885974</v>
      </c>
      <c r="L122" s="125">
        <f t="shared" si="24"/>
        <v>253.90365075649515</v>
      </c>
      <c r="M122" s="125">
        <f t="shared" si="24"/>
        <v>295.02783444854333</v>
      </c>
      <c r="N122" s="125">
        <f t="shared" si="24"/>
        <v>340.32348109114116</v>
      </c>
      <c r="O122" s="125">
        <f t="shared" si="24"/>
        <v>389.7227115801121</v>
      </c>
      <c r="P122" s="125">
        <f t="shared" si="24"/>
        <v>443.05168604072463</v>
      </c>
      <c r="Q122" s="125">
        <f t="shared" si="24"/>
        <v>500.020659933297</v>
      </c>
      <c r="R122" s="125">
        <f t="shared" si="24"/>
        <v>560.21712654187218</v>
      </c>
      <c r="S122" s="125">
        <f t="shared" si="24"/>
        <v>623.10278390084363</v>
      </c>
      <c r="T122" s="125">
        <f t="shared" si="24"/>
        <v>688.01495586622582</v>
      </c>
      <c r="U122" s="125">
        <f t="shared" si="24"/>
        <v>754.17293621413376</v>
      </c>
      <c r="V122" s="125">
        <f t="shared" si="24"/>
        <v>820.68951591537632</v>
      </c>
      <c r="W122" s="125">
        <f t="shared" si="24"/>
        <v>886.58770585446882</v>
      </c>
      <c r="X122" s="125">
        <f t="shared" si="24"/>
        <v>950.4083474284912</v>
      </c>
      <c r="Y122" s="125">
        <f t="shared" si="24"/>
        <v>1010.9845005804908</v>
      </c>
      <c r="Z122" s="125">
        <f t="shared" si="24"/>
        <v>1067.1475482849644</v>
      </c>
      <c r="AA122" s="125">
        <f t="shared" si="24"/>
        <v>1117.764114246618</v>
      </c>
      <c r="AB122" s="125">
        <f t="shared" si="24"/>
        <v>1161.7737838739451</v>
      </c>
      <c r="AC122" s="125">
        <f t="shared" si="24"/>
        <v>1198.2258919461924</v>
      </c>
      <c r="AD122" s="125">
        <f t="shared" si="24"/>
        <v>1226.3136026427339</v>
      </c>
      <c r="AE122" s="125">
        <f t="shared" si="24"/>
        <v>1245.4035790550727</v>
      </c>
      <c r="AF122" s="125">
        <f t="shared" si="24"/>
        <v>1255.0597196527051</v>
      </c>
      <c r="AG122" s="125">
        <f t="shared" si="24"/>
        <v>1255.0597196527051</v>
      </c>
    </row>
    <row r="123" spans="1:33" s="128" customFormat="1" ht="11.25">
      <c r="B123" s="128" t="s">
        <v>23</v>
      </c>
      <c r="C123" s="128">
        <f t="shared" ref="C123" si="26">SUM(C119:C121)</f>
        <v>32.540634351354036</v>
      </c>
      <c r="D123" s="128">
        <f t="shared" ref="D123:AG123" si="27">SUM(D119:D121)</f>
        <v>43.3245891178384</v>
      </c>
      <c r="E123" s="128">
        <f t="shared" si="27"/>
        <v>57.310893804213173</v>
      </c>
      <c r="F123" s="128">
        <f t="shared" si="27"/>
        <v>74.650426011624276</v>
      </c>
      <c r="G123" s="128">
        <f t="shared" si="27"/>
        <v>95.69155815154302</v>
      </c>
      <c r="H123" s="128">
        <f t="shared" si="27"/>
        <v>119.98931160142611</v>
      </c>
      <c r="I123" s="128">
        <f t="shared" si="27"/>
        <v>148.32641115179615</v>
      </c>
      <c r="J123" s="128">
        <f t="shared" si="27"/>
        <v>180.28257871912683</v>
      </c>
      <c r="K123" s="128">
        <f t="shared" si="27"/>
        <v>214.89988772786887</v>
      </c>
      <c r="L123" s="128">
        <f t="shared" si="27"/>
        <v>253.91434212287169</v>
      </c>
      <c r="M123" s="128">
        <f t="shared" si="27"/>
        <v>295.02817509917281</v>
      </c>
      <c r="N123" s="128">
        <f t="shared" si="27"/>
        <v>340.32387404188859</v>
      </c>
      <c r="O123" s="128">
        <f t="shared" si="27"/>
        <v>389.7231615691353</v>
      </c>
      <c r="P123" s="128">
        <f t="shared" si="27"/>
        <v>443.05219760545896</v>
      </c>
      <c r="Q123" s="128">
        <f t="shared" si="27"/>
        <v>500.02123727662757</v>
      </c>
      <c r="R123" s="128">
        <f t="shared" si="27"/>
        <v>560.21777339038795</v>
      </c>
      <c r="S123" s="128">
        <f t="shared" si="27"/>
        <v>623.10350335958879</v>
      </c>
      <c r="T123" s="128">
        <f t="shared" si="27"/>
        <v>688.01575027509318</v>
      </c>
      <c r="U123" s="128">
        <f t="shared" si="27"/>
        <v>754.17380701158231</v>
      </c>
      <c r="V123" s="128">
        <f t="shared" si="27"/>
        <v>820.69046351545865</v>
      </c>
      <c r="W123" s="128">
        <f t="shared" si="27"/>
        <v>886.58872954316803</v>
      </c>
      <c r="X123" s="128">
        <f t="shared" si="27"/>
        <v>950.4094448069892</v>
      </c>
      <c r="Y123" s="128">
        <f t="shared" si="27"/>
        <v>1010.9856679025747</v>
      </c>
      <c r="Z123" s="128">
        <f t="shared" si="27"/>
        <v>1067.1487804550909</v>
      </c>
      <c r="AA123" s="128">
        <f t="shared" si="27"/>
        <v>1117.765404860603</v>
      </c>
      <c r="AB123" s="128">
        <f t="shared" si="27"/>
        <v>1161.7751253032091</v>
      </c>
      <c r="AC123" s="128">
        <f t="shared" si="27"/>
        <v>1198.2272754644803</v>
      </c>
      <c r="AD123" s="128">
        <f t="shared" si="27"/>
        <v>1226.3150185921866</v>
      </c>
      <c r="AE123" s="128">
        <f t="shared" si="27"/>
        <v>1245.4050170465555</v>
      </c>
      <c r="AF123" s="128">
        <f t="shared" si="27"/>
        <v>1255.0611687935441</v>
      </c>
      <c r="AG123" s="128">
        <f t="shared" si="27"/>
        <v>1255.0611687935441</v>
      </c>
    </row>
    <row r="125" spans="1:33" ht="38.25">
      <c r="A125" s="142" t="s">
        <v>48</v>
      </c>
      <c r="B125" s="127" t="s">
        <v>49</v>
      </c>
      <c r="C125" s="127">
        <v>2000</v>
      </c>
      <c r="D125" s="127">
        <v>2010</v>
      </c>
      <c r="E125" s="127">
        <v>2020</v>
      </c>
      <c r="F125" s="127">
        <v>2030</v>
      </c>
      <c r="G125" s="127">
        <v>2040</v>
      </c>
      <c r="H125" s="127">
        <v>2050</v>
      </c>
      <c r="I125" s="127">
        <v>2060</v>
      </c>
      <c r="J125" s="127">
        <v>2070</v>
      </c>
      <c r="K125" s="127">
        <v>2080</v>
      </c>
      <c r="L125" s="127">
        <v>2090</v>
      </c>
      <c r="M125" s="127">
        <v>2100</v>
      </c>
      <c r="N125" s="127">
        <v>2110</v>
      </c>
      <c r="O125" s="127">
        <v>2120</v>
      </c>
      <c r="P125" s="127">
        <v>2130</v>
      </c>
      <c r="Q125" s="127">
        <v>2140</v>
      </c>
      <c r="R125" s="127">
        <v>2150</v>
      </c>
      <c r="S125" s="127">
        <v>2160</v>
      </c>
      <c r="T125" s="127">
        <v>2170</v>
      </c>
      <c r="U125" s="127">
        <v>2180</v>
      </c>
      <c r="V125" s="127">
        <v>2190</v>
      </c>
      <c r="W125" s="127">
        <v>2200</v>
      </c>
      <c r="X125" s="127">
        <v>2210</v>
      </c>
      <c r="Y125" s="127">
        <v>2220</v>
      </c>
      <c r="Z125" s="127">
        <v>2230</v>
      </c>
      <c r="AA125" s="127">
        <v>2240</v>
      </c>
      <c r="AB125" s="127">
        <v>2250</v>
      </c>
      <c r="AC125" s="127">
        <v>2260</v>
      </c>
      <c r="AD125" s="127">
        <v>2270</v>
      </c>
      <c r="AE125" s="127">
        <v>2280</v>
      </c>
      <c r="AF125" s="127">
        <v>2290</v>
      </c>
      <c r="AG125" s="127">
        <v>2300</v>
      </c>
    </row>
    <row r="126" spans="1:33">
      <c r="A126" s="209">
        <v>8.76</v>
      </c>
      <c r="B126" s="138" t="s">
        <v>50</v>
      </c>
      <c r="C126" s="74">
        <f>C116</f>
        <v>9.9510146951500484</v>
      </c>
      <c r="D126" s="74">
        <f>D116</f>
        <v>11.960726469556379</v>
      </c>
      <c r="E126" s="74">
        <f t="shared" ref="E126:AG126" si="28">E116</f>
        <v>14.399024468611676</v>
      </c>
      <c r="F126" s="74">
        <f t="shared" si="28"/>
        <v>16.868241087508494</v>
      </c>
      <c r="G126" s="74">
        <f t="shared" si="28"/>
        <v>19.07261942044228</v>
      </c>
      <c r="H126" s="74">
        <f t="shared" si="28"/>
        <v>21.145638612512457</v>
      </c>
      <c r="I126" s="74">
        <f t="shared" si="28"/>
        <v>23.276547316930042</v>
      </c>
      <c r="J126" s="74">
        <f t="shared" si="28"/>
        <v>25.56717583213069</v>
      </c>
      <c r="K126" s="74">
        <f t="shared" si="28"/>
        <v>28.113364584950673</v>
      </c>
      <c r="L126" s="74">
        <f t="shared" si="28"/>
        <v>31.164899342019087</v>
      </c>
      <c r="M126" s="74">
        <f t="shared" si="28"/>
        <v>34.435108050286949</v>
      </c>
      <c r="N126" s="74">
        <f t="shared" si="28"/>
        <v>39.721932899409843</v>
      </c>
      <c r="O126" s="74">
        <f t="shared" si="28"/>
        <v>45.487720533204886</v>
      </c>
      <c r="P126" s="74">
        <f t="shared" si="28"/>
        <v>51.712180680142225</v>
      </c>
      <c r="Q126" s="74">
        <f t="shared" si="28"/>
        <v>58.361494888652459</v>
      </c>
      <c r="R126" s="74">
        <f t="shared" si="28"/>
        <v>65.387516130974646</v>
      </c>
      <c r="S126" s="74">
        <f t="shared" si="28"/>
        <v>72.727414788391627</v>
      </c>
      <c r="T126" s="74">
        <f t="shared" si="28"/>
        <v>80.30384451606399</v>
      </c>
      <c r="U126" s="74">
        <f t="shared" si="28"/>
        <v>88.025682714575765</v>
      </c>
      <c r="V126" s="74">
        <f t="shared" si="28"/>
        <v>95.789375972295488</v>
      </c>
      <c r="W126" s="74">
        <f t="shared" si="28"/>
        <v>103.48089191048662</v>
      </c>
      <c r="X126" s="74">
        <f t="shared" si="28"/>
        <v>110.92992021165664</v>
      </c>
      <c r="Y126" s="74">
        <f t="shared" si="28"/>
        <v>118.00025777136119</v>
      </c>
      <c r="Z126" s="74">
        <f t="shared" si="28"/>
        <v>124.55550575246069</v>
      </c>
      <c r="AA126" s="74">
        <f t="shared" si="28"/>
        <v>130.46337855124915</v>
      </c>
      <c r="AB126" s="74">
        <f t="shared" si="28"/>
        <v>135.60010652034782</v>
      </c>
      <c r="AC126" s="74">
        <f t="shared" si="28"/>
        <v>139.85472975776139</v>
      </c>
      <c r="AD126" s="74">
        <f t="shared" si="28"/>
        <v>143.13307586543789</v>
      </c>
      <c r="AE126" s="74">
        <f t="shared" si="28"/>
        <v>145.36122292032519</v>
      </c>
      <c r="AF126" s="74">
        <f t="shared" si="28"/>
        <v>146.48826995115792</v>
      </c>
      <c r="AG126" s="74">
        <f t="shared" si="28"/>
        <v>146.48826995115792</v>
      </c>
    </row>
    <row r="127" spans="1:33">
      <c r="A127" s="209">
        <v>9.6359999999999992</v>
      </c>
      <c r="B127" s="138" t="s">
        <v>51</v>
      </c>
      <c r="C127" s="74">
        <f>C118</f>
        <v>9.6911346837654051</v>
      </c>
      <c r="D127" s="74">
        <f>D118</f>
        <v>12.349733490744953</v>
      </c>
      <c r="E127" s="74">
        <f t="shared" ref="E127:AG127" si="29">E118</f>
        <v>15.19825391958196</v>
      </c>
      <c r="F127" s="74">
        <f t="shared" si="29"/>
        <v>18.127696412632979</v>
      </c>
      <c r="G127" s="74">
        <f t="shared" si="29"/>
        <v>21.386478022241626</v>
      </c>
      <c r="H127" s="74">
        <f t="shared" si="29"/>
        <v>24.792077008302975</v>
      </c>
      <c r="I127" s="74">
        <f t="shared" si="29"/>
        <v>28.38437479527256</v>
      </c>
      <c r="J127" s="74">
        <f t="shared" si="29"/>
        <v>32.495989764211828</v>
      </c>
      <c r="K127" s="74">
        <f t="shared" si="29"/>
        <v>36.954215458327766</v>
      </c>
      <c r="L127" s="74">
        <f t="shared" si="29"/>
        <v>42.105620471754754</v>
      </c>
      <c r="M127" s="74">
        <f t="shared" si="29"/>
        <v>47.456825532524888</v>
      </c>
      <c r="N127" s="74">
        <f t="shared" si="29"/>
        <v>54.742875691550068</v>
      </c>
      <c r="O127" s="74">
        <f t="shared" si="29"/>
        <v>62.689009544100038</v>
      </c>
      <c r="P127" s="74">
        <f t="shared" si="29"/>
        <v>71.267264004518324</v>
      </c>
      <c r="Q127" s="74">
        <f t="shared" si="29"/>
        <v>80.431032093858747</v>
      </c>
      <c r="R127" s="74">
        <f t="shared" si="29"/>
        <v>90.113959872037128</v>
      </c>
      <c r="S127" s="74">
        <f t="shared" si="29"/>
        <v>100.22945855154683</v>
      </c>
      <c r="T127" s="74">
        <f t="shared" si="29"/>
        <v>110.67093308447157</v>
      </c>
      <c r="U127" s="74">
        <f t="shared" si="29"/>
        <v>121.31280264509593</v>
      </c>
      <c r="V127" s="74">
        <f t="shared" si="29"/>
        <v>132.01235485447472</v>
      </c>
      <c r="W127" s="74">
        <f t="shared" si="29"/>
        <v>142.61243572038416</v>
      </c>
      <c r="X127" s="74">
        <f t="shared" si="29"/>
        <v>152.8783316763145</v>
      </c>
      <c r="Y127" s="74">
        <f t="shared" si="29"/>
        <v>162.62233409201656</v>
      </c>
      <c r="Z127" s="74">
        <f t="shared" si="29"/>
        <v>171.65646458776456</v>
      </c>
      <c r="AA127" s="74">
        <f t="shared" si="29"/>
        <v>179.79841344620922</v>
      </c>
      <c r="AB127" s="74">
        <f t="shared" si="29"/>
        <v>186.87760723533765</v>
      </c>
      <c r="AC127" s="74">
        <f t="shared" si="29"/>
        <v>192.74112630400742</v>
      </c>
      <c r="AD127" s="74">
        <f t="shared" si="29"/>
        <v>197.25918673930605</v>
      </c>
      <c r="AE127" s="74">
        <f t="shared" si="29"/>
        <v>200.32991286829568</v>
      </c>
      <c r="AF127" s="74">
        <f t="shared" si="29"/>
        <v>201.88315539714361</v>
      </c>
      <c r="AG127" s="74">
        <f t="shared" si="29"/>
        <v>201.88315539714361</v>
      </c>
    </row>
    <row r="128" spans="1:33">
      <c r="A128" s="209">
        <v>6.57</v>
      </c>
      <c r="B128" s="138" t="s">
        <v>52</v>
      </c>
      <c r="C128" s="74">
        <f t="shared" ref="C128:AG128" si="30">(C122-C116-C118)*($A128/SUM($A128:$A133))</f>
        <v>3.3358151355378567</v>
      </c>
      <c r="D128" s="74">
        <f t="shared" si="30"/>
        <v>4.9174473652914896</v>
      </c>
      <c r="E128" s="74">
        <f t="shared" si="30"/>
        <v>7.166651286902459</v>
      </c>
      <c r="F128" s="74">
        <f t="shared" si="30"/>
        <v>10.254067341738525</v>
      </c>
      <c r="G128" s="74">
        <f t="shared" si="30"/>
        <v>14.281949152694756</v>
      </c>
      <c r="H128" s="74">
        <f t="shared" si="30"/>
        <v>19.14805929579504</v>
      </c>
      <c r="I128" s="74">
        <f t="shared" si="30"/>
        <v>24.995774973483073</v>
      </c>
      <c r="J128" s="74">
        <f t="shared" si="30"/>
        <v>31.60579166073223</v>
      </c>
      <c r="K128" s="74">
        <f t="shared" si="30"/>
        <v>38.747054310926202</v>
      </c>
      <c r="L128" s="74">
        <f t="shared" si="30"/>
        <v>46.715464898979654</v>
      </c>
      <c r="M128" s="74">
        <f t="shared" si="30"/>
        <v>55.121353672171949</v>
      </c>
      <c r="N128" s="74">
        <f t="shared" si="30"/>
        <v>63.584139439702049</v>
      </c>
      <c r="O128" s="74">
        <f t="shared" si="30"/>
        <v>72.813615905898416</v>
      </c>
      <c r="P128" s="74">
        <f t="shared" si="30"/>
        <v>82.777303798982089</v>
      </c>
      <c r="Q128" s="74">
        <f t="shared" si="30"/>
        <v>93.42106886658253</v>
      </c>
      <c r="R128" s="74">
        <f t="shared" si="30"/>
        <v>104.66784065660184</v>
      </c>
      <c r="S128" s="74">
        <f t="shared" si="30"/>
        <v>116.41704583471687</v>
      </c>
      <c r="T128" s="74">
        <f t="shared" si="30"/>
        <v>128.54487368940264</v>
      </c>
      <c r="U128" s="74">
        <f t="shared" si="30"/>
        <v>140.90546142787815</v>
      </c>
      <c r="V128" s="74">
        <f t="shared" si="30"/>
        <v>153.33304786774295</v>
      </c>
      <c r="W128" s="74">
        <f t="shared" si="30"/>
        <v>165.64509781644776</v>
      </c>
      <c r="X128" s="74">
        <f t="shared" si="30"/>
        <v>177.5689902259966</v>
      </c>
      <c r="Y128" s="74">
        <f t="shared" si="30"/>
        <v>188.8867005302879</v>
      </c>
      <c r="Z128" s="74">
        <f t="shared" si="30"/>
        <v>199.37989084777738</v>
      </c>
      <c r="AA128" s="74">
        <f t="shared" si="30"/>
        <v>208.83680747823092</v>
      </c>
      <c r="AB128" s="74">
        <f t="shared" si="30"/>
        <v>217.05932847886024</v>
      </c>
      <c r="AC128" s="74">
        <f t="shared" si="30"/>
        <v>223.86983686666133</v>
      </c>
      <c r="AD128" s="74">
        <f t="shared" si="30"/>
        <v>229.11758794085949</v>
      </c>
      <c r="AE128" s="74">
        <f t="shared" si="30"/>
        <v>232.68425256890998</v>
      </c>
      <c r="AF128" s="74">
        <f t="shared" si="30"/>
        <v>234.4883519752768</v>
      </c>
      <c r="AG128" s="74">
        <f t="shared" si="30"/>
        <v>234.4883519752768</v>
      </c>
    </row>
    <row r="129" spans="1:33">
      <c r="A129" s="209">
        <v>2.6280000000000001</v>
      </c>
      <c r="B129" s="138" t="s">
        <v>53</v>
      </c>
      <c r="C129" s="74">
        <f t="shared" ref="C129:AG129" si="31">(C122-C116-C118)*($A129/SUM($A128:$A133))</f>
        <v>1.3343260542151425</v>
      </c>
      <c r="D129" s="74">
        <f t="shared" si="31"/>
        <v>1.9669789461165956</v>
      </c>
      <c r="E129" s="74">
        <f t="shared" si="31"/>
        <v>2.8666605147609832</v>
      </c>
      <c r="F129" s="74">
        <f t="shared" si="31"/>
        <v>4.1016269366954097</v>
      </c>
      <c r="G129" s="74">
        <f t="shared" si="31"/>
        <v>5.712779661077902</v>
      </c>
      <c r="H129" s="74">
        <f t="shared" si="31"/>
        <v>7.6592237183180156</v>
      </c>
      <c r="I129" s="74">
        <f t="shared" si="31"/>
        <v>9.9983099893932277</v>
      </c>
      <c r="J129" s="74">
        <f t="shared" si="31"/>
        <v>12.642316664292892</v>
      </c>
      <c r="K129" s="74">
        <f t="shared" si="31"/>
        <v>15.498821724370478</v>
      </c>
      <c r="L129" s="74">
        <f t="shared" si="31"/>
        <v>18.68618595959186</v>
      </c>
      <c r="M129" s="74">
        <f t="shared" si="31"/>
        <v>22.048541468868777</v>
      </c>
      <c r="N129" s="74">
        <f t="shared" si="31"/>
        <v>25.433655775880815</v>
      </c>
      <c r="O129" s="74">
        <f t="shared" si="31"/>
        <v>29.125446362359366</v>
      </c>
      <c r="P129" s="74">
        <f t="shared" si="31"/>
        <v>33.110921519592836</v>
      </c>
      <c r="Q129" s="74">
        <f t="shared" si="31"/>
        <v>37.368427546633008</v>
      </c>
      <c r="R129" s="74">
        <f t="shared" si="31"/>
        <v>41.867136262640734</v>
      </c>
      <c r="S129" s="74">
        <f t="shared" si="31"/>
        <v>46.566818333886751</v>
      </c>
      <c r="T129" s="74">
        <f t="shared" si="31"/>
        <v>51.417949475761056</v>
      </c>
      <c r="U129" s="74">
        <f t="shared" si="31"/>
        <v>56.362184571151253</v>
      </c>
      <c r="V129" s="74">
        <f t="shared" si="31"/>
        <v>61.333219147097175</v>
      </c>
      <c r="W129" s="74">
        <f t="shared" si="31"/>
        <v>66.258039126579106</v>
      </c>
      <c r="X129" s="74">
        <f t="shared" si="31"/>
        <v>71.027596090398632</v>
      </c>
      <c r="Y129" s="74">
        <f t="shared" si="31"/>
        <v>75.554680212115144</v>
      </c>
      <c r="Z129" s="74">
        <f t="shared" si="31"/>
        <v>79.751956339110947</v>
      </c>
      <c r="AA129" s="74">
        <f t="shared" si="31"/>
        <v>83.534722991292369</v>
      </c>
      <c r="AB129" s="74">
        <f t="shared" si="31"/>
        <v>86.823731391544086</v>
      </c>
      <c r="AC129" s="74">
        <f t="shared" si="31"/>
        <v>89.547934746664524</v>
      </c>
      <c r="AD129" s="74">
        <f t="shared" si="31"/>
        <v>91.647035176343792</v>
      </c>
      <c r="AE129" s="74">
        <f t="shared" si="31"/>
        <v>93.073701027563985</v>
      </c>
      <c r="AF129" s="74">
        <f t="shared" si="31"/>
        <v>93.795340790110714</v>
      </c>
      <c r="AG129" s="74">
        <f t="shared" si="31"/>
        <v>93.795340790110714</v>
      </c>
    </row>
    <row r="130" spans="1:33">
      <c r="A130" s="209">
        <v>5.2560000000000002</v>
      </c>
      <c r="B130" s="138" t="s">
        <v>54</v>
      </c>
      <c r="C130" s="74">
        <f t="shared" ref="C130:AG130" si="32">(C122-C116-C118)*($A130/SUM($A128:$A133))</f>
        <v>2.668652108430285</v>
      </c>
      <c r="D130" s="74">
        <f t="shared" si="32"/>
        <v>3.9339578922331913</v>
      </c>
      <c r="E130" s="74">
        <f t="shared" si="32"/>
        <v>5.7333210295219663</v>
      </c>
      <c r="F130" s="74">
        <f t="shared" si="32"/>
        <v>8.2032538733908194</v>
      </c>
      <c r="G130" s="74">
        <f t="shared" si="32"/>
        <v>11.425559322155804</v>
      </c>
      <c r="H130" s="74">
        <f t="shared" si="32"/>
        <v>15.318447436636031</v>
      </c>
      <c r="I130" s="74">
        <f t="shared" si="32"/>
        <v>19.996619978786455</v>
      </c>
      <c r="J130" s="74">
        <f t="shared" si="32"/>
        <v>25.284633328585784</v>
      </c>
      <c r="K130" s="74">
        <f t="shared" si="32"/>
        <v>30.997643448740956</v>
      </c>
      <c r="L130" s="74">
        <f t="shared" si="32"/>
        <v>37.37237191918372</v>
      </c>
      <c r="M130" s="74">
        <f t="shared" si="32"/>
        <v>44.097082937737554</v>
      </c>
      <c r="N130" s="74">
        <f t="shared" si="32"/>
        <v>50.867311551761631</v>
      </c>
      <c r="O130" s="74">
        <f t="shared" si="32"/>
        <v>58.250892724718732</v>
      </c>
      <c r="P130" s="74">
        <f t="shared" si="32"/>
        <v>66.221843039185671</v>
      </c>
      <c r="Q130" s="74">
        <f t="shared" si="32"/>
        <v>74.736855093266016</v>
      </c>
      <c r="R130" s="74">
        <f t="shared" si="32"/>
        <v>83.734272525281469</v>
      </c>
      <c r="S130" s="74">
        <f t="shared" si="32"/>
        <v>93.133636667773501</v>
      </c>
      <c r="T130" s="74">
        <f t="shared" si="32"/>
        <v>102.83589895152211</v>
      </c>
      <c r="U130" s="74">
        <f t="shared" si="32"/>
        <v>112.72436914230251</v>
      </c>
      <c r="V130" s="74">
        <f t="shared" si="32"/>
        <v>122.66643829419435</v>
      </c>
      <c r="W130" s="74">
        <f t="shared" si="32"/>
        <v>132.51607825315821</v>
      </c>
      <c r="X130" s="74">
        <f t="shared" si="32"/>
        <v>142.05519218079726</v>
      </c>
      <c r="Y130" s="74">
        <f t="shared" si="32"/>
        <v>151.10936042423029</v>
      </c>
      <c r="Z130" s="74">
        <f t="shared" si="32"/>
        <v>159.50391267822189</v>
      </c>
      <c r="AA130" s="74">
        <f t="shared" si="32"/>
        <v>167.06944598258474</v>
      </c>
      <c r="AB130" s="74">
        <f t="shared" si="32"/>
        <v>173.64746278308817</v>
      </c>
      <c r="AC130" s="74">
        <f t="shared" si="32"/>
        <v>179.09586949332905</v>
      </c>
      <c r="AD130" s="74">
        <f t="shared" si="32"/>
        <v>183.29407035268758</v>
      </c>
      <c r="AE130" s="74">
        <f t="shared" si="32"/>
        <v>186.14740205512797</v>
      </c>
      <c r="AF130" s="74">
        <f t="shared" si="32"/>
        <v>187.59068158022143</v>
      </c>
      <c r="AG130" s="74">
        <f t="shared" si="32"/>
        <v>187.59068158022143</v>
      </c>
    </row>
    <row r="131" spans="1:33">
      <c r="A131" s="209">
        <v>4.38</v>
      </c>
      <c r="B131" s="138" t="s">
        <v>55</v>
      </c>
      <c r="C131" s="74">
        <f t="shared" ref="C131:AG131" si="33">(C122-C116-C118)*($A131/SUM($A128:$A133))</f>
        <v>2.2238767570252373</v>
      </c>
      <c r="D131" s="74">
        <f t="shared" si="33"/>
        <v>3.2782982435276593</v>
      </c>
      <c r="E131" s="74">
        <f t="shared" si="33"/>
        <v>4.7777675246016384</v>
      </c>
      <c r="F131" s="74">
        <f t="shared" si="33"/>
        <v>6.836044894492348</v>
      </c>
      <c r="G131" s="74">
        <f t="shared" si="33"/>
        <v>9.5212994351298352</v>
      </c>
      <c r="H131" s="74">
        <f t="shared" si="33"/>
        <v>12.765372863863359</v>
      </c>
      <c r="I131" s="74">
        <f t="shared" si="33"/>
        <v>16.663849982322045</v>
      </c>
      <c r="J131" s="74">
        <f t="shared" si="33"/>
        <v>21.070527773821485</v>
      </c>
      <c r="K131" s="74">
        <f t="shared" si="33"/>
        <v>25.831369540617462</v>
      </c>
      <c r="L131" s="74">
        <f t="shared" si="33"/>
        <v>31.143643265986434</v>
      </c>
      <c r="M131" s="74">
        <f t="shared" si="33"/>
        <v>36.747569114781292</v>
      </c>
      <c r="N131" s="74">
        <f t="shared" si="33"/>
        <v>42.38942629313469</v>
      </c>
      <c r="O131" s="74">
        <f t="shared" si="33"/>
        <v>48.542410603932268</v>
      </c>
      <c r="P131" s="74">
        <f t="shared" si="33"/>
        <v>55.184869199321383</v>
      </c>
      <c r="Q131" s="74">
        <f t="shared" si="33"/>
        <v>62.28071257772168</v>
      </c>
      <c r="R131" s="74">
        <f t="shared" si="33"/>
        <v>69.778560437734555</v>
      </c>
      <c r="S131" s="74">
        <f t="shared" si="33"/>
        <v>77.611363889811244</v>
      </c>
      <c r="T131" s="74">
        <f t="shared" si="33"/>
        <v>85.696582459601757</v>
      </c>
      <c r="U131" s="74">
        <f t="shared" si="33"/>
        <v>93.936974285252091</v>
      </c>
      <c r="V131" s="74">
        <f t="shared" si="33"/>
        <v>102.22203191182862</v>
      </c>
      <c r="W131" s="74">
        <f t="shared" si="33"/>
        <v>110.43006521096517</v>
      </c>
      <c r="X131" s="74">
        <f t="shared" si="33"/>
        <v>118.37932681733103</v>
      </c>
      <c r="Y131" s="74">
        <f t="shared" si="33"/>
        <v>125.92446702019191</v>
      </c>
      <c r="Z131" s="74">
        <f t="shared" si="33"/>
        <v>132.91992723185157</v>
      </c>
      <c r="AA131" s="74">
        <f t="shared" si="33"/>
        <v>139.22453831882061</v>
      </c>
      <c r="AB131" s="74">
        <f t="shared" si="33"/>
        <v>144.70621898590682</v>
      </c>
      <c r="AC131" s="74">
        <f t="shared" si="33"/>
        <v>149.24655791110752</v>
      </c>
      <c r="AD131" s="74">
        <f t="shared" si="33"/>
        <v>152.74505862723964</v>
      </c>
      <c r="AE131" s="74">
        <f t="shared" si="33"/>
        <v>155.12283504593995</v>
      </c>
      <c r="AF131" s="74">
        <f t="shared" si="33"/>
        <v>156.32556798351786</v>
      </c>
      <c r="AG131" s="74">
        <f t="shared" si="33"/>
        <v>156.32556798351786</v>
      </c>
    </row>
    <row r="132" spans="1:33">
      <c r="A132" s="209">
        <v>3.0659999999999998</v>
      </c>
      <c r="B132" s="138" t="s">
        <v>56</v>
      </c>
      <c r="C132" s="74">
        <f t="shared" ref="C132:AG132" si="34">(C122-C116-C118)*($A132/SUM($A128:$A133))</f>
        <v>1.5567137299176661</v>
      </c>
      <c r="D132" s="74">
        <f t="shared" si="34"/>
        <v>2.2948087704693614</v>
      </c>
      <c r="E132" s="74">
        <f t="shared" si="34"/>
        <v>3.3444372672211466</v>
      </c>
      <c r="F132" s="74">
        <f t="shared" si="34"/>
        <v>4.7852314261446436</v>
      </c>
      <c r="G132" s="74">
        <f t="shared" si="34"/>
        <v>6.6649096045908847</v>
      </c>
      <c r="H132" s="74">
        <f t="shared" si="34"/>
        <v>8.9357610047043519</v>
      </c>
      <c r="I132" s="74">
        <f t="shared" si="34"/>
        <v>11.664694987625431</v>
      </c>
      <c r="J132" s="74">
        <f t="shared" si="34"/>
        <v>14.749369441675039</v>
      </c>
      <c r="K132" s="74">
        <f t="shared" si="34"/>
        <v>18.081958678432223</v>
      </c>
      <c r="L132" s="74">
        <f t="shared" si="34"/>
        <v>21.800550286190504</v>
      </c>
      <c r="M132" s="74">
        <f t="shared" si="34"/>
        <v>25.723298380346904</v>
      </c>
      <c r="N132" s="74">
        <f t="shared" si="34"/>
        <v>29.672598405194282</v>
      </c>
      <c r="O132" s="74">
        <f t="shared" si="34"/>
        <v>33.97968742275259</v>
      </c>
      <c r="P132" s="74">
        <f t="shared" si="34"/>
        <v>38.629408439524973</v>
      </c>
      <c r="Q132" s="74">
        <f t="shared" si="34"/>
        <v>43.596498804405179</v>
      </c>
      <c r="R132" s="74">
        <f t="shared" si="34"/>
        <v>48.844992306414184</v>
      </c>
      <c r="S132" s="74">
        <f t="shared" si="34"/>
        <v>54.327954722867872</v>
      </c>
      <c r="T132" s="74">
        <f t="shared" si="34"/>
        <v>59.987607721721226</v>
      </c>
      <c r="U132" s="74">
        <f t="shared" si="34"/>
        <v>65.755881999676461</v>
      </c>
      <c r="V132" s="74">
        <f t="shared" si="34"/>
        <v>71.555422338280039</v>
      </c>
      <c r="W132" s="74">
        <f t="shared" si="34"/>
        <v>77.301045647675622</v>
      </c>
      <c r="X132" s="74">
        <f t="shared" si="34"/>
        <v>82.865528772131725</v>
      </c>
      <c r="Y132" s="74">
        <f t="shared" si="34"/>
        <v>88.147126914134333</v>
      </c>
      <c r="Z132" s="74">
        <f t="shared" si="34"/>
        <v>93.043949062296107</v>
      </c>
      <c r="AA132" s="74">
        <f t="shared" si="34"/>
        <v>97.457176823174422</v>
      </c>
      <c r="AB132" s="74">
        <f t="shared" si="34"/>
        <v>101.29435329013477</v>
      </c>
      <c r="AC132" s="74">
        <f t="shared" si="34"/>
        <v>104.47259053777526</v>
      </c>
      <c r="AD132" s="74">
        <f t="shared" si="34"/>
        <v>106.92154103906776</v>
      </c>
      <c r="AE132" s="74">
        <f t="shared" si="34"/>
        <v>108.58598453215797</v>
      </c>
      <c r="AF132" s="74">
        <f t="shared" si="34"/>
        <v>109.4278975884625</v>
      </c>
      <c r="AG132" s="74">
        <f t="shared" si="34"/>
        <v>109.4278975884625</v>
      </c>
    </row>
    <row r="133" spans="1:33">
      <c r="A133" s="209">
        <v>3.504</v>
      </c>
      <c r="B133" s="138" t="s">
        <v>57</v>
      </c>
      <c r="C133" s="74">
        <f t="shared" ref="C133:AG133" si="35">(C122-C116-C118)*($A133/SUM($A128:$A133))</f>
        <v>1.7791014056201899</v>
      </c>
      <c r="D133" s="74">
        <f t="shared" si="35"/>
        <v>2.6226385948221274</v>
      </c>
      <c r="E133" s="74">
        <f t="shared" si="35"/>
        <v>3.822214019681311</v>
      </c>
      <c r="F133" s="74">
        <f t="shared" si="35"/>
        <v>5.4688359155938793</v>
      </c>
      <c r="G133" s="74">
        <f t="shared" si="35"/>
        <v>7.6170395481038691</v>
      </c>
      <c r="H133" s="74">
        <f t="shared" si="35"/>
        <v>10.212298291090688</v>
      </c>
      <c r="I133" s="74">
        <f t="shared" si="35"/>
        <v>13.331079985857636</v>
      </c>
      <c r="J133" s="74">
        <f t="shared" si="35"/>
        <v>16.856422219057187</v>
      </c>
      <c r="K133" s="74">
        <f t="shared" si="35"/>
        <v>20.665095632493973</v>
      </c>
      <c r="L133" s="74">
        <f t="shared" si="35"/>
        <v>24.914914612789147</v>
      </c>
      <c r="M133" s="74">
        <f t="shared" si="35"/>
        <v>29.398055291825035</v>
      </c>
      <c r="N133" s="74">
        <f t="shared" si="35"/>
        <v>33.911541034507756</v>
      </c>
      <c r="O133" s="74">
        <f t="shared" si="35"/>
        <v>38.833928483145819</v>
      </c>
      <c r="P133" s="74">
        <f t="shared" si="35"/>
        <v>44.14789535945711</v>
      </c>
      <c r="Q133" s="74">
        <f t="shared" si="35"/>
        <v>49.824570062177351</v>
      </c>
      <c r="R133" s="74">
        <f t="shared" si="35"/>
        <v>55.822848350187641</v>
      </c>
      <c r="S133" s="74">
        <f t="shared" si="35"/>
        <v>62.089091111848994</v>
      </c>
      <c r="T133" s="74">
        <f t="shared" si="35"/>
        <v>68.557265967681403</v>
      </c>
      <c r="U133" s="74">
        <f t="shared" si="35"/>
        <v>75.149579428201676</v>
      </c>
      <c r="V133" s="74">
        <f t="shared" si="35"/>
        <v>81.77762552946291</v>
      </c>
      <c r="W133" s="74">
        <f t="shared" si="35"/>
        <v>88.344052168772137</v>
      </c>
      <c r="X133" s="74">
        <f t="shared" si="35"/>
        <v>94.703461453864847</v>
      </c>
      <c r="Y133" s="74">
        <f t="shared" si="35"/>
        <v>100.73957361615354</v>
      </c>
      <c r="Z133" s="74">
        <f t="shared" si="35"/>
        <v>106.33594178548127</v>
      </c>
      <c r="AA133" s="74">
        <f t="shared" si="35"/>
        <v>111.37963065505649</v>
      </c>
      <c r="AB133" s="74">
        <f t="shared" si="35"/>
        <v>115.76497518872546</v>
      </c>
      <c r="AC133" s="74">
        <f t="shared" si="35"/>
        <v>119.39724632888603</v>
      </c>
      <c r="AD133" s="74">
        <f t="shared" si="35"/>
        <v>122.19604690179173</v>
      </c>
      <c r="AE133" s="74">
        <f t="shared" si="35"/>
        <v>124.09826803675197</v>
      </c>
      <c r="AF133" s="74">
        <f t="shared" si="35"/>
        <v>125.06045438681429</v>
      </c>
      <c r="AG133" s="74">
        <f t="shared" si="35"/>
        <v>125.06045438681429</v>
      </c>
    </row>
    <row r="134" spans="1:33">
      <c r="A134" s="210">
        <f>SUM(A126:A133)</f>
        <v>43.800000000000004</v>
      </c>
      <c r="B134" s="1" t="s">
        <v>22</v>
      </c>
      <c r="C134" s="1">
        <f>SUM(C126:C133)</f>
        <v>32.540634569661833</v>
      </c>
      <c r="D134" s="1">
        <f t="shared" ref="D134:AG134" si="36">SUM(D126:D133)</f>
        <v>43.324589772761747</v>
      </c>
      <c r="E134" s="1">
        <f t="shared" si="36"/>
        <v>57.308330030883134</v>
      </c>
      <c r="F134" s="1">
        <f t="shared" si="36"/>
        <v>74.644997888197111</v>
      </c>
      <c r="G134" s="1">
        <f t="shared" si="36"/>
        <v>95.682634166436969</v>
      </c>
      <c r="H134" s="1">
        <f t="shared" si="36"/>
        <v>119.97687823122293</v>
      </c>
      <c r="I134" s="1">
        <f t="shared" si="36"/>
        <v>148.31125200967045</v>
      </c>
      <c r="J134" s="1">
        <f t="shared" si="36"/>
        <v>180.27222668450713</v>
      </c>
      <c r="K134" s="1">
        <f t="shared" si="36"/>
        <v>214.88952337885971</v>
      </c>
      <c r="L134" s="1">
        <f t="shared" si="36"/>
        <v>253.90365075649518</v>
      </c>
      <c r="M134" s="1">
        <f t="shared" si="36"/>
        <v>295.02783444854333</v>
      </c>
      <c r="N134" s="1">
        <f t="shared" si="36"/>
        <v>340.32348109114116</v>
      </c>
      <c r="O134" s="1">
        <f t="shared" si="36"/>
        <v>389.72271158011205</v>
      </c>
      <c r="P134" s="1">
        <f t="shared" si="36"/>
        <v>443.05168604072458</v>
      </c>
      <c r="Q134" s="1">
        <f t="shared" si="36"/>
        <v>500.020659933297</v>
      </c>
      <c r="R134" s="1">
        <f t="shared" si="36"/>
        <v>560.21712654187218</v>
      </c>
      <c r="S134" s="1">
        <f t="shared" si="36"/>
        <v>623.10278390084375</v>
      </c>
      <c r="T134" s="1">
        <f t="shared" si="36"/>
        <v>688.0149558662257</v>
      </c>
      <c r="U134" s="1">
        <f t="shared" si="36"/>
        <v>754.17293621413387</v>
      </c>
      <c r="V134" s="1">
        <f t="shared" si="36"/>
        <v>820.68951591537621</v>
      </c>
      <c r="W134" s="1">
        <f t="shared" si="36"/>
        <v>886.58770585446871</v>
      </c>
      <c r="X134" s="1">
        <f t="shared" si="36"/>
        <v>950.40834742849131</v>
      </c>
      <c r="Y134" s="1">
        <f t="shared" si="36"/>
        <v>1010.9845005804908</v>
      </c>
      <c r="Z134" s="1">
        <f t="shared" si="36"/>
        <v>1067.1475482849644</v>
      </c>
      <c r="AA134" s="1">
        <f t="shared" si="36"/>
        <v>1117.764114246618</v>
      </c>
      <c r="AB134" s="1">
        <f t="shared" si="36"/>
        <v>1161.7737838739451</v>
      </c>
      <c r="AC134" s="1">
        <f t="shared" si="36"/>
        <v>1198.2258919461924</v>
      </c>
      <c r="AD134" s="1">
        <f t="shared" si="36"/>
        <v>1226.3136026427339</v>
      </c>
      <c r="AE134" s="1">
        <f t="shared" si="36"/>
        <v>1245.4035790550727</v>
      </c>
      <c r="AF134" s="1">
        <f t="shared" si="36"/>
        <v>1255.0597196527051</v>
      </c>
      <c r="AG134" s="1">
        <f t="shared" si="36"/>
        <v>1255.0597196527051</v>
      </c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33">
      <c r="A136" s="143" t="s">
        <v>58</v>
      </c>
      <c r="B136" s="167" t="s">
        <v>59</v>
      </c>
      <c r="C136" s="144">
        <v>2000</v>
      </c>
      <c r="D136" s="145">
        <v>2010</v>
      </c>
      <c r="E136" s="145">
        <v>2020</v>
      </c>
      <c r="F136" s="145">
        <v>2030</v>
      </c>
      <c r="G136" s="145">
        <v>2040</v>
      </c>
      <c r="H136" s="145">
        <v>2050</v>
      </c>
      <c r="I136" s="145">
        <v>2060</v>
      </c>
      <c r="J136" s="145">
        <v>2080</v>
      </c>
      <c r="K136" s="145">
        <v>2100</v>
      </c>
      <c r="L136" s="145">
        <v>2200</v>
      </c>
      <c r="M136" s="145">
        <v>2300</v>
      </c>
      <c r="N136" s="74"/>
      <c r="P136" s="2"/>
      <c r="Q136" s="2"/>
      <c r="R136" s="2"/>
      <c r="S136" s="2"/>
      <c r="T136" s="2"/>
      <c r="U136" s="2"/>
      <c r="V136" s="2"/>
      <c r="W136" s="2"/>
      <c r="X136" s="2"/>
    </row>
    <row r="137" spans="1:33">
      <c r="B137" s="143" t="s">
        <v>50</v>
      </c>
      <c r="C137" s="146">
        <f t="shared" ref="C137:C144" si="37">C126*1000000</f>
        <v>9951014.6951500475</v>
      </c>
      <c r="D137" s="148">
        <f t="shared" ref="D137:I145" si="38">100*LN(D126/C126)/(D$1-C$1)</f>
        <v>1.8395396289647343</v>
      </c>
      <c r="E137" s="148">
        <f t="shared" si="38"/>
        <v>1.8553197077234942</v>
      </c>
      <c r="F137" s="148">
        <f t="shared" si="38"/>
        <v>1.5827216932628327</v>
      </c>
      <c r="G137" s="148">
        <f t="shared" si="38"/>
        <v>1.228211399787924</v>
      </c>
      <c r="H137" s="148">
        <f t="shared" si="38"/>
        <v>1.0317990369636298</v>
      </c>
      <c r="I137" s="148">
        <f t="shared" si="38"/>
        <v>0.9601262868233833</v>
      </c>
      <c r="J137" s="148">
        <f t="shared" ref="J137:J145" si="39">100*LN(K126/I126)/(K$1-I$1)</f>
        <v>0.94399385271901903</v>
      </c>
      <c r="K137" s="148">
        <f t="shared" ref="K137:K145" si="40">100*LN(M126/K126)/(M$1-K$1)</f>
        <v>1.0141577775824782</v>
      </c>
      <c r="L137" s="148">
        <f t="shared" ref="L137:L145" si="41">100*LN(W126/M126)/(W$1-M$1)</f>
        <v>1.100310349642927</v>
      </c>
      <c r="M137" s="148">
        <f t="shared" ref="M137:M145" si="42">100*LN(AG126/W126)/(AG$1-W$1)</f>
        <v>0.34755838021983654</v>
      </c>
      <c r="P137" s="74"/>
      <c r="Q137" s="74"/>
      <c r="R137" s="74"/>
      <c r="S137" s="74"/>
      <c r="T137" s="74"/>
      <c r="U137" s="74"/>
      <c r="V137" s="74"/>
      <c r="W137" s="74"/>
      <c r="X137" s="74"/>
    </row>
    <row r="138" spans="1:33">
      <c r="A138" s="1"/>
      <c r="B138" s="143" t="s">
        <v>51</v>
      </c>
      <c r="C138" s="146">
        <f t="shared" si="37"/>
        <v>9691134.6837654058</v>
      </c>
      <c r="D138" s="148">
        <f t="shared" si="38"/>
        <v>2.4242296566938464</v>
      </c>
      <c r="E138" s="148">
        <f t="shared" si="38"/>
        <v>2.0754606439765113</v>
      </c>
      <c r="F138" s="148">
        <f t="shared" si="38"/>
        <v>1.7626040972745372</v>
      </c>
      <c r="G138" s="148">
        <f t="shared" si="38"/>
        <v>1.6531789692598178</v>
      </c>
      <c r="H138" s="148">
        <f t="shared" si="38"/>
        <v>1.4776527246065927</v>
      </c>
      <c r="I138" s="148">
        <f t="shared" si="38"/>
        <v>1.3531468383963818</v>
      </c>
      <c r="J138" s="148">
        <f t="shared" si="39"/>
        <v>1.319204579334575</v>
      </c>
      <c r="K138" s="148">
        <f t="shared" si="40"/>
        <v>1.2507031759379952</v>
      </c>
      <c r="L138" s="148">
        <f t="shared" si="41"/>
        <v>1.100310349642927</v>
      </c>
      <c r="M138" s="148">
        <f t="shared" si="42"/>
        <v>0.3475583802198367</v>
      </c>
      <c r="P138" s="74"/>
      <c r="Q138" s="74"/>
      <c r="R138" s="74"/>
      <c r="S138" s="74"/>
      <c r="T138" s="74"/>
      <c r="U138" s="74"/>
      <c r="V138" s="74"/>
      <c r="W138" s="74"/>
      <c r="X138" s="74"/>
    </row>
    <row r="139" spans="1:33">
      <c r="A139" s="1"/>
      <c r="B139" s="143" t="s">
        <v>52</v>
      </c>
      <c r="C139" s="146">
        <f t="shared" si="37"/>
        <v>3335815.1355378567</v>
      </c>
      <c r="D139" s="148">
        <f t="shared" si="38"/>
        <v>3.8807249971911753</v>
      </c>
      <c r="E139" s="148">
        <f t="shared" si="38"/>
        <v>3.7664893277608242</v>
      </c>
      <c r="F139" s="148">
        <f t="shared" si="38"/>
        <v>3.5823594025318584</v>
      </c>
      <c r="G139" s="148">
        <f t="shared" si="38"/>
        <v>3.3132200218077168</v>
      </c>
      <c r="H139" s="148">
        <f t="shared" si="38"/>
        <v>2.9320492535149603</v>
      </c>
      <c r="I139" s="148">
        <f t="shared" si="38"/>
        <v>2.6650544129018727</v>
      </c>
      <c r="J139" s="148">
        <f t="shared" si="39"/>
        <v>2.1917396280103656</v>
      </c>
      <c r="K139" s="148">
        <f t="shared" si="40"/>
        <v>1.7624122495767995</v>
      </c>
      <c r="L139" s="148">
        <f t="shared" si="41"/>
        <v>1.1003103496429267</v>
      </c>
      <c r="M139" s="148">
        <f t="shared" si="42"/>
        <v>0.3475583802198367</v>
      </c>
      <c r="P139" s="74"/>
      <c r="Q139" s="74"/>
      <c r="R139" s="74"/>
      <c r="S139" s="74"/>
      <c r="T139" s="74"/>
      <c r="U139" s="74"/>
      <c r="V139" s="74"/>
      <c r="W139" s="74"/>
      <c r="X139" s="74"/>
    </row>
    <row r="140" spans="1:33">
      <c r="A140" s="1"/>
      <c r="B140" s="143" t="s">
        <v>53</v>
      </c>
      <c r="C140" s="146">
        <f t="shared" si="37"/>
        <v>1334326.0542151425</v>
      </c>
      <c r="D140" s="148">
        <f t="shared" si="38"/>
        <v>3.8807249971911753</v>
      </c>
      <c r="E140" s="148">
        <f t="shared" si="38"/>
        <v>3.7664893277608242</v>
      </c>
      <c r="F140" s="148">
        <f t="shared" si="38"/>
        <v>3.5823594025318592</v>
      </c>
      <c r="G140" s="148">
        <f t="shared" si="38"/>
        <v>3.3132200218077168</v>
      </c>
      <c r="H140" s="148">
        <f t="shared" si="38"/>
        <v>2.9320492535149603</v>
      </c>
      <c r="I140" s="148">
        <f t="shared" si="38"/>
        <v>2.6650544129018727</v>
      </c>
      <c r="J140" s="148">
        <f t="shared" si="39"/>
        <v>2.1917396280103647</v>
      </c>
      <c r="K140" s="148">
        <f t="shared" si="40"/>
        <v>1.7624122495767995</v>
      </c>
      <c r="L140" s="148">
        <f t="shared" si="41"/>
        <v>1.100310349642927</v>
      </c>
      <c r="M140" s="148">
        <f t="shared" si="42"/>
        <v>0.34755838021983654</v>
      </c>
      <c r="P140" s="74"/>
      <c r="Q140" s="74"/>
      <c r="R140" s="74"/>
      <c r="S140" s="74"/>
      <c r="T140" s="74"/>
      <c r="U140" s="74"/>
      <c r="V140" s="74"/>
      <c r="W140" s="74"/>
      <c r="X140" s="74"/>
    </row>
    <row r="141" spans="1:33">
      <c r="A141" s="1"/>
      <c r="B141" s="143" t="s">
        <v>54</v>
      </c>
      <c r="C141" s="146">
        <f t="shared" si="37"/>
        <v>2668652.108430285</v>
      </c>
      <c r="D141" s="148">
        <f t="shared" si="38"/>
        <v>3.8807249971911753</v>
      </c>
      <c r="E141" s="148">
        <f t="shared" si="38"/>
        <v>3.7664893277608242</v>
      </c>
      <c r="F141" s="148">
        <f t="shared" si="38"/>
        <v>3.5823594025318592</v>
      </c>
      <c r="G141" s="148">
        <f t="shared" si="38"/>
        <v>3.3132200218077168</v>
      </c>
      <c r="H141" s="148">
        <f t="shared" si="38"/>
        <v>2.9320492535149603</v>
      </c>
      <c r="I141" s="148">
        <f t="shared" si="38"/>
        <v>2.6650544129018727</v>
      </c>
      <c r="J141" s="148">
        <f t="shared" si="39"/>
        <v>2.1917396280103647</v>
      </c>
      <c r="K141" s="148">
        <f t="shared" si="40"/>
        <v>1.7624122495767995</v>
      </c>
      <c r="L141" s="148">
        <f t="shared" si="41"/>
        <v>1.100310349642927</v>
      </c>
      <c r="M141" s="148">
        <f t="shared" si="42"/>
        <v>0.34755838021983654</v>
      </c>
      <c r="P141" s="74"/>
      <c r="Q141" s="74"/>
      <c r="R141" s="74"/>
      <c r="S141" s="74"/>
      <c r="T141" s="74"/>
      <c r="U141" s="74"/>
      <c r="V141" s="74"/>
      <c r="W141" s="74"/>
      <c r="X141" s="74"/>
    </row>
    <row r="142" spans="1:33">
      <c r="A142" s="1"/>
      <c r="B142" s="143" t="s">
        <v>55</v>
      </c>
      <c r="C142" s="146">
        <f t="shared" si="37"/>
        <v>2223876.7570252372</v>
      </c>
      <c r="D142" s="148">
        <f t="shared" si="38"/>
        <v>3.8807249971911753</v>
      </c>
      <c r="E142" s="148">
        <f t="shared" si="38"/>
        <v>3.7664893277608229</v>
      </c>
      <c r="F142" s="148">
        <f t="shared" si="38"/>
        <v>3.5823594025318584</v>
      </c>
      <c r="G142" s="148">
        <f t="shared" si="38"/>
        <v>3.3132200218077168</v>
      </c>
      <c r="H142" s="148">
        <f t="shared" si="38"/>
        <v>2.932049253514962</v>
      </c>
      <c r="I142" s="148">
        <f t="shared" si="38"/>
        <v>2.6650544129018714</v>
      </c>
      <c r="J142" s="148">
        <f t="shared" si="39"/>
        <v>2.1917396280103656</v>
      </c>
      <c r="K142" s="148">
        <f t="shared" si="40"/>
        <v>1.7624122495767995</v>
      </c>
      <c r="L142" s="148">
        <f t="shared" si="41"/>
        <v>1.100310349642927</v>
      </c>
      <c r="M142" s="148">
        <f t="shared" si="42"/>
        <v>0.3475583802198367</v>
      </c>
      <c r="P142" s="74"/>
      <c r="Q142" s="74"/>
      <c r="R142" s="74"/>
      <c r="S142" s="74"/>
      <c r="T142" s="74"/>
      <c r="U142" s="74"/>
      <c r="V142" s="74"/>
      <c r="W142" s="74"/>
      <c r="X142" s="74"/>
    </row>
    <row r="143" spans="1:33">
      <c r="A143" s="1"/>
      <c r="B143" s="143" t="s">
        <v>56</v>
      </c>
      <c r="C143" s="146">
        <f t="shared" si="37"/>
        <v>1556713.7299176662</v>
      </c>
      <c r="D143" s="148">
        <f t="shared" si="38"/>
        <v>3.8807249971911753</v>
      </c>
      <c r="E143" s="148">
        <f t="shared" si="38"/>
        <v>3.7664893277608229</v>
      </c>
      <c r="F143" s="148">
        <f t="shared" si="38"/>
        <v>3.5823594025318584</v>
      </c>
      <c r="G143" s="148">
        <f t="shared" si="38"/>
        <v>3.3132200218077168</v>
      </c>
      <c r="H143" s="148">
        <f t="shared" si="38"/>
        <v>2.932049253514962</v>
      </c>
      <c r="I143" s="148">
        <f t="shared" si="38"/>
        <v>2.6650544129018714</v>
      </c>
      <c r="J143" s="148">
        <f t="shared" si="39"/>
        <v>2.1917396280103656</v>
      </c>
      <c r="K143" s="148">
        <f t="shared" si="40"/>
        <v>1.7624122495767995</v>
      </c>
      <c r="L143" s="148">
        <f t="shared" si="41"/>
        <v>1.100310349642927</v>
      </c>
      <c r="M143" s="148">
        <f t="shared" si="42"/>
        <v>0.34755838021983654</v>
      </c>
      <c r="P143" s="74"/>
      <c r="Q143" s="74"/>
      <c r="R143" s="74"/>
      <c r="S143" s="74"/>
      <c r="T143" s="74"/>
      <c r="U143" s="74"/>
      <c r="V143" s="74"/>
      <c r="W143" s="74"/>
      <c r="X143" s="74"/>
    </row>
    <row r="144" spans="1:33">
      <c r="A144" s="1"/>
      <c r="B144" s="143" t="s">
        <v>57</v>
      </c>
      <c r="C144" s="146">
        <f t="shared" si="37"/>
        <v>1779101.4056201898</v>
      </c>
      <c r="D144" s="148">
        <f t="shared" si="38"/>
        <v>3.8807249971911753</v>
      </c>
      <c r="E144" s="148">
        <f t="shared" si="38"/>
        <v>3.7664893277608242</v>
      </c>
      <c r="F144" s="148">
        <f t="shared" si="38"/>
        <v>3.5823594025318584</v>
      </c>
      <c r="G144" s="148">
        <f t="shared" si="38"/>
        <v>3.3132200218077168</v>
      </c>
      <c r="H144" s="148">
        <f t="shared" si="38"/>
        <v>2.932049253514962</v>
      </c>
      <c r="I144" s="148">
        <f t="shared" si="38"/>
        <v>2.6650544129018714</v>
      </c>
      <c r="J144" s="148">
        <f t="shared" si="39"/>
        <v>2.1917396280103656</v>
      </c>
      <c r="K144" s="148">
        <f t="shared" si="40"/>
        <v>1.7624122495767989</v>
      </c>
      <c r="L144" s="148">
        <f t="shared" si="41"/>
        <v>1.100310349642927</v>
      </c>
      <c r="M144" s="148">
        <f t="shared" si="42"/>
        <v>0.34755838021983654</v>
      </c>
      <c r="P144" s="74"/>
      <c r="Q144" s="74"/>
      <c r="R144" s="74"/>
      <c r="S144" s="74"/>
      <c r="T144" s="74"/>
      <c r="U144" s="74"/>
      <c r="V144" s="74"/>
      <c r="W144" s="74"/>
      <c r="X144" s="74"/>
    </row>
    <row r="145" spans="1:33">
      <c r="B145" s="125" t="s">
        <v>22</v>
      </c>
      <c r="C145" s="149">
        <f>C134*1000000</f>
        <v>32540634.569661833</v>
      </c>
      <c r="D145" s="150">
        <f>100*LN(D134/C134)/(D$1-C$1)</f>
        <v>2.8623076413392647</v>
      </c>
      <c r="E145" s="150">
        <f t="shared" si="38"/>
        <v>2.7972562195824953</v>
      </c>
      <c r="F145" s="150">
        <f t="shared" si="38"/>
        <v>2.6429752530248387</v>
      </c>
      <c r="G145" s="150">
        <f t="shared" si="38"/>
        <v>2.4829330661281217</v>
      </c>
      <c r="H145" s="150">
        <f t="shared" si="38"/>
        <v>2.26262221983042</v>
      </c>
      <c r="I145" s="150">
        <f t="shared" si="38"/>
        <v>2.1201407675067827</v>
      </c>
      <c r="J145" s="150">
        <f t="shared" si="39"/>
        <v>1.8540546587695803</v>
      </c>
      <c r="K145" s="150">
        <f t="shared" si="40"/>
        <v>1.5847282731844814</v>
      </c>
      <c r="L145" s="150">
        <f t="shared" si="41"/>
        <v>1.100310349642927</v>
      </c>
      <c r="M145" s="150">
        <f t="shared" si="42"/>
        <v>0.3475583802198367</v>
      </c>
      <c r="O145" s="139"/>
    </row>
    <row r="146" spans="1:33" s="128" customFormat="1" ht="11.25">
      <c r="B146" s="128" t="s">
        <v>60</v>
      </c>
      <c r="C146" s="128">
        <f>C19/$H$8</f>
        <v>32.540634569661833</v>
      </c>
      <c r="D146" s="128">
        <f>C146*EXP((D145/100)*(D136-C136))</f>
        <v>43.324589772761747</v>
      </c>
      <c r="E146" s="128">
        <f>D146*EXP((E145/100)*(E136-D136))</f>
        <v>57.308330030883134</v>
      </c>
      <c r="F146" s="128">
        <f t="shared" ref="F146:M146" si="43">E146*EXP((F145/100)*(F136-E136))</f>
        <v>74.644997888197111</v>
      </c>
      <c r="G146" s="128">
        <f t="shared" si="43"/>
        <v>95.682634166436969</v>
      </c>
      <c r="H146" s="128">
        <f t="shared" si="43"/>
        <v>119.97687823122293</v>
      </c>
      <c r="I146" s="128">
        <f t="shared" si="43"/>
        <v>148.31125200967045</v>
      </c>
      <c r="J146" s="128">
        <f t="shared" si="43"/>
        <v>214.88952337885971</v>
      </c>
      <c r="K146" s="128">
        <f t="shared" si="43"/>
        <v>295.02783444854333</v>
      </c>
      <c r="L146" s="128">
        <f t="shared" si="43"/>
        <v>886.58770585446894</v>
      </c>
      <c r="M146" s="128">
        <f t="shared" si="43"/>
        <v>1255.0597196527056</v>
      </c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33" s="128" customFormat="1" ht="11.25"/>
    <row r="150" spans="1:33" ht="38.25">
      <c r="A150" s="142" t="s">
        <v>61</v>
      </c>
      <c r="B150" s="127" t="s">
        <v>27</v>
      </c>
      <c r="C150" s="127">
        <v>2000</v>
      </c>
      <c r="D150" s="127">
        <v>2010</v>
      </c>
      <c r="E150" s="127">
        <v>2020</v>
      </c>
      <c r="F150" s="127">
        <v>2030</v>
      </c>
      <c r="G150" s="127">
        <v>2040</v>
      </c>
      <c r="H150" s="127">
        <v>2050</v>
      </c>
      <c r="I150" s="127">
        <v>2060</v>
      </c>
      <c r="J150" s="127">
        <v>2070</v>
      </c>
      <c r="K150" s="127">
        <v>2080</v>
      </c>
      <c r="L150" s="127">
        <v>2090</v>
      </c>
      <c r="M150" s="127">
        <v>2100</v>
      </c>
      <c r="N150" s="127">
        <v>2110</v>
      </c>
      <c r="O150" s="127">
        <v>2120</v>
      </c>
      <c r="P150" s="127">
        <v>2130</v>
      </c>
      <c r="Q150" s="127">
        <v>2140</v>
      </c>
      <c r="R150" s="127">
        <v>2150</v>
      </c>
      <c r="S150" s="127">
        <v>2160</v>
      </c>
      <c r="T150" s="127">
        <v>2170</v>
      </c>
      <c r="U150" s="127">
        <v>2180</v>
      </c>
      <c r="V150" s="127">
        <v>2190</v>
      </c>
      <c r="W150" s="127">
        <v>2200</v>
      </c>
      <c r="X150" s="127">
        <v>2210</v>
      </c>
      <c r="Y150" s="127">
        <v>2220</v>
      </c>
      <c r="Z150" s="127">
        <v>2230</v>
      </c>
      <c r="AA150" s="127">
        <v>2240</v>
      </c>
      <c r="AB150" s="127">
        <v>2250</v>
      </c>
      <c r="AC150" s="127">
        <v>2260</v>
      </c>
      <c r="AD150" s="127">
        <v>2270</v>
      </c>
      <c r="AE150" s="127">
        <v>2280</v>
      </c>
      <c r="AF150" s="127">
        <v>2290</v>
      </c>
      <c r="AG150" s="127">
        <v>2300</v>
      </c>
    </row>
    <row r="151" spans="1:33">
      <c r="A151" s="140">
        <v>0.4</v>
      </c>
      <c r="B151" s="138" t="s">
        <v>50</v>
      </c>
      <c r="C151" s="74">
        <f>C45</f>
        <v>0.54226326511697176</v>
      </c>
      <c r="D151" s="74">
        <f t="shared" ref="D151:AG151" si="44">D45</f>
        <v>0.55573948509577964</v>
      </c>
      <c r="E151" s="74">
        <f t="shared" si="44"/>
        <v>0.56004441952739237</v>
      </c>
      <c r="F151" s="74">
        <f t="shared" si="44"/>
        <v>0.55795179926973559</v>
      </c>
      <c r="G151" s="74">
        <f t="shared" si="44"/>
        <v>0.54976001589588397</v>
      </c>
      <c r="H151" s="74">
        <f t="shared" si="44"/>
        <v>0.53684453024206247</v>
      </c>
      <c r="I151" s="74">
        <f t="shared" si="44"/>
        <v>0.52288314053420037</v>
      </c>
      <c r="J151" s="74">
        <f t="shared" si="44"/>
        <v>0.50998470486976755</v>
      </c>
      <c r="K151" s="74">
        <f t="shared" si="44"/>
        <v>0.49918625486976753</v>
      </c>
      <c r="L151" s="74">
        <f t="shared" si="44"/>
        <v>0.49288541320310086</v>
      </c>
      <c r="M151" s="74">
        <f t="shared" si="44"/>
        <v>0.48793824653643425</v>
      </c>
      <c r="N151" s="74">
        <f t="shared" si="44"/>
        <v>0.48352826620909178</v>
      </c>
      <c r="O151" s="74">
        <f t="shared" si="44"/>
        <v>0.47964175541780985</v>
      </c>
      <c r="P151" s="74">
        <f t="shared" si="44"/>
        <v>0.47626669286456519</v>
      </c>
      <c r="Q151" s="74">
        <f t="shared" si="44"/>
        <v>0.47339269077485963</v>
      </c>
      <c r="R151" s="74">
        <f t="shared" si="44"/>
        <v>0.47101094159925289</v>
      </c>
      <c r="S151" s="74">
        <f t="shared" si="44"/>
        <v>0.46911417301519687</v>
      </c>
      <c r="T151" s="74">
        <f t="shared" si="44"/>
        <v>0.46769661090722336</v>
      </c>
      <c r="U151" s="74">
        <f t="shared" si="44"/>
        <v>0.46675395006157344</v>
      </c>
      <c r="V151" s="74">
        <f t="shared" si="44"/>
        <v>0.466283332366973</v>
      </c>
      <c r="W151" s="74">
        <f t="shared" si="44"/>
        <v>0.466283332366973</v>
      </c>
      <c r="X151" s="74">
        <f t="shared" si="44"/>
        <v>0.466283332366973</v>
      </c>
      <c r="Y151" s="74">
        <f t="shared" si="44"/>
        <v>0.466283332366973</v>
      </c>
      <c r="Z151" s="74">
        <f t="shared" si="44"/>
        <v>0.466283332366973</v>
      </c>
      <c r="AA151" s="74">
        <f t="shared" si="44"/>
        <v>0.466283332366973</v>
      </c>
      <c r="AB151" s="74">
        <f t="shared" si="44"/>
        <v>0.466283332366973</v>
      </c>
      <c r="AC151" s="74">
        <f t="shared" si="44"/>
        <v>0.466283332366973</v>
      </c>
      <c r="AD151" s="74">
        <f t="shared" si="44"/>
        <v>0.466283332366973</v>
      </c>
      <c r="AE151" s="74">
        <f t="shared" si="44"/>
        <v>0.466283332366973</v>
      </c>
      <c r="AF151" s="74">
        <f t="shared" si="44"/>
        <v>0.466283332366973</v>
      </c>
      <c r="AG151" s="74">
        <f t="shared" si="44"/>
        <v>0.466283332366973</v>
      </c>
    </row>
    <row r="152" spans="1:33">
      <c r="A152" s="140">
        <v>0.3</v>
      </c>
      <c r="B152" s="138" t="s">
        <v>51</v>
      </c>
      <c r="C152" s="74">
        <f>C47</f>
        <v>0.28893292437115697</v>
      </c>
      <c r="D152" s="74">
        <f t="shared" ref="D152:AG152" si="45">D47</f>
        <v>0.31643129996921382</v>
      </c>
      <c r="E152" s="74">
        <f t="shared" si="45"/>
        <v>0.34354328378842391</v>
      </c>
      <c r="F152" s="74">
        <f t="shared" si="45"/>
        <v>0.36686825147866464</v>
      </c>
      <c r="G152" s="74">
        <f t="shared" si="45"/>
        <v>0.38534304126139984</v>
      </c>
      <c r="H152" s="74">
        <f t="shared" si="45"/>
        <v>0.4016899865962546</v>
      </c>
      <c r="I152" s="74">
        <f t="shared" si="45"/>
        <v>0.41381749818608116</v>
      </c>
      <c r="J152" s="74">
        <f t="shared" si="45"/>
        <v>0.42471390009150112</v>
      </c>
      <c r="K152" s="74">
        <f t="shared" si="45"/>
        <v>0.43361237160781652</v>
      </c>
      <c r="L152" s="74">
        <f t="shared" si="45"/>
        <v>0.44061277994114989</v>
      </c>
      <c r="M152" s="74">
        <f t="shared" si="45"/>
        <v>0.4471849632744832</v>
      </c>
      <c r="N152" s="74">
        <f t="shared" si="45"/>
        <v>0.45318370304756495</v>
      </c>
      <c r="O152" s="74">
        <f t="shared" si="45"/>
        <v>0.45858343762330578</v>
      </c>
      <c r="P152" s="74">
        <f t="shared" si="45"/>
        <v>0.46336095689067835</v>
      </c>
      <c r="Q152" s="74">
        <f t="shared" si="45"/>
        <v>0.46749556839121931</v>
      </c>
      <c r="R152" s="74">
        <f t="shared" si="45"/>
        <v>0.47096924658300121</v>
      </c>
      <c r="S152" s="74">
        <f t="shared" si="45"/>
        <v>0.47376676373578758</v>
      </c>
      <c r="T152" s="74">
        <f t="shared" si="45"/>
        <v>0.47587580112747324</v>
      </c>
      <c r="U152" s="74">
        <f t="shared" si="45"/>
        <v>0.47728703940565853</v>
      </c>
      <c r="V152" s="74">
        <f t="shared" si="45"/>
        <v>0.47799422718687473</v>
      </c>
      <c r="W152" s="74">
        <f t="shared" si="45"/>
        <v>0.47799422718687473</v>
      </c>
      <c r="X152" s="74">
        <f t="shared" si="45"/>
        <v>0.47799422718687473</v>
      </c>
      <c r="Y152" s="74">
        <f t="shared" si="45"/>
        <v>0.47799422718687473</v>
      </c>
      <c r="Z152" s="74">
        <f t="shared" si="45"/>
        <v>0.47799422718687473</v>
      </c>
      <c r="AA152" s="74">
        <f t="shared" si="45"/>
        <v>0.47799422718687473</v>
      </c>
      <c r="AB152" s="74">
        <f t="shared" si="45"/>
        <v>0.47799422718687473</v>
      </c>
      <c r="AC152" s="74">
        <f t="shared" si="45"/>
        <v>0.47799422718687473</v>
      </c>
      <c r="AD152" s="74">
        <f t="shared" si="45"/>
        <v>0.47799422718687473</v>
      </c>
      <c r="AE152" s="74">
        <f t="shared" si="45"/>
        <v>0.47799422718687473</v>
      </c>
      <c r="AF152" s="74">
        <f t="shared" si="45"/>
        <v>0.47799422718687473</v>
      </c>
      <c r="AG152" s="74">
        <f t="shared" si="45"/>
        <v>0.47799422718687473</v>
      </c>
    </row>
    <row r="153" spans="1:33">
      <c r="A153" s="140">
        <v>0.2</v>
      </c>
      <c r="B153" s="138" t="s">
        <v>52</v>
      </c>
      <c r="C153" s="74">
        <f>(C51-C45-C47)*($A153/SUM($A153:$A158))</f>
        <v>0.19383313893635837</v>
      </c>
      <c r="D153" s="74">
        <f t="shared" ref="D153:AG153" si="46">(D51-D45-D47)*($A153/SUM($A153:$A158))</f>
        <v>0.22125696399667269</v>
      </c>
      <c r="E153" s="74">
        <f t="shared" si="46"/>
        <v>0.24759163818506152</v>
      </c>
      <c r="F153" s="74">
        <f t="shared" si="46"/>
        <v>0.2696798062892275</v>
      </c>
      <c r="G153" s="74">
        <f t="shared" si="46"/>
        <v>0.28730410967776082</v>
      </c>
      <c r="H153" s="74">
        <f t="shared" si="46"/>
        <v>0.30045536486886931</v>
      </c>
      <c r="I153" s="74">
        <f t="shared" si="46"/>
        <v>0.30971510699634858</v>
      </c>
      <c r="J153" s="74">
        <f t="shared" si="46"/>
        <v>0.31570196389199712</v>
      </c>
      <c r="K153" s="74">
        <f t="shared" si="46"/>
        <v>0.31839297906733621</v>
      </c>
      <c r="L153" s="74">
        <f t="shared" si="46"/>
        <v>0.31779610298305705</v>
      </c>
      <c r="M153" s="74">
        <f t="shared" si="46"/>
        <v>0.3162044881682422</v>
      </c>
      <c r="N153" s="74">
        <f t="shared" si="46"/>
        <v>0.3147730505759031</v>
      </c>
      <c r="O153" s="74">
        <f t="shared" si="46"/>
        <v>0.31350142994896724</v>
      </c>
      <c r="P153" s="74">
        <f t="shared" si="46"/>
        <v>0.31238932769268229</v>
      </c>
      <c r="Q153" s="74">
        <f t="shared" si="46"/>
        <v>0.31143649949180263</v>
      </c>
      <c r="R153" s="74">
        <f t="shared" si="46"/>
        <v>0.31064274869468855</v>
      </c>
      <c r="S153" s="74">
        <f t="shared" si="46"/>
        <v>0.31000792052488585</v>
      </c>
      <c r="T153" s="74">
        <f t="shared" si="46"/>
        <v>0.30953189717337082</v>
      </c>
      <c r="U153" s="74">
        <f t="shared" si="46"/>
        <v>0.30921459381670124</v>
      </c>
      <c r="V153" s="74">
        <f t="shared" si="46"/>
        <v>0.30905595559787608</v>
      </c>
      <c r="W153" s="74">
        <f t="shared" si="46"/>
        <v>0.30905595559787608</v>
      </c>
      <c r="X153" s="74">
        <f t="shared" si="46"/>
        <v>0.30905595559787608</v>
      </c>
      <c r="Y153" s="74">
        <f t="shared" si="46"/>
        <v>0.30905595559787608</v>
      </c>
      <c r="Z153" s="74">
        <f t="shared" si="46"/>
        <v>0.30905595559787608</v>
      </c>
      <c r="AA153" s="74">
        <f t="shared" si="46"/>
        <v>0.30905595559787608</v>
      </c>
      <c r="AB153" s="74">
        <f t="shared" si="46"/>
        <v>0.30905595559787608</v>
      </c>
      <c r="AC153" s="74">
        <f t="shared" si="46"/>
        <v>0.30905595559787608</v>
      </c>
      <c r="AD153" s="74">
        <f t="shared" si="46"/>
        <v>0.30905595559787608</v>
      </c>
      <c r="AE153" s="74">
        <f t="shared" si="46"/>
        <v>0.30905595559787608</v>
      </c>
      <c r="AF153" s="74">
        <f t="shared" si="46"/>
        <v>0.30905595559787608</v>
      </c>
      <c r="AG153" s="74">
        <f t="shared" si="46"/>
        <v>0.30905595559787608</v>
      </c>
    </row>
    <row r="154" spans="1:33">
      <c r="A154" s="140">
        <v>0.6</v>
      </c>
      <c r="B154" s="138" t="s">
        <v>53</v>
      </c>
      <c r="C154" s="74">
        <f>(C51-C45-C47)*($A154/SUM($A153:$A158))</f>
        <v>0.58149941680907513</v>
      </c>
      <c r="D154" s="74">
        <f t="shared" ref="D154:AG154" si="47">(D51-D45-D47)*($A154/SUM($A153:$A158))</f>
        <v>0.66377089199001804</v>
      </c>
      <c r="E154" s="74">
        <f t="shared" si="47"/>
        <v>0.74277491455518452</v>
      </c>
      <c r="F154" s="74">
        <f t="shared" si="47"/>
        <v>0.80903941886768249</v>
      </c>
      <c r="G154" s="74">
        <f t="shared" si="47"/>
        <v>0.86191232903328252</v>
      </c>
      <c r="H154" s="74">
        <f t="shared" si="47"/>
        <v>0.90136609460660788</v>
      </c>
      <c r="I154" s="74">
        <f t="shared" si="47"/>
        <v>0.92914532098904568</v>
      </c>
      <c r="J154" s="74">
        <f t="shared" si="47"/>
        <v>0.94710589167599135</v>
      </c>
      <c r="K154" s="74">
        <f t="shared" si="47"/>
        <v>0.95517893720200864</v>
      </c>
      <c r="L154" s="74">
        <f t="shared" si="47"/>
        <v>0.95338830894917104</v>
      </c>
      <c r="M154" s="74">
        <f t="shared" si="47"/>
        <v>0.94861346450472661</v>
      </c>
      <c r="N154" s="74">
        <f t="shared" si="47"/>
        <v>0.9443191517277093</v>
      </c>
      <c r="O154" s="74">
        <f t="shared" si="47"/>
        <v>0.9405042898469016</v>
      </c>
      <c r="P154" s="74">
        <f t="shared" si="47"/>
        <v>0.93716798307804683</v>
      </c>
      <c r="Q154" s="74">
        <f t="shared" si="47"/>
        <v>0.9343094984754079</v>
      </c>
      <c r="R154" s="74">
        <f t="shared" si="47"/>
        <v>0.93192824608406555</v>
      </c>
      <c r="S154" s="74">
        <f t="shared" si="47"/>
        <v>0.93002376157465749</v>
      </c>
      <c r="T154" s="74">
        <f t="shared" si="47"/>
        <v>0.92859569152011234</v>
      </c>
      <c r="U154" s="74">
        <f t="shared" si="47"/>
        <v>0.92764378145010362</v>
      </c>
      <c r="V154" s="74">
        <f t="shared" si="47"/>
        <v>0.92716786679362806</v>
      </c>
      <c r="W154" s="74">
        <f t="shared" si="47"/>
        <v>0.92716786679362806</v>
      </c>
      <c r="X154" s="74">
        <f t="shared" si="47"/>
        <v>0.92716786679362806</v>
      </c>
      <c r="Y154" s="74">
        <f t="shared" si="47"/>
        <v>0.92716786679362806</v>
      </c>
      <c r="Z154" s="74">
        <f t="shared" si="47"/>
        <v>0.92716786679362806</v>
      </c>
      <c r="AA154" s="74">
        <f t="shared" si="47"/>
        <v>0.92716786679362806</v>
      </c>
      <c r="AB154" s="74">
        <f t="shared" si="47"/>
        <v>0.92716786679362806</v>
      </c>
      <c r="AC154" s="74">
        <f t="shared" si="47"/>
        <v>0.92716786679362806</v>
      </c>
      <c r="AD154" s="74">
        <f t="shared" si="47"/>
        <v>0.92716786679362806</v>
      </c>
      <c r="AE154" s="74">
        <f t="shared" si="47"/>
        <v>0.92716786679362806</v>
      </c>
      <c r="AF154" s="74">
        <f t="shared" si="47"/>
        <v>0.92716786679362806</v>
      </c>
      <c r="AG154" s="74">
        <f t="shared" si="47"/>
        <v>0.92716786679362806</v>
      </c>
    </row>
    <row r="155" spans="1:33">
      <c r="A155" s="140">
        <v>1.3</v>
      </c>
      <c r="B155" s="138" t="s">
        <v>54</v>
      </c>
      <c r="C155" s="74">
        <f>(C51-C45-C47)*($A155/SUM($A153:$A158))</f>
        <v>1.2599154030863295</v>
      </c>
      <c r="D155" s="74">
        <f t="shared" ref="D155:AG155" si="48">(D51-D45-D47)*($A155/SUM($A153:$A158))</f>
        <v>1.4381702659783726</v>
      </c>
      <c r="E155" s="74">
        <f t="shared" si="48"/>
        <v>1.6093456482029</v>
      </c>
      <c r="F155" s="74">
        <f t="shared" si="48"/>
        <v>1.7529187408799789</v>
      </c>
      <c r="G155" s="74">
        <f t="shared" si="48"/>
        <v>1.8674767129054457</v>
      </c>
      <c r="H155" s="74">
        <f t="shared" si="48"/>
        <v>1.9529598716476506</v>
      </c>
      <c r="I155" s="74">
        <f t="shared" si="48"/>
        <v>2.013148195476266</v>
      </c>
      <c r="J155" s="74">
        <f t="shared" si="48"/>
        <v>2.0520627652979813</v>
      </c>
      <c r="K155" s="74">
        <f t="shared" si="48"/>
        <v>2.0695543639376854</v>
      </c>
      <c r="L155" s="74">
        <f t="shared" si="48"/>
        <v>2.0656746693898707</v>
      </c>
      <c r="M155" s="74">
        <f t="shared" si="48"/>
        <v>2.0553291730935745</v>
      </c>
      <c r="N155" s="74">
        <f t="shared" si="48"/>
        <v>2.0460248287433704</v>
      </c>
      <c r="O155" s="74">
        <f t="shared" si="48"/>
        <v>2.037759294668287</v>
      </c>
      <c r="P155" s="74">
        <f t="shared" si="48"/>
        <v>2.0305306300024348</v>
      </c>
      <c r="Q155" s="74">
        <f t="shared" si="48"/>
        <v>2.0243372466967173</v>
      </c>
      <c r="R155" s="74">
        <f t="shared" si="48"/>
        <v>2.0191778665154758</v>
      </c>
      <c r="S155" s="74">
        <f t="shared" si="48"/>
        <v>2.0150514834117583</v>
      </c>
      <c r="T155" s="74">
        <f t="shared" si="48"/>
        <v>2.0119573316269102</v>
      </c>
      <c r="U155" s="74">
        <f t="shared" si="48"/>
        <v>2.0098948598085582</v>
      </c>
      <c r="V155" s="74">
        <f t="shared" si="48"/>
        <v>2.0088637113861942</v>
      </c>
      <c r="W155" s="74">
        <f t="shared" si="48"/>
        <v>2.0088637113861942</v>
      </c>
      <c r="X155" s="74">
        <f t="shared" si="48"/>
        <v>2.0088637113861942</v>
      </c>
      <c r="Y155" s="74">
        <f t="shared" si="48"/>
        <v>2.0088637113861942</v>
      </c>
      <c r="Z155" s="74">
        <f t="shared" si="48"/>
        <v>2.0088637113861942</v>
      </c>
      <c r="AA155" s="74">
        <f t="shared" si="48"/>
        <v>2.0088637113861942</v>
      </c>
      <c r="AB155" s="74">
        <f t="shared" si="48"/>
        <v>2.0088637113861942</v>
      </c>
      <c r="AC155" s="74">
        <f t="shared" si="48"/>
        <v>2.0088637113861942</v>
      </c>
      <c r="AD155" s="74">
        <f t="shared" si="48"/>
        <v>2.0088637113861942</v>
      </c>
      <c r="AE155" s="74">
        <f t="shared" si="48"/>
        <v>2.0088637113861942</v>
      </c>
      <c r="AF155" s="74">
        <f t="shared" si="48"/>
        <v>2.0088637113861942</v>
      </c>
      <c r="AG155" s="74">
        <f t="shared" si="48"/>
        <v>2.0088637113861942</v>
      </c>
    </row>
    <row r="156" spans="1:33">
      <c r="A156" s="140">
        <v>2</v>
      </c>
      <c r="B156" s="138" t="s">
        <v>55</v>
      </c>
      <c r="C156" s="74">
        <f>(C51-C45-C47)*($A156/SUM($A153:$A158))</f>
        <v>1.9383313893635836</v>
      </c>
      <c r="D156" s="74">
        <f t="shared" ref="D156:AG156" si="49">(D51-D45-D47)*($A156/SUM($A153:$A158))</f>
        <v>2.212569639966727</v>
      </c>
      <c r="E156" s="74">
        <f t="shared" si="49"/>
        <v>2.4759163818506154</v>
      </c>
      <c r="F156" s="74">
        <f t="shared" si="49"/>
        <v>2.6967980628922752</v>
      </c>
      <c r="G156" s="74">
        <f t="shared" si="49"/>
        <v>2.8730410967776083</v>
      </c>
      <c r="H156" s="74">
        <f t="shared" si="49"/>
        <v>3.004553648688693</v>
      </c>
      <c r="I156" s="74">
        <f t="shared" si="49"/>
        <v>3.0971510699634859</v>
      </c>
      <c r="J156" s="74">
        <f t="shared" si="49"/>
        <v>3.1570196389199712</v>
      </c>
      <c r="K156" s="74">
        <f t="shared" si="49"/>
        <v>3.1839297906733619</v>
      </c>
      <c r="L156" s="74">
        <f t="shared" si="49"/>
        <v>3.1779610298305703</v>
      </c>
      <c r="M156" s="74">
        <f t="shared" si="49"/>
        <v>3.162044881682422</v>
      </c>
      <c r="N156" s="74">
        <f t="shared" si="49"/>
        <v>3.1477305057590312</v>
      </c>
      <c r="O156" s="74">
        <f t="shared" si="49"/>
        <v>3.1350142994896721</v>
      </c>
      <c r="P156" s="74">
        <f t="shared" si="49"/>
        <v>3.1238932769268226</v>
      </c>
      <c r="Q156" s="74">
        <f t="shared" si="49"/>
        <v>3.1143649949180263</v>
      </c>
      <c r="R156" s="74">
        <f t="shared" si="49"/>
        <v>3.1064274869468855</v>
      </c>
      <c r="S156" s="74">
        <f t="shared" si="49"/>
        <v>3.1000792052488584</v>
      </c>
      <c r="T156" s="74">
        <f t="shared" si="49"/>
        <v>3.095318971733708</v>
      </c>
      <c r="U156" s="74">
        <f t="shared" si="49"/>
        <v>3.0921459381670124</v>
      </c>
      <c r="V156" s="74">
        <f t="shared" si="49"/>
        <v>3.0905595559787602</v>
      </c>
      <c r="W156" s="74">
        <f t="shared" si="49"/>
        <v>3.0905595559787602</v>
      </c>
      <c r="X156" s="74">
        <f t="shared" si="49"/>
        <v>3.0905595559787602</v>
      </c>
      <c r="Y156" s="74">
        <f t="shared" si="49"/>
        <v>3.0905595559787602</v>
      </c>
      <c r="Z156" s="74">
        <f t="shared" si="49"/>
        <v>3.0905595559787602</v>
      </c>
      <c r="AA156" s="74">
        <f t="shared" si="49"/>
        <v>3.0905595559787602</v>
      </c>
      <c r="AB156" s="74">
        <f t="shared" si="49"/>
        <v>3.0905595559787602</v>
      </c>
      <c r="AC156" s="74">
        <f t="shared" si="49"/>
        <v>3.0905595559787602</v>
      </c>
      <c r="AD156" s="74">
        <f t="shared" si="49"/>
        <v>3.0905595559787602</v>
      </c>
      <c r="AE156" s="74">
        <f t="shared" si="49"/>
        <v>3.0905595559787602</v>
      </c>
      <c r="AF156" s="74">
        <f t="shared" si="49"/>
        <v>3.0905595559787602</v>
      </c>
      <c r="AG156" s="74">
        <f t="shared" si="49"/>
        <v>3.0905595559787602</v>
      </c>
    </row>
    <row r="157" spans="1:33">
      <c r="A157" s="140">
        <v>0.8</v>
      </c>
      <c r="B157" s="138" t="s">
        <v>56</v>
      </c>
      <c r="C157" s="74">
        <f>(C51-C45-C47)*($A157/SUM($A153:$A158))</f>
        <v>0.77533255574543347</v>
      </c>
      <c r="D157" s="74">
        <f t="shared" ref="D157:AG157" si="50">(D51-D45-D47)*($A157/SUM($A153:$A158))</f>
        <v>0.88502785598669076</v>
      </c>
      <c r="E157" s="74">
        <f t="shared" si="50"/>
        <v>0.9903665527402461</v>
      </c>
      <c r="F157" s="74">
        <f t="shared" si="50"/>
        <v>1.07871922515691</v>
      </c>
      <c r="G157" s="74">
        <f t="shared" si="50"/>
        <v>1.1492164387110433</v>
      </c>
      <c r="H157" s="74">
        <f t="shared" si="50"/>
        <v>1.2018214594754772</v>
      </c>
      <c r="I157" s="74">
        <f t="shared" si="50"/>
        <v>1.2388604279853943</v>
      </c>
      <c r="J157" s="74">
        <f t="shared" si="50"/>
        <v>1.2628078555679885</v>
      </c>
      <c r="K157" s="74">
        <f t="shared" si="50"/>
        <v>1.2735719162693449</v>
      </c>
      <c r="L157" s="74">
        <f t="shared" si="50"/>
        <v>1.2711844119322282</v>
      </c>
      <c r="M157" s="74">
        <f t="shared" si="50"/>
        <v>1.2648179526729688</v>
      </c>
      <c r="N157" s="74">
        <f t="shared" si="50"/>
        <v>1.2590922023036124</v>
      </c>
      <c r="O157" s="74">
        <f t="shared" si="50"/>
        <v>1.2540057197958689</v>
      </c>
      <c r="P157" s="74">
        <f t="shared" si="50"/>
        <v>1.2495573107707292</v>
      </c>
      <c r="Q157" s="74">
        <f t="shared" si="50"/>
        <v>1.2457459979672105</v>
      </c>
      <c r="R157" s="74">
        <f t="shared" si="50"/>
        <v>1.2425709947787542</v>
      </c>
      <c r="S157" s="74">
        <f t="shared" si="50"/>
        <v>1.2400316820995434</v>
      </c>
      <c r="T157" s="74">
        <f t="shared" si="50"/>
        <v>1.2381275886934833</v>
      </c>
      <c r="U157" s="74">
        <f t="shared" si="50"/>
        <v>1.236858375266805</v>
      </c>
      <c r="V157" s="74">
        <f t="shared" si="50"/>
        <v>1.2362238223915043</v>
      </c>
      <c r="W157" s="74">
        <f t="shared" si="50"/>
        <v>1.2362238223915043</v>
      </c>
      <c r="X157" s="74">
        <f t="shared" si="50"/>
        <v>1.2362238223915043</v>
      </c>
      <c r="Y157" s="74">
        <f t="shared" si="50"/>
        <v>1.2362238223915043</v>
      </c>
      <c r="Z157" s="74">
        <f t="shared" si="50"/>
        <v>1.2362238223915043</v>
      </c>
      <c r="AA157" s="74">
        <f t="shared" si="50"/>
        <v>1.2362238223915043</v>
      </c>
      <c r="AB157" s="74">
        <f t="shared" si="50"/>
        <v>1.2362238223915043</v>
      </c>
      <c r="AC157" s="74">
        <f t="shared" si="50"/>
        <v>1.2362238223915043</v>
      </c>
      <c r="AD157" s="74">
        <f t="shared" si="50"/>
        <v>1.2362238223915043</v>
      </c>
      <c r="AE157" s="74">
        <f t="shared" si="50"/>
        <v>1.2362238223915043</v>
      </c>
      <c r="AF157" s="74">
        <f t="shared" si="50"/>
        <v>1.2362238223915043</v>
      </c>
      <c r="AG157" s="74">
        <f t="shared" si="50"/>
        <v>1.2362238223915043</v>
      </c>
    </row>
    <row r="158" spans="1:33">
      <c r="A158" s="140">
        <v>0.5</v>
      </c>
      <c r="B158" s="138" t="s">
        <v>57</v>
      </c>
      <c r="C158" s="74">
        <f>(C51-C45-C47)*($A158/SUM($A153:$A158))</f>
        <v>0.48458284734089591</v>
      </c>
      <c r="D158" s="74">
        <f t="shared" ref="D158:AG158" si="51">(D51-D45-D47)*($A158/SUM($A153:$A158))</f>
        <v>0.55314240999168174</v>
      </c>
      <c r="E158" s="74">
        <f t="shared" si="51"/>
        <v>0.61897909546265384</v>
      </c>
      <c r="F158" s="74">
        <f t="shared" si="51"/>
        <v>0.6741995157230688</v>
      </c>
      <c r="G158" s="74">
        <f t="shared" si="51"/>
        <v>0.71826027419440208</v>
      </c>
      <c r="H158" s="74">
        <f t="shared" si="51"/>
        <v>0.75113841217217325</v>
      </c>
      <c r="I158" s="74">
        <f t="shared" si="51"/>
        <v>0.77428776749087147</v>
      </c>
      <c r="J158" s="74">
        <f t="shared" si="51"/>
        <v>0.78925490972999279</v>
      </c>
      <c r="K158" s="74">
        <f t="shared" si="51"/>
        <v>0.79598244766834048</v>
      </c>
      <c r="L158" s="74">
        <f t="shared" si="51"/>
        <v>0.79449025745764257</v>
      </c>
      <c r="M158" s="74">
        <f t="shared" si="51"/>
        <v>0.79051122042060551</v>
      </c>
      <c r="N158" s="74">
        <f t="shared" si="51"/>
        <v>0.78693262643975781</v>
      </c>
      <c r="O158" s="74">
        <f t="shared" si="51"/>
        <v>0.78375357487241804</v>
      </c>
      <c r="P158" s="74">
        <f t="shared" si="51"/>
        <v>0.78097331923170565</v>
      </c>
      <c r="Q158" s="74">
        <f t="shared" si="51"/>
        <v>0.77859124872950658</v>
      </c>
      <c r="R158" s="74">
        <f t="shared" si="51"/>
        <v>0.77660687173672138</v>
      </c>
      <c r="S158" s="74">
        <f t="shared" si="51"/>
        <v>0.7750198013122146</v>
      </c>
      <c r="T158" s="74">
        <f t="shared" si="51"/>
        <v>0.77382974293342699</v>
      </c>
      <c r="U158" s="74">
        <f t="shared" si="51"/>
        <v>0.77303648454175311</v>
      </c>
      <c r="V158" s="74">
        <f t="shared" si="51"/>
        <v>0.77263988899469005</v>
      </c>
      <c r="W158" s="74">
        <f t="shared" si="51"/>
        <v>0.77263988899469005</v>
      </c>
      <c r="X158" s="74">
        <f t="shared" si="51"/>
        <v>0.77263988899469005</v>
      </c>
      <c r="Y158" s="74">
        <f t="shared" si="51"/>
        <v>0.77263988899469005</v>
      </c>
      <c r="Z158" s="74">
        <f t="shared" si="51"/>
        <v>0.77263988899469005</v>
      </c>
      <c r="AA158" s="74">
        <f t="shared" si="51"/>
        <v>0.77263988899469005</v>
      </c>
      <c r="AB158" s="74">
        <f t="shared" si="51"/>
        <v>0.77263988899469005</v>
      </c>
      <c r="AC158" s="74">
        <f t="shared" si="51"/>
        <v>0.77263988899469005</v>
      </c>
      <c r="AD158" s="74">
        <f t="shared" si="51"/>
        <v>0.77263988899469005</v>
      </c>
      <c r="AE158" s="74">
        <f t="shared" si="51"/>
        <v>0.77263988899469005</v>
      </c>
      <c r="AF158" s="74">
        <f t="shared" si="51"/>
        <v>0.77263988899469005</v>
      </c>
      <c r="AG158" s="74">
        <f t="shared" si="51"/>
        <v>0.77263988899469005</v>
      </c>
    </row>
    <row r="159" spans="1:33">
      <c r="A159" s="141">
        <f>SUM(A151:A158)</f>
        <v>6.1</v>
      </c>
      <c r="B159" s="1" t="s">
        <v>22</v>
      </c>
      <c r="C159" s="1">
        <f>SUM(C151:C158)</f>
        <v>6.0646909407698049</v>
      </c>
      <c r="D159" s="1">
        <f t="shared" ref="D159:AG159" si="52">SUM(D151:D158)</f>
        <v>6.8461088129751557</v>
      </c>
      <c r="E159" s="1">
        <f t="shared" si="52"/>
        <v>7.5885619343124784</v>
      </c>
      <c r="F159" s="1">
        <f t="shared" si="52"/>
        <v>8.2061748205575427</v>
      </c>
      <c r="G159" s="1">
        <f t="shared" si="52"/>
        <v>8.6923140184568268</v>
      </c>
      <c r="H159" s="1">
        <f t="shared" si="52"/>
        <v>9.0508293682977872</v>
      </c>
      <c r="I159" s="1">
        <f t="shared" si="52"/>
        <v>9.2990085276216927</v>
      </c>
      <c r="J159" s="1">
        <f t="shared" si="52"/>
        <v>9.4586516300451908</v>
      </c>
      <c r="K159" s="1">
        <f t="shared" si="52"/>
        <v>9.5294090612956612</v>
      </c>
      <c r="L159" s="1">
        <f t="shared" si="52"/>
        <v>9.5139929736867899</v>
      </c>
      <c r="M159" s="1">
        <f t="shared" si="52"/>
        <v>9.4726443903534552</v>
      </c>
      <c r="N159" s="1">
        <f t="shared" si="52"/>
        <v>9.4355843348060393</v>
      </c>
      <c r="O159" s="1">
        <f t="shared" si="52"/>
        <v>9.4027638016632302</v>
      </c>
      <c r="P159" s="1">
        <f t="shared" si="52"/>
        <v>9.3741394974576639</v>
      </c>
      <c r="Q159" s="1">
        <f t="shared" si="52"/>
        <v>9.3496737454447505</v>
      </c>
      <c r="R159" s="1">
        <f t="shared" si="52"/>
        <v>9.3293344029388443</v>
      </c>
      <c r="S159" s="1">
        <f t="shared" si="52"/>
        <v>9.3130947909229036</v>
      </c>
      <c r="T159" s="1">
        <f t="shared" si="52"/>
        <v>9.30093363571571</v>
      </c>
      <c r="U159" s="1">
        <f t="shared" si="52"/>
        <v>9.2928350225181671</v>
      </c>
      <c r="V159" s="1">
        <f t="shared" si="52"/>
        <v>9.2887883606965005</v>
      </c>
      <c r="W159" s="1">
        <f t="shared" si="52"/>
        <v>9.2887883606965005</v>
      </c>
      <c r="X159" s="1">
        <f t="shared" si="52"/>
        <v>9.2887883606965005</v>
      </c>
      <c r="Y159" s="1">
        <f t="shared" si="52"/>
        <v>9.2887883606965005</v>
      </c>
      <c r="Z159" s="1">
        <f t="shared" si="52"/>
        <v>9.2887883606965005</v>
      </c>
      <c r="AA159" s="1">
        <f t="shared" si="52"/>
        <v>9.2887883606965005</v>
      </c>
      <c r="AB159" s="1">
        <f t="shared" si="52"/>
        <v>9.2887883606965005</v>
      </c>
      <c r="AC159" s="1">
        <f t="shared" si="52"/>
        <v>9.2887883606965005</v>
      </c>
      <c r="AD159" s="1">
        <f t="shared" si="52"/>
        <v>9.2887883606965005</v>
      </c>
      <c r="AE159" s="1">
        <f t="shared" si="52"/>
        <v>9.2887883606965005</v>
      </c>
      <c r="AF159" s="1">
        <f t="shared" si="52"/>
        <v>9.2887883606965005</v>
      </c>
      <c r="AG159" s="1">
        <f t="shared" si="52"/>
        <v>9.2887883606965005</v>
      </c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33">
      <c r="A161" s="143" t="s">
        <v>58</v>
      </c>
      <c r="B161" s="167" t="s">
        <v>62</v>
      </c>
      <c r="C161" s="144">
        <v>2000</v>
      </c>
      <c r="D161" s="145">
        <v>2010</v>
      </c>
      <c r="E161" s="145">
        <v>2020</v>
      </c>
      <c r="F161" s="145">
        <v>2030</v>
      </c>
      <c r="G161" s="145">
        <v>2040</v>
      </c>
      <c r="H161" s="145">
        <v>2050</v>
      </c>
      <c r="I161" s="145">
        <v>2060</v>
      </c>
      <c r="J161" s="145">
        <v>2080</v>
      </c>
      <c r="K161" s="145">
        <v>2100</v>
      </c>
      <c r="L161" s="145">
        <v>2200</v>
      </c>
      <c r="M161" s="145">
        <v>2300</v>
      </c>
      <c r="N161" s="74"/>
      <c r="P161" s="2"/>
      <c r="Q161" s="2"/>
      <c r="R161" s="2"/>
      <c r="S161" s="2"/>
      <c r="T161" s="2"/>
      <c r="U161" s="2"/>
      <c r="V161" s="2"/>
      <c r="W161" s="2"/>
      <c r="X161" s="2"/>
    </row>
    <row r="162" spans="1:33">
      <c r="B162" s="143" t="s">
        <v>50</v>
      </c>
      <c r="C162" s="146">
        <f>C151*1000</f>
        <v>542.26326511697175</v>
      </c>
      <c r="D162" s="143">
        <f t="shared" ref="D162:I170" si="53">100*LN(D151/C151)/(D$1-C$1)</f>
        <v>0.24548019950186792</v>
      </c>
      <c r="E162" s="143">
        <f t="shared" si="53"/>
        <v>7.7164687083209796E-2</v>
      </c>
      <c r="F162" s="143">
        <f t="shared" si="53"/>
        <v>-3.7435237549088854E-2</v>
      </c>
      <c r="G162" s="143">
        <f t="shared" si="53"/>
        <v>-0.14790729143144241</v>
      </c>
      <c r="H162" s="143">
        <f t="shared" si="53"/>
        <v>-0.23773311056772611</v>
      </c>
      <c r="I162" s="143">
        <f t="shared" si="53"/>
        <v>-0.26350538776132681</v>
      </c>
      <c r="J162" s="143">
        <f t="shared" ref="J162:J170" si="54">100*LN(K151/I151)/(K$1-I$1)</f>
        <v>-0.2318935803819116</v>
      </c>
      <c r="K162" s="143">
        <f t="shared" ref="K162:K170" si="55">100*LN(M151/K151)/(M$1-K$1)</f>
        <v>-0.11395214248853502</v>
      </c>
      <c r="L162" s="143">
        <f>100*LN(W151/M151)/(W$1-M$1)</f>
        <v>-4.5395395129042469E-2</v>
      </c>
      <c r="M162" s="143">
        <f t="shared" ref="M162:M170" si="56">100*LN(AG151/W151)/(AG$1-W$1)</f>
        <v>0</v>
      </c>
      <c r="P162" s="74"/>
      <c r="Q162" s="74"/>
      <c r="R162" s="74"/>
      <c r="S162" s="74"/>
      <c r="T162" s="74"/>
      <c r="U162" s="74"/>
      <c r="V162" s="74"/>
      <c r="W162" s="74"/>
      <c r="X162" s="74"/>
    </row>
    <row r="163" spans="1:33">
      <c r="A163" s="1"/>
      <c r="B163" s="143" t="s">
        <v>51</v>
      </c>
      <c r="C163" s="146">
        <f t="shared" ref="C163:C169" si="57">C152*1000</f>
        <v>288.93292437115696</v>
      </c>
      <c r="D163" s="143">
        <f t="shared" si="53"/>
        <v>0.90911590741736692</v>
      </c>
      <c r="E163" s="143">
        <f t="shared" si="53"/>
        <v>0.82206955527447012</v>
      </c>
      <c r="F163" s="143">
        <f t="shared" si="53"/>
        <v>0.65689683964741419</v>
      </c>
      <c r="G163" s="143">
        <f t="shared" si="53"/>
        <v>0.49131158025335964</v>
      </c>
      <c r="H163" s="143">
        <f t="shared" si="53"/>
        <v>0.41546659655528906</v>
      </c>
      <c r="I163" s="143">
        <f t="shared" si="53"/>
        <v>0.29744437508306909</v>
      </c>
      <c r="J163" s="143">
        <f t="shared" si="54"/>
        <v>0.23362965514302067</v>
      </c>
      <c r="K163" s="143">
        <f t="shared" si="55"/>
        <v>0.15410657544366033</v>
      </c>
      <c r="L163" s="143">
        <f t="shared" ref="L163:L169" si="58">100*LN(W152/M152)/(W$1-M$1)</f>
        <v>6.6626358290641841E-2</v>
      </c>
      <c r="M163" s="143">
        <f t="shared" si="56"/>
        <v>0</v>
      </c>
      <c r="P163" s="74"/>
      <c r="Q163" s="74"/>
      <c r="R163" s="74"/>
      <c r="S163" s="74"/>
      <c r="T163" s="74"/>
      <c r="U163" s="74"/>
      <c r="V163" s="74"/>
      <c r="W163" s="74"/>
      <c r="X163" s="74"/>
    </row>
    <row r="164" spans="1:33">
      <c r="A164" s="1"/>
      <c r="B164" s="143" t="s">
        <v>52</v>
      </c>
      <c r="C164" s="146">
        <f t="shared" si="57"/>
        <v>193.83313893635838</v>
      </c>
      <c r="D164" s="143">
        <f t="shared" si="53"/>
        <v>1.3232707870162652</v>
      </c>
      <c r="E164" s="143">
        <f t="shared" si="53"/>
        <v>1.1245600969048064</v>
      </c>
      <c r="F164" s="143">
        <f t="shared" si="53"/>
        <v>0.85454583852578381</v>
      </c>
      <c r="G164" s="143">
        <f t="shared" si="53"/>
        <v>0.63305917738297057</v>
      </c>
      <c r="H164" s="143">
        <f t="shared" si="53"/>
        <v>0.44757936367359485</v>
      </c>
      <c r="I164" s="143">
        <f t="shared" si="53"/>
        <v>0.30353658509104131</v>
      </c>
      <c r="J164" s="143">
        <f t="shared" si="54"/>
        <v>0.13816768908754429</v>
      </c>
      <c r="K164" s="143">
        <f t="shared" si="55"/>
        <v>-3.4486421520477331E-2</v>
      </c>
      <c r="L164" s="143">
        <f t="shared" si="58"/>
        <v>-2.2866772174189268E-2</v>
      </c>
      <c r="M164" s="143">
        <f t="shared" si="56"/>
        <v>0</v>
      </c>
      <c r="P164" s="74"/>
      <c r="Q164" s="74"/>
      <c r="R164" s="74"/>
      <c r="S164" s="74"/>
      <c r="T164" s="74"/>
      <c r="U164" s="74"/>
      <c r="V164" s="74"/>
      <c r="W164" s="74"/>
      <c r="X164" s="74"/>
    </row>
    <row r="165" spans="1:33">
      <c r="A165" s="1"/>
      <c r="B165" s="143" t="s">
        <v>53</v>
      </c>
      <c r="C165" s="146">
        <f t="shared" si="57"/>
        <v>581.49941680907511</v>
      </c>
      <c r="D165" s="143">
        <f t="shared" si="53"/>
        <v>1.3232707870162652</v>
      </c>
      <c r="E165" s="143">
        <f t="shared" si="53"/>
        <v>1.1245600969048064</v>
      </c>
      <c r="F165" s="143">
        <f t="shared" si="53"/>
        <v>0.85454583852578592</v>
      </c>
      <c r="G165" s="143">
        <f t="shared" si="53"/>
        <v>0.63305917738297057</v>
      </c>
      <c r="H165" s="143">
        <f t="shared" si="53"/>
        <v>0.44757936367359286</v>
      </c>
      <c r="I165" s="143">
        <f t="shared" si="53"/>
        <v>0.30353658509104131</v>
      </c>
      <c r="J165" s="143">
        <f t="shared" si="54"/>
        <v>0.13816768908754537</v>
      </c>
      <c r="K165" s="143">
        <f t="shared" si="55"/>
        <v>-3.4486421520477331E-2</v>
      </c>
      <c r="L165" s="143">
        <f t="shared" si="58"/>
        <v>-2.2866772174189386E-2</v>
      </c>
      <c r="M165" s="143">
        <f t="shared" si="56"/>
        <v>0</v>
      </c>
      <c r="P165" s="74"/>
      <c r="Q165" s="74"/>
      <c r="R165" s="74"/>
      <c r="S165" s="74"/>
      <c r="T165" s="74"/>
      <c r="U165" s="74"/>
      <c r="V165" s="74"/>
      <c r="W165" s="74"/>
      <c r="X165" s="74"/>
    </row>
    <row r="166" spans="1:33">
      <c r="A166" s="1"/>
      <c r="B166" s="143" t="s">
        <v>54</v>
      </c>
      <c r="C166" s="146">
        <f t="shared" si="57"/>
        <v>1259.9154030863294</v>
      </c>
      <c r="D166" s="143">
        <f t="shared" si="53"/>
        <v>1.3232707870162652</v>
      </c>
      <c r="E166" s="143">
        <f t="shared" si="53"/>
        <v>1.1245600969048064</v>
      </c>
      <c r="F166" s="143">
        <f t="shared" si="53"/>
        <v>0.85454583852578381</v>
      </c>
      <c r="G166" s="143">
        <f t="shared" si="53"/>
        <v>0.63305917738297257</v>
      </c>
      <c r="H166" s="143">
        <f t="shared" si="53"/>
        <v>0.44757936367359286</v>
      </c>
      <c r="I166" s="143">
        <f t="shared" si="53"/>
        <v>0.30353658509104131</v>
      </c>
      <c r="J166" s="143">
        <f t="shared" si="54"/>
        <v>0.13816768908754429</v>
      </c>
      <c r="K166" s="143">
        <f t="shared" si="55"/>
        <v>-3.4486421520476776E-2</v>
      </c>
      <c r="L166" s="143">
        <f t="shared" si="58"/>
        <v>-2.28667721741895E-2</v>
      </c>
      <c r="M166" s="143">
        <f t="shared" si="56"/>
        <v>0</v>
      </c>
      <c r="P166" s="74"/>
      <c r="Q166" s="74"/>
      <c r="R166" s="74"/>
      <c r="S166" s="74"/>
      <c r="T166" s="74"/>
      <c r="U166" s="74"/>
      <c r="V166" s="74"/>
      <c r="W166" s="74"/>
      <c r="X166" s="74"/>
    </row>
    <row r="167" spans="1:33">
      <c r="A167" s="1"/>
      <c r="B167" s="143" t="s">
        <v>55</v>
      </c>
      <c r="C167" s="146">
        <f t="shared" si="57"/>
        <v>1938.3313893635836</v>
      </c>
      <c r="D167" s="143">
        <f t="shared" si="53"/>
        <v>1.3232707870162672</v>
      </c>
      <c r="E167" s="143">
        <f t="shared" si="53"/>
        <v>1.1245600969048064</v>
      </c>
      <c r="F167" s="143">
        <f t="shared" si="53"/>
        <v>0.85454583852578381</v>
      </c>
      <c r="G167" s="143">
        <f t="shared" si="53"/>
        <v>0.63305917738297057</v>
      </c>
      <c r="H167" s="143">
        <f t="shared" si="53"/>
        <v>0.44757936367359485</v>
      </c>
      <c r="I167" s="143">
        <f t="shared" si="53"/>
        <v>0.30353658509104131</v>
      </c>
      <c r="J167" s="143">
        <f t="shared" si="54"/>
        <v>0.13816768908754429</v>
      </c>
      <c r="K167" s="143">
        <f t="shared" si="55"/>
        <v>-3.4486421520476776E-2</v>
      </c>
      <c r="L167" s="143">
        <f t="shared" si="58"/>
        <v>-2.2866772174189386E-2</v>
      </c>
      <c r="M167" s="143">
        <f t="shared" si="56"/>
        <v>0</v>
      </c>
      <c r="P167" s="74"/>
      <c r="Q167" s="74"/>
      <c r="R167" s="74"/>
      <c r="S167" s="74"/>
      <c r="T167" s="74"/>
      <c r="U167" s="74"/>
      <c r="V167" s="74"/>
      <c r="W167" s="74"/>
      <c r="X167" s="74"/>
    </row>
    <row r="168" spans="1:33">
      <c r="A168" s="1"/>
      <c r="B168" s="143" t="s">
        <v>56</v>
      </c>
      <c r="C168" s="146">
        <f t="shared" si="57"/>
        <v>775.33255574543352</v>
      </c>
      <c r="D168" s="143">
        <f t="shared" si="53"/>
        <v>1.3232707870162652</v>
      </c>
      <c r="E168" s="143">
        <f t="shared" si="53"/>
        <v>1.1245600969048064</v>
      </c>
      <c r="F168" s="143">
        <f t="shared" si="53"/>
        <v>0.85454583852578381</v>
      </c>
      <c r="G168" s="143">
        <f t="shared" si="53"/>
        <v>0.63305917738297057</v>
      </c>
      <c r="H168" s="143">
        <f t="shared" si="53"/>
        <v>0.44757936367359485</v>
      </c>
      <c r="I168" s="143">
        <f t="shared" si="53"/>
        <v>0.30353658509104131</v>
      </c>
      <c r="J168" s="143">
        <f t="shared" si="54"/>
        <v>0.13816768908754429</v>
      </c>
      <c r="K168" s="143">
        <f t="shared" si="55"/>
        <v>-3.4486421520477331E-2</v>
      </c>
      <c r="L168" s="143">
        <f t="shared" si="58"/>
        <v>-2.2866772174189268E-2</v>
      </c>
      <c r="M168" s="143">
        <f t="shared" si="56"/>
        <v>0</v>
      </c>
      <c r="P168" s="74"/>
      <c r="Q168" s="74"/>
      <c r="R168" s="74"/>
      <c r="S168" s="74"/>
      <c r="T168" s="74"/>
      <c r="U168" s="74"/>
      <c r="V168" s="74"/>
      <c r="W168" s="74"/>
      <c r="X168" s="74"/>
    </row>
    <row r="169" spans="1:33">
      <c r="A169" s="1"/>
      <c r="B169" s="143" t="s">
        <v>57</v>
      </c>
      <c r="C169" s="147">
        <f t="shared" si="57"/>
        <v>484.58284734089591</v>
      </c>
      <c r="D169" s="143">
        <f t="shared" si="53"/>
        <v>1.3232707870162672</v>
      </c>
      <c r="E169" s="143">
        <f t="shared" si="53"/>
        <v>1.1245600969048064</v>
      </c>
      <c r="F169" s="143">
        <f t="shared" si="53"/>
        <v>0.85454583852578381</v>
      </c>
      <c r="G169" s="143">
        <f t="shared" si="53"/>
        <v>0.63305917738297057</v>
      </c>
      <c r="H169" s="143">
        <f t="shared" si="53"/>
        <v>0.44757936367359485</v>
      </c>
      <c r="I169" s="143">
        <f t="shared" si="53"/>
        <v>0.30353658509104131</v>
      </c>
      <c r="J169" s="143">
        <f t="shared" si="54"/>
        <v>0.13816768908754429</v>
      </c>
      <c r="K169" s="143">
        <f t="shared" si="55"/>
        <v>-3.4486421520476776E-2</v>
      </c>
      <c r="L169" s="143">
        <f t="shared" si="58"/>
        <v>-2.2866772174189386E-2</v>
      </c>
      <c r="M169" s="143">
        <f t="shared" si="56"/>
        <v>0</v>
      </c>
      <c r="P169" s="74"/>
      <c r="Q169" s="74"/>
      <c r="R169" s="74"/>
      <c r="S169" s="74"/>
      <c r="T169" s="74"/>
      <c r="U169" s="74"/>
      <c r="V169" s="74"/>
      <c r="W169" s="74"/>
      <c r="X169" s="74"/>
    </row>
    <row r="170" spans="1:33">
      <c r="B170" s="125" t="s">
        <v>22</v>
      </c>
      <c r="C170" s="149">
        <f>C159*1000</f>
        <v>6064.6909407698049</v>
      </c>
      <c r="D170" s="150">
        <f>100*LN(D159/C159)/(D$1-C$1)</f>
        <v>1.2119685109987266</v>
      </c>
      <c r="E170" s="150">
        <f t="shared" si="53"/>
        <v>1.0296167061715595</v>
      </c>
      <c r="F170" s="150">
        <f t="shared" si="53"/>
        <v>0.7824479279887766</v>
      </c>
      <c r="G170" s="150">
        <f t="shared" si="53"/>
        <v>0.57552291252638721</v>
      </c>
      <c r="H170" s="150">
        <f t="shared" si="53"/>
        <v>0.40417207381105441</v>
      </c>
      <c r="I170" s="150">
        <f t="shared" si="53"/>
        <v>0.2705138812410306</v>
      </c>
      <c r="J170" s="150">
        <f t="shared" si="54"/>
        <v>0.12237461471057789</v>
      </c>
      <c r="K170" s="150">
        <f t="shared" si="55"/>
        <v>-2.9873002905617334E-2</v>
      </c>
      <c r="L170" s="150">
        <f>100*LN(W159/M159)/(W$1-M$1)</f>
        <v>-1.9599986620990648E-2</v>
      </c>
      <c r="M170" s="150">
        <f t="shared" si="56"/>
        <v>0</v>
      </c>
      <c r="O170" s="139"/>
    </row>
    <row r="171" spans="1:33" s="128" customFormat="1" ht="11.25">
      <c r="B171" s="128" t="s">
        <v>63</v>
      </c>
      <c r="C171" s="128">
        <f>C51</f>
        <v>6.0646909407698049</v>
      </c>
      <c r="D171" s="128">
        <f t="shared" ref="D171:M171" si="59">C171*EXP((D170/100)*(D161-C161))</f>
        <v>6.8461088129751557</v>
      </c>
      <c r="E171" s="128">
        <f t="shared" si="59"/>
        <v>7.5885619343124784</v>
      </c>
      <c r="F171" s="128">
        <f t="shared" si="59"/>
        <v>8.2061748205575427</v>
      </c>
      <c r="G171" s="128">
        <f t="shared" si="59"/>
        <v>8.6923140184568268</v>
      </c>
      <c r="H171" s="128">
        <f t="shared" si="59"/>
        <v>9.0508293682977872</v>
      </c>
      <c r="I171" s="128">
        <f t="shared" si="59"/>
        <v>9.2990085276216927</v>
      </c>
      <c r="J171" s="128">
        <f t="shared" si="59"/>
        <v>9.5294090612956612</v>
      </c>
      <c r="K171" s="128">
        <f t="shared" si="59"/>
        <v>9.4726443903534552</v>
      </c>
      <c r="L171" s="128">
        <f t="shared" si="59"/>
        <v>9.2887883606965005</v>
      </c>
      <c r="M171" s="128">
        <f t="shared" si="59"/>
        <v>9.2887883606965005</v>
      </c>
    </row>
    <row r="172" spans="1:33" s="128" customFormat="1" ht="11.25"/>
    <row r="174" spans="1:33" ht="38.25">
      <c r="A174" s="142" t="s">
        <v>64</v>
      </c>
      <c r="B174" s="127" t="s">
        <v>65</v>
      </c>
      <c r="C174" s="127">
        <v>2000</v>
      </c>
      <c r="D174" s="127">
        <v>2010</v>
      </c>
      <c r="E174" s="127">
        <v>2020</v>
      </c>
      <c r="F174" s="127">
        <v>2030</v>
      </c>
      <c r="G174" s="127">
        <v>2040</v>
      </c>
      <c r="H174" s="127">
        <v>2050</v>
      </c>
      <c r="I174" s="127">
        <v>2060</v>
      </c>
      <c r="J174" s="127">
        <v>2070</v>
      </c>
      <c r="K174" s="127">
        <v>2080</v>
      </c>
      <c r="L174" s="127">
        <v>2090</v>
      </c>
      <c r="M174" s="127">
        <v>2100</v>
      </c>
      <c r="N174" s="127">
        <v>2110</v>
      </c>
      <c r="O174" s="127">
        <v>2120</v>
      </c>
      <c r="P174" s="127">
        <v>2130</v>
      </c>
      <c r="Q174" s="127">
        <v>2140</v>
      </c>
      <c r="R174" s="127">
        <v>2150</v>
      </c>
      <c r="S174" s="127">
        <v>2160</v>
      </c>
      <c r="T174" s="127">
        <v>2170</v>
      </c>
      <c r="U174" s="127">
        <v>2180</v>
      </c>
      <c r="V174" s="127">
        <v>2190</v>
      </c>
      <c r="W174" s="127">
        <v>2200</v>
      </c>
      <c r="X174" s="127">
        <v>2210</v>
      </c>
      <c r="Y174" s="127">
        <v>2220</v>
      </c>
      <c r="Z174" s="127">
        <v>2230</v>
      </c>
      <c r="AA174" s="127">
        <v>2240</v>
      </c>
      <c r="AB174" s="127">
        <v>2250</v>
      </c>
      <c r="AC174" s="127">
        <v>2260</v>
      </c>
      <c r="AD174" s="127">
        <v>2270</v>
      </c>
      <c r="AE174" s="127">
        <v>2280</v>
      </c>
      <c r="AF174" s="127">
        <v>2290</v>
      </c>
      <c r="AG174" s="127">
        <v>2300</v>
      </c>
    </row>
    <row r="175" spans="1:33">
      <c r="A175" s="207">
        <v>3.4723333333333333</v>
      </c>
      <c r="B175" s="138" t="s">
        <v>50</v>
      </c>
      <c r="C175" s="74">
        <f>C67</f>
        <v>4.5542665373738576</v>
      </c>
      <c r="D175" s="74">
        <f t="shared" ref="D175:AG175" si="60">D67</f>
        <v>4.6453264120578499</v>
      </c>
      <c r="E175" s="74">
        <f t="shared" si="60"/>
        <v>4.3345335254571022</v>
      </c>
      <c r="F175" s="74">
        <f t="shared" si="60"/>
        <v>3.5607597272017424</v>
      </c>
      <c r="G175" s="74">
        <f t="shared" si="60"/>
        <v>2.6656394117812829</v>
      </c>
      <c r="H175" s="74">
        <f t="shared" si="60"/>
        <v>1.6943770317106159</v>
      </c>
      <c r="I175" s="74">
        <f t="shared" si="60"/>
        <v>1.2791231231721647</v>
      </c>
      <c r="J175" s="74">
        <f t="shared" si="60"/>
        <v>1.0873870411827786</v>
      </c>
      <c r="K175" s="74">
        <f t="shared" si="60"/>
        <v>0.75025134001077665</v>
      </c>
      <c r="L175" s="74">
        <f t="shared" si="60"/>
        <v>0.67774892873723802</v>
      </c>
      <c r="M175" s="74">
        <f t="shared" si="60"/>
        <v>0.71156069837669522</v>
      </c>
      <c r="N175" s="74">
        <f t="shared" si="60"/>
        <v>0.74297222739904523</v>
      </c>
      <c r="O175" s="74">
        <f t="shared" si="60"/>
        <v>0.77013716965873169</v>
      </c>
      <c r="P175" s="74">
        <f t="shared" si="60"/>
        <v>0.79249853207336329</v>
      </c>
      <c r="Q175" s="74">
        <f t="shared" si="60"/>
        <v>0.80958737254150781</v>
      </c>
      <c r="R175" s="74">
        <f t="shared" si="60"/>
        <v>0.8210391423360327</v>
      </c>
      <c r="S175" s="74">
        <f t="shared" si="60"/>
        <v>0.82660661433588634</v>
      </c>
      <c r="T175" s="74">
        <f t="shared" si="60"/>
        <v>0.82616875685656865</v>
      </c>
      <c r="U175" s="74">
        <f t="shared" si="60"/>
        <v>0.81973510824485718</v>
      </c>
      <c r="V175" s="74">
        <f t="shared" si="60"/>
        <v>0.80744543140929448</v>
      </c>
      <c r="W175" s="74">
        <f t="shared" si="60"/>
        <v>0.78956466576169282</v>
      </c>
      <c r="X175" s="74">
        <f t="shared" si="60"/>
        <v>0.76613966237425168</v>
      </c>
      <c r="Y175" s="74">
        <f t="shared" si="60"/>
        <v>0.73769001524943012</v>
      </c>
      <c r="Z175" s="74">
        <f t="shared" si="60"/>
        <v>0.70483195035537993</v>
      </c>
      <c r="AA175" s="74">
        <f t="shared" si="60"/>
        <v>0.66825617119147629</v>
      </c>
      <c r="AB175" s="74">
        <f t="shared" si="60"/>
        <v>0.62870380905612355</v>
      </c>
      <c r="AC175" s="74">
        <f t="shared" si="60"/>
        <v>0.58694164263753135</v>
      </c>
      <c r="AD175" s="74">
        <f t="shared" si="60"/>
        <v>0.54373773380954871</v>
      </c>
      <c r="AE175" s="74">
        <f t="shared" si="60"/>
        <v>0.49983854142265971</v>
      </c>
      <c r="AF175" s="74">
        <f t="shared" si="60"/>
        <v>0.45594843183548361</v>
      </c>
      <c r="AG175" s="74">
        <f t="shared" si="60"/>
        <v>0.41271231706722883</v>
      </c>
    </row>
    <row r="176" spans="1:33">
      <c r="A176" s="207">
        <v>5.8116666666666665</v>
      </c>
      <c r="B176" s="138" t="s">
        <v>51</v>
      </c>
      <c r="C176" s="74">
        <f>C69</f>
        <v>6.0677658871751099</v>
      </c>
      <c r="D176" s="74">
        <f t="shared" ref="D176:AG176" si="61">D69</f>
        <v>6.4192284367208625</v>
      </c>
      <c r="E176" s="74">
        <f t="shared" si="61"/>
        <v>6.2099210634313353</v>
      </c>
      <c r="F176" s="74">
        <f t="shared" si="61"/>
        <v>5.4795398218261466</v>
      </c>
      <c r="G176" s="74">
        <f t="shared" si="61"/>
        <v>4.0196605022921066</v>
      </c>
      <c r="H176" s="74">
        <f t="shared" si="61"/>
        <v>2.2823415656983896</v>
      </c>
      <c r="I176" s="74">
        <f t="shared" si="61"/>
        <v>1.7700689057225176</v>
      </c>
      <c r="J176" s="74">
        <f t="shared" si="61"/>
        <v>1.5320263975346293</v>
      </c>
      <c r="K176" s="74">
        <f t="shared" si="61"/>
        <v>1.3039116456850395</v>
      </c>
      <c r="L176" s="74">
        <f t="shared" si="61"/>
        <v>1.1945601747644115</v>
      </c>
      <c r="M176" s="74">
        <f t="shared" si="61"/>
        <v>1.295872858860553</v>
      </c>
      <c r="N176" s="74">
        <f t="shared" si="61"/>
        <v>1.3530785870693147</v>
      </c>
      <c r="O176" s="74">
        <f t="shared" si="61"/>
        <v>1.4025505596883054</v>
      </c>
      <c r="P176" s="74">
        <f t="shared" si="61"/>
        <v>1.4432743977338478</v>
      </c>
      <c r="Q176" s="74">
        <f t="shared" si="61"/>
        <v>1.4743960780101564</v>
      </c>
      <c r="R176" s="74">
        <f t="shared" si="61"/>
        <v>1.4952516953826431</v>
      </c>
      <c r="S176" s="74">
        <f t="shared" si="61"/>
        <v>1.5053910072832803</v>
      </c>
      <c r="T176" s="74">
        <f t="shared" si="61"/>
        <v>1.5045935944627138</v>
      </c>
      <c r="U176" s="74">
        <f t="shared" si="61"/>
        <v>1.4928768278700919</v>
      </c>
      <c r="V176" s="74">
        <f t="shared" si="61"/>
        <v>1.4704952394944197</v>
      </c>
      <c r="W176" s="74">
        <f t="shared" si="61"/>
        <v>1.4379313289928499</v>
      </c>
      <c r="X176" s="74">
        <f t="shared" si="61"/>
        <v>1.3952704201234407</v>
      </c>
      <c r="Y176" s="74">
        <f t="shared" si="61"/>
        <v>1.3434587817947323</v>
      </c>
      <c r="Z176" s="74">
        <f t="shared" si="61"/>
        <v>1.2836186661334583</v>
      </c>
      <c r="AA176" s="74">
        <f t="shared" si="61"/>
        <v>1.2170079614974243</v>
      </c>
      <c r="AB176" s="74">
        <f t="shared" si="61"/>
        <v>1.1449763938294002</v>
      </c>
      <c r="AC176" s="74">
        <f t="shared" si="61"/>
        <v>1.0689203973240657</v>
      </c>
      <c r="AD176" s="74">
        <f t="shared" si="61"/>
        <v>0.99023874307504267</v>
      </c>
      <c r="AE176" s="74">
        <f t="shared" si="61"/>
        <v>0.91029085940208687</v>
      </c>
      <c r="AF176" s="74">
        <f t="shared" si="61"/>
        <v>0.83035951704972</v>
      </c>
      <c r="AG176" s="74">
        <f t="shared" si="61"/>
        <v>0.75161921031470658</v>
      </c>
    </row>
    <row r="177" spans="1:33">
      <c r="A177" s="207">
        <v>2.2916666666666665</v>
      </c>
      <c r="B177" s="138" t="s">
        <v>52</v>
      </c>
      <c r="C177" s="74">
        <f>(C73-C67-C69)*($A177/SUM($A177:$A182))</f>
        <v>1.7678228189188778</v>
      </c>
      <c r="D177" s="74">
        <f t="shared" ref="D177:AG177" si="62">(D73-D67-D69)*($A177/SUM($A177:$A182))</f>
        <v>2.2718331459926611</v>
      </c>
      <c r="E177" s="74">
        <f t="shared" si="62"/>
        <v>2.5745452072302983</v>
      </c>
      <c r="F177" s="74">
        <f t="shared" si="62"/>
        <v>2.6548816964312265</v>
      </c>
      <c r="G177" s="74">
        <f t="shared" si="62"/>
        <v>2.3985656310820924</v>
      </c>
      <c r="H177" s="74">
        <f t="shared" si="62"/>
        <v>1.8163368861798872</v>
      </c>
      <c r="I177" s="74">
        <f t="shared" si="62"/>
        <v>1.5243717566690924</v>
      </c>
      <c r="J177" s="74">
        <f t="shared" si="62"/>
        <v>1.3383322397684478</v>
      </c>
      <c r="K177" s="74">
        <f t="shared" si="62"/>
        <v>1.1787702845528829</v>
      </c>
      <c r="L177" s="74">
        <f t="shared" si="62"/>
        <v>1.1748643692147125</v>
      </c>
      <c r="M177" s="74">
        <f t="shared" si="62"/>
        <v>1.2313626713309138</v>
      </c>
      <c r="N177" s="74">
        <f t="shared" si="62"/>
        <v>1.2857206261417811</v>
      </c>
      <c r="O177" s="74">
        <f t="shared" si="62"/>
        <v>1.3327298214834402</v>
      </c>
      <c r="P177" s="74">
        <f t="shared" si="62"/>
        <v>1.3714263754391263</v>
      </c>
      <c r="Q177" s="74">
        <f t="shared" si="62"/>
        <v>1.4009987791663239</v>
      </c>
      <c r="R177" s="74">
        <f t="shared" si="62"/>
        <v>1.4208161775665198</v>
      </c>
      <c r="S177" s="74">
        <f t="shared" si="62"/>
        <v>1.4304507417153547</v>
      </c>
      <c r="T177" s="74">
        <f t="shared" si="62"/>
        <v>1.4296930251120841</v>
      </c>
      <c r="U177" s="74">
        <f t="shared" si="62"/>
        <v>1.4185595339580694</v>
      </c>
      <c r="V177" s="74">
        <f t="shared" si="62"/>
        <v>1.397292129318443</v>
      </c>
      <c r="W177" s="74">
        <f t="shared" si="62"/>
        <v>1.3663492914080548</v>
      </c>
      <c r="X177" s="74">
        <f t="shared" si="62"/>
        <v>1.3258120964605271</v>
      </c>
      <c r="Y177" s="74">
        <f t="shared" si="62"/>
        <v>1.2765797069230478</v>
      </c>
      <c r="Z177" s="74">
        <f t="shared" si="62"/>
        <v>1.2197185077941399</v>
      </c>
      <c r="AA177" s="74">
        <f t="shared" si="62"/>
        <v>1.1564237681605138</v>
      </c>
      <c r="AB177" s="74">
        <f t="shared" si="62"/>
        <v>1.0879780229028795</v>
      </c>
      <c r="AC177" s="74">
        <f t="shared" si="62"/>
        <v>1.0157081899580866</v>
      </c>
      <c r="AD177" s="74">
        <f t="shared" si="62"/>
        <v>0.94094340782814612</v>
      </c>
      <c r="AE177" s="74">
        <f t="shared" si="62"/>
        <v>0.86497543077417371</v>
      </c>
      <c r="AF177" s="74">
        <f t="shared" si="62"/>
        <v>0.78902317159296076</v>
      </c>
      <c r="AG177" s="74">
        <f t="shared" si="62"/>
        <v>0.71420265677185735</v>
      </c>
    </row>
    <row r="178" spans="1:33">
      <c r="A178" s="207">
        <v>3.0323333333333333</v>
      </c>
      <c r="B178" s="138" t="s">
        <v>53</v>
      </c>
      <c r="C178" s="74">
        <f>(C73-C67-C69)*($A178/SUM($A177:$A182))</f>
        <v>2.3391831539934591</v>
      </c>
      <c r="D178" s="74">
        <f t="shared" ref="D178:AG178" si="63">(D73-D67-D69)*($A178/SUM($A177:$A182))</f>
        <v>3.0060896187774895</v>
      </c>
      <c r="E178" s="74">
        <f t="shared" si="63"/>
        <v>3.4066382182071311</v>
      </c>
      <c r="F178" s="74">
        <f t="shared" si="63"/>
        <v>3.5129394607177997</v>
      </c>
      <c r="G178" s="74">
        <f t="shared" si="63"/>
        <v>3.173782043047825</v>
      </c>
      <c r="H178" s="74">
        <f t="shared" si="63"/>
        <v>2.4033769677932271</v>
      </c>
      <c r="I178" s="74">
        <f t="shared" si="63"/>
        <v>2.0170487084245434</v>
      </c>
      <c r="J178" s="74">
        <f t="shared" si="63"/>
        <v>1.7708812196616104</v>
      </c>
      <c r="K178" s="74">
        <f t="shared" si="63"/>
        <v>1.5597488405203748</v>
      </c>
      <c r="L178" s="74">
        <f t="shared" si="63"/>
        <v>1.5545805333449076</v>
      </c>
      <c r="M178" s="74">
        <f t="shared" si="63"/>
        <v>1.6293390867050654</v>
      </c>
      <c r="N178" s="74">
        <f t="shared" si="63"/>
        <v>1.7012655325108048</v>
      </c>
      <c r="O178" s="74">
        <f t="shared" si="63"/>
        <v>1.7634680997868883</v>
      </c>
      <c r="P178" s="74">
        <f t="shared" si="63"/>
        <v>1.8146713799810521</v>
      </c>
      <c r="Q178" s="74">
        <f t="shared" si="63"/>
        <v>1.8538015845928799</v>
      </c>
      <c r="R178" s="74">
        <f t="shared" si="63"/>
        <v>1.8800239661560194</v>
      </c>
      <c r="S178" s="74">
        <f t="shared" si="63"/>
        <v>1.8927724214377575</v>
      </c>
      <c r="T178" s="74">
        <f t="shared" si="63"/>
        <v>1.8917698108283101</v>
      </c>
      <c r="U178" s="74">
        <f t="shared" si="63"/>
        <v>1.8770379753333177</v>
      </c>
      <c r="V178" s="74">
        <f t="shared" si="63"/>
        <v>1.8488969455141642</v>
      </c>
      <c r="W178" s="74">
        <f t="shared" si="63"/>
        <v>1.8079533823911385</v>
      </c>
      <c r="X178" s="74">
        <f t="shared" si="63"/>
        <v>1.7543145660365695</v>
      </c>
      <c r="Y178" s="74">
        <f t="shared" si="63"/>
        <v>1.6891702682005771</v>
      </c>
      <c r="Z178" s="74">
        <f t="shared" si="63"/>
        <v>1.6139315295132062</v>
      </c>
      <c r="AA178" s="74">
        <f t="shared" si="63"/>
        <v>1.5301799300299921</v>
      </c>
      <c r="AB178" s="74">
        <f t="shared" si="63"/>
        <v>1.4396125199050904</v>
      </c>
      <c r="AC178" s="74">
        <f t="shared" si="63"/>
        <v>1.3439850769525405</v>
      </c>
      <c r="AD178" s="74">
        <f t="shared" si="63"/>
        <v>1.2450563172382032</v>
      </c>
      <c r="AE178" s="74">
        <f t="shared" si="63"/>
        <v>1.1445354900003868</v>
      </c>
      <c r="AF178" s="74">
        <f t="shared" si="63"/>
        <v>1.0440354606518056</v>
      </c>
      <c r="AG178" s="74">
        <f t="shared" si="63"/>
        <v>0.94503295544052179</v>
      </c>
    </row>
    <row r="179" spans="1:33">
      <c r="A179" s="207">
        <v>3.41</v>
      </c>
      <c r="B179" s="138" t="s">
        <v>54</v>
      </c>
      <c r="C179" s="74">
        <f>(C73-C67-C69)*($A179/SUM($A177:$A182))</f>
        <v>2.6305203545512903</v>
      </c>
      <c r="D179" s="74">
        <f t="shared" ref="D179:AG179" si="64">(D73-D67-D69)*($A179/SUM($A177:$A182))</f>
        <v>3.3804877212370799</v>
      </c>
      <c r="E179" s="74">
        <f t="shared" si="64"/>
        <v>3.8309232683586845</v>
      </c>
      <c r="F179" s="74">
        <f t="shared" si="64"/>
        <v>3.9504639642896655</v>
      </c>
      <c r="G179" s="74">
        <f t="shared" si="64"/>
        <v>3.5690656590501533</v>
      </c>
      <c r="H179" s="74">
        <f t="shared" si="64"/>
        <v>2.7027092866356726</v>
      </c>
      <c r="I179" s="74">
        <f t="shared" si="64"/>
        <v>2.2682651739236097</v>
      </c>
      <c r="J179" s="74">
        <f t="shared" si="64"/>
        <v>1.9914383727754505</v>
      </c>
      <c r="K179" s="74">
        <f t="shared" si="64"/>
        <v>1.7540101834146897</v>
      </c>
      <c r="L179" s="74">
        <f t="shared" si="64"/>
        <v>1.7481981813914922</v>
      </c>
      <c r="M179" s="74">
        <f t="shared" si="64"/>
        <v>1.8322676549404</v>
      </c>
      <c r="N179" s="74">
        <f t="shared" si="64"/>
        <v>1.9131522916989703</v>
      </c>
      <c r="O179" s="74">
        <f t="shared" si="64"/>
        <v>1.9831019743673592</v>
      </c>
      <c r="P179" s="74">
        <f t="shared" si="64"/>
        <v>2.0406824466534199</v>
      </c>
      <c r="Q179" s="74">
        <f t="shared" si="64"/>
        <v>2.0846861833994899</v>
      </c>
      <c r="R179" s="74">
        <f t="shared" si="64"/>
        <v>2.1141744722189819</v>
      </c>
      <c r="S179" s="74">
        <f t="shared" si="64"/>
        <v>2.1285107036724478</v>
      </c>
      <c r="T179" s="74">
        <f t="shared" si="64"/>
        <v>2.1273832213667814</v>
      </c>
      <c r="U179" s="74">
        <f t="shared" si="64"/>
        <v>2.1108165865296074</v>
      </c>
      <c r="V179" s="74">
        <f t="shared" si="64"/>
        <v>2.0791706884258434</v>
      </c>
      <c r="W179" s="74">
        <f t="shared" si="64"/>
        <v>2.0331277456151859</v>
      </c>
      <c r="X179" s="74">
        <f t="shared" si="64"/>
        <v>1.9728083995332644</v>
      </c>
      <c r="Y179" s="74">
        <f t="shared" si="64"/>
        <v>1.8995506039014953</v>
      </c>
      <c r="Z179" s="74">
        <f t="shared" si="64"/>
        <v>1.8149411395976802</v>
      </c>
      <c r="AA179" s="74">
        <f t="shared" si="64"/>
        <v>1.7207585670228447</v>
      </c>
      <c r="AB179" s="74">
        <f t="shared" si="64"/>
        <v>1.6189112980794849</v>
      </c>
      <c r="AC179" s="74">
        <f t="shared" si="64"/>
        <v>1.5113737866576331</v>
      </c>
      <c r="AD179" s="74">
        <f t="shared" si="64"/>
        <v>1.4001237908482815</v>
      </c>
      <c r="AE179" s="74">
        <f t="shared" si="64"/>
        <v>1.2870834409919707</v>
      </c>
      <c r="AF179" s="74">
        <f t="shared" si="64"/>
        <v>1.1740664793303257</v>
      </c>
      <c r="AG179" s="74">
        <f t="shared" si="64"/>
        <v>1.0627335532765239</v>
      </c>
    </row>
    <row r="180" spans="1:33">
      <c r="A180" s="207">
        <v>5.6063333333333327</v>
      </c>
      <c r="B180" s="138" t="s">
        <v>55</v>
      </c>
      <c r="C180" s="74">
        <f>(C73-C67-C69)*($A180/SUM($A177:$A182))</f>
        <v>4.3248017442031426</v>
      </c>
      <c r="D180" s="74">
        <f t="shared" ref="D180:AG180" si="65">(D73-D67-D69)*($A180/SUM($A177:$A182))</f>
        <v>5.5578126083564463</v>
      </c>
      <c r="E180" s="74">
        <f t="shared" si="65"/>
        <v>6.298367394968202</v>
      </c>
      <c r="F180" s="74">
        <f t="shared" si="65"/>
        <v>6.4949025821493525</v>
      </c>
      <c r="G180" s="74">
        <f t="shared" si="65"/>
        <v>5.8678509598792301</v>
      </c>
      <c r="H180" s="74">
        <f t="shared" si="65"/>
        <v>4.4434865583504761</v>
      </c>
      <c r="I180" s="74">
        <f t="shared" si="65"/>
        <v>3.7292230655152676</v>
      </c>
      <c r="J180" s="74">
        <f t="shared" si="65"/>
        <v>3.2740959913695309</v>
      </c>
      <c r="K180" s="74">
        <f t="shared" si="65"/>
        <v>2.8837436241301724</v>
      </c>
      <c r="L180" s="74">
        <f t="shared" si="65"/>
        <v>2.8741881928468724</v>
      </c>
      <c r="M180" s="74">
        <f t="shared" si="65"/>
        <v>3.0124056391439473</v>
      </c>
      <c r="N180" s="74">
        <f t="shared" si="65"/>
        <v>3.1453869397932532</v>
      </c>
      <c r="O180" s="74">
        <f t="shared" si="65"/>
        <v>3.2603902352770882</v>
      </c>
      <c r="P180" s="74">
        <f t="shared" si="65"/>
        <v>3.3550574848742785</v>
      </c>
      <c r="Q180" s="74">
        <f t="shared" si="65"/>
        <v>3.4274034133524944</v>
      </c>
      <c r="R180" s="74">
        <f t="shared" si="65"/>
        <v>3.475884696798734</v>
      </c>
      <c r="S180" s="74">
        <f t="shared" si="65"/>
        <v>3.4994546945324432</v>
      </c>
      <c r="T180" s="74">
        <f t="shared" si="65"/>
        <v>3.4976010166342024</v>
      </c>
      <c r="U180" s="74">
        <f t="shared" si="65"/>
        <v>3.470364043875021</v>
      </c>
      <c r="V180" s="74">
        <f t="shared" si="65"/>
        <v>3.4183354651646392</v>
      </c>
      <c r="W180" s="74">
        <f t="shared" si="65"/>
        <v>3.3426369065006654</v>
      </c>
      <c r="X180" s="74">
        <f t="shared" si="65"/>
        <v>3.243466712781033</v>
      </c>
      <c r="Y180" s="74">
        <f t="shared" si="65"/>
        <v>3.1230245950165441</v>
      </c>
      <c r="Z180" s="74">
        <f t="shared" si="65"/>
        <v>2.9839193574675837</v>
      </c>
      <c r="AA180" s="74">
        <f t="shared" si="65"/>
        <v>2.8290751064278812</v>
      </c>
      <c r="AB180" s="74">
        <f t="shared" si="65"/>
        <v>2.6616294352296044</v>
      </c>
      <c r="AC180" s="74">
        <f t="shared" si="65"/>
        <v>2.4848285159134633</v>
      </c>
      <c r="AD180" s="74">
        <f t="shared" si="65"/>
        <v>2.3019239529107764</v>
      </c>
      <c r="AE180" s="74">
        <f t="shared" si="65"/>
        <v>2.1160758938459385</v>
      </c>
      <c r="AF180" s="74">
        <f t="shared" si="65"/>
        <v>1.9302662869850191</v>
      </c>
      <c r="AG180" s="74">
        <f t="shared" si="65"/>
        <v>1.7472253795266719</v>
      </c>
    </row>
    <row r="181" spans="1:33">
      <c r="A181" s="207">
        <v>3.1423333333333336</v>
      </c>
      <c r="B181" s="138" t="s">
        <v>56</v>
      </c>
      <c r="C181" s="74">
        <f>(C73-C67-C69)*($A181/SUM($A177:$A182))</f>
        <v>2.4240386493015658</v>
      </c>
      <c r="D181" s="74">
        <f t="shared" ref="D181:AG181" si="66">(D73-D67-D69)*($A181/SUM($A177:$A182))</f>
        <v>3.1151376097851378</v>
      </c>
      <c r="E181" s="74">
        <f t="shared" si="66"/>
        <v>3.5302163881541859</v>
      </c>
      <c r="F181" s="74">
        <f t="shared" si="66"/>
        <v>3.640373782146499</v>
      </c>
      <c r="G181" s="74">
        <f t="shared" si="66"/>
        <v>3.2889131933397655</v>
      </c>
      <c r="H181" s="74">
        <f t="shared" si="66"/>
        <v>2.4905611383298618</v>
      </c>
      <c r="I181" s="74">
        <f t="shared" si="66"/>
        <v>2.09021855274466</v>
      </c>
      <c r="J181" s="74">
        <f t="shared" si="66"/>
        <v>1.8351211671704961</v>
      </c>
      <c r="K181" s="74">
        <f t="shared" si="66"/>
        <v>1.6163298141789133</v>
      </c>
      <c r="L181" s="74">
        <f t="shared" si="66"/>
        <v>1.610974023067214</v>
      </c>
      <c r="M181" s="74">
        <f t="shared" si="66"/>
        <v>1.6884444949289494</v>
      </c>
      <c r="N181" s="74">
        <f t="shared" si="66"/>
        <v>1.7629801225656105</v>
      </c>
      <c r="O181" s="74">
        <f t="shared" si="66"/>
        <v>1.8274391312180938</v>
      </c>
      <c r="P181" s="74">
        <f t="shared" si="66"/>
        <v>1.8804998460021305</v>
      </c>
      <c r="Q181" s="74">
        <f t="shared" si="66"/>
        <v>1.9210495259928637</v>
      </c>
      <c r="R181" s="74">
        <f t="shared" si="66"/>
        <v>1.9482231426792125</v>
      </c>
      <c r="S181" s="74">
        <f t="shared" si="66"/>
        <v>1.9614340570400948</v>
      </c>
      <c r="T181" s="74">
        <f t="shared" si="66"/>
        <v>1.9603950760336901</v>
      </c>
      <c r="U181" s="74">
        <f t="shared" si="66"/>
        <v>1.9451288329633052</v>
      </c>
      <c r="V181" s="74">
        <f t="shared" si="66"/>
        <v>1.9159669677214495</v>
      </c>
      <c r="W181" s="74">
        <f t="shared" si="66"/>
        <v>1.8735381483787252</v>
      </c>
      <c r="X181" s="74">
        <f t="shared" si="66"/>
        <v>1.817953546666675</v>
      </c>
      <c r="Y181" s="74">
        <f t="shared" si="66"/>
        <v>1.7504460941328837</v>
      </c>
      <c r="Z181" s="74">
        <f t="shared" si="66"/>
        <v>1.6724780178873249</v>
      </c>
      <c r="AA181" s="74">
        <f t="shared" si="66"/>
        <v>1.5856882709016968</v>
      </c>
      <c r="AB181" s="74">
        <f t="shared" si="66"/>
        <v>1.4918354650044288</v>
      </c>
      <c r="AC181" s="74">
        <f t="shared" si="66"/>
        <v>1.3927390700705287</v>
      </c>
      <c r="AD181" s="74">
        <f t="shared" si="66"/>
        <v>1.2902216008139542</v>
      </c>
      <c r="AE181" s="74">
        <f t="shared" si="66"/>
        <v>1.1860543106775474</v>
      </c>
      <c r="AF181" s="74">
        <f t="shared" si="66"/>
        <v>1.081908572888268</v>
      </c>
      <c r="AG181" s="74">
        <f t="shared" si="66"/>
        <v>0.979314682965571</v>
      </c>
    </row>
    <row r="182" spans="1:33">
      <c r="A182" s="207">
        <v>2.6803333333333335</v>
      </c>
      <c r="B182" s="138" t="s">
        <v>57</v>
      </c>
      <c r="C182" s="74">
        <f>(C73-C67-C69)*($A182/SUM($A177:$A182))</f>
        <v>2.0676455690075195</v>
      </c>
      <c r="D182" s="74">
        <f t="shared" ref="D182:AG182" si="67">(D73-D67-D69)*($A182/SUM($A177:$A182))</f>
        <v>2.6571360475530166</v>
      </c>
      <c r="E182" s="74">
        <f t="shared" si="67"/>
        <v>3.0111880743765571</v>
      </c>
      <c r="F182" s="74">
        <f t="shared" si="67"/>
        <v>3.1051496321459631</v>
      </c>
      <c r="G182" s="74">
        <f t="shared" si="67"/>
        <v>2.8053623621136152</v>
      </c>
      <c r="H182" s="74">
        <f t="shared" si="67"/>
        <v>2.1243876220759961</v>
      </c>
      <c r="I182" s="74">
        <f t="shared" si="67"/>
        <v>1.7829052066001705</v>
      </c>
      <c r="J182" s="74">
        <f t="shared" si="67"/>
        <v>1.5653133876331766</v>
      </c>
      <c r="K182" s="74">
        <f t="shared" si="67"/>
        <v>1.3786897248130519</v>
      </c>
      <c r="L182" s="74">
        <f t="shared" si="67"/>
        <v>1.3741213662335277</v>
      </c>
      <c r="M182" s="74">
        <f t="shared" si="67"/>
        <v>1.4402017803886369</v>
      </c>
      <c r="N182" s="74">
        <f t="shared" si="67"/>
        <v>1.5037788443354272</v>
      </c>
      <c r="O182" s="74">
        <f t="shared" si="67"/>
        <v>1.5587607992070318</v>
      </c>
      <c r="P182" s="74">
        <f t="shared" si="67"/>
        <v>1.6040202887136021</v>
      </c>
      <c r="Q182" s="74">
        <f t="shared" si="67"/>
        <v>1.6386081721129324</v>
      </c>
      <c r="R182" s="74">
        <f t="shared" si="67"/>
        <v>1.6617866012818017</v>
      </c>
      <c r="S182" s="74">
        <f t="shared" si="67"/>
        <v>1.6730551875102788</v>
      </c>
      <c r="T182" s="74">
        <f t="shared" si="67"/>
        <v>1.6721689621710938</v>
      </c>
      <c r="U182" s="74">
        <f t="shared" si="67"/>
        <v>1.6591472309173581</v>
      </c>
      <c r="V182" s="74">
        <f t="shared" si="67"/>
        <v>1.634272874450851</v>
      </c>
      <c r="W182" s="74">
        <f t="shared" si="67"/>
        <v>1.5980821312308611</v>
      </c>
      <c r="X182" s="74">
        <f t="shared" si="67"/>
        <v>1.5506698280202325</v>
      </c>
      <c r="Y182" s="74">
        <f t="shared" si="67"/>
        <v>1.493087625217197</v>
      </c>
      <c r="Z182" s="74">
        <f t="shared" si="67"/>
        <v>1.426582766716026</v>
      </c>
      <c r="AA182" s="74">
        <f t="shared" si="67"/>
        <v>1.3525532392405371</v>
      </c>
      <c r="AB182" s="74">
        <f t="shared" si="67"/>
        <v>1.272499095587208</v>
      </c>
      <c r="AC182" s="74">
        <f t="shared" si="67"/>
        <v>1.1879722989749781</v>
      </c>
      <c r="AD182" s="74">
        <f t="shared" si="67"/>
        <v>1.1005274097957998</v>
      </c>
      <c r="AE182" s="74">
        <f t="shared" si="67"/>
        <v>1.0116752638334736</v>
      </c>
      <c r="AF182" s="74">
        <f t="shared" si="67"/>
        <v>0.92284150149512689</v>
      </c>
      <c r="AG182" s="74">
        <f t="shared" si="67"/>
        <v>0.83533142736036448</v>
      </c>
    </row>
    <row r="183" spans="1:33">
      <c r="A183" s="208">
        <f>SUM(A175:A182)</f>
        <v>29.446999999999999</v>
      </c>
      <c r="B183" s="1" t="s">
        <v>22</v>
      </c>
      <c r="C183" s="1">
        <f>SUM(C175:C182)</f>
        <v>26.176044714524824</v>
      </c>
      <c r="D183" s="1">
        <f t="shared" ref="D183:AG183" si="68">SUM(D175:D182)</f>
        <v>31.053051600480543</v>
      </c>
      <c r="E183" s="1">
        <f t="shared" si="68"/>
        <v>33.196333140183498</v>
      </c>
      <c r="F183" s="1">
        <f t="shared" si="68"/>
        <v>32.399010666908396</v>
      </c>
      <c r="G183" s="1">
        <f t="shared" si="68"/>
        <v>27.788839762586075</v>
      </c>
      <c r="H183" s="1">
        <f t="shared" si="68"/>
        <v>19.957577056774127</v>
      </c>
      <c r="I183" s="1">
        <f t="shared" si="68"/>
        <v>16.461224492772025</v>
      </c>
      <c r="J183" s="1">
        <f t="shared" si="68"/>
        <v>14.394595817096119</v>
      </c>
      <c r="K183" s="1">
        <f t="shared" si="68"/>
        <v>12.425455457305901</v>
      </c>
      <c r="L183" s="1">
        <f t="shared" si="68"/>
        <v>12.209235769600376</v>
      </c>
      <c r="M183" s="1">
        <f t="shared" si="68"/>
        <v>12.841454884675162</v>
      </c>
      <c r="N183" s="1">
        <f t="shared" si="68"/>
        <v>13.408335171514207</v>
      </c>
      <c r="O183" s="1">
        <f t="shared" si="68"/>
        <v>13.898577790686939</v>
      </c>
      <c r="P183" s="1">
        <f t="shared" si="68"/>
        <v>14.302130751470822</v>
      </c>
      <c r="Q183" s="1">
        <f t="shared" si="68"/>
        <v>14.610531109168647</v>
      </c>
      <c r="R183" s="1">
        <f t="shared" si="68"/>
        <v>14.817199894419947</v>
      </c>
      <c r="S183" s="1">
        <f t="shared" si="68"/>
        <v>14.917675427527543</v>
      </c>
      <c r="T183" s="1">
        <f t="shared" si="68"/>
        <v>14.909773463465445</v>
      </c>
      <c r="U183" s="1">
        <f t="shared" si="68"/>
        <v>14.793666139691627</v>
      </c>
      <c r="V183" s="1">
        <f t="shared" si="68"/>
        <v>14.571875741499102</v>
      </c>
      <c r="W183" s="1">
        <f t="shared" si="68"/>
        <v>14.249183600279174</v>
      </c>
      <c r="X183" s="1">
        <f t="shared" si="68"/>
        <v>13.826435231995994</v>
      </c>
      <c r="Y183" s="1">
        <f t="shared" si="68"/>
        <v>13.313007690435906</v>
      </c>
      <c r="Z183" s="1">
        <f t="shared" si="68"/>
        <v>12.720021935464798</v>
      </c>
      <c r="AA183" s="1">
        <f t="shared" si="68"/>
        <v>12.059943014472367</v>
      </c>
      <c r="AB183" s="1">
        <f t="shared" si="68"/>
        <v>11.34614603959422</v>
      </c>
      <c r="AC183" s="1">
        <f t="shared" si="68"/>
        <v>10.59246897848883</v>
      </c>
      <c r="AD183" s="1">
        <f t="shared" si="68"/>
        <v>9.812772956319753</v>
      </c>
      <c r="AE183" s="1">
        <f t="shared" si="68"/>
        <v>9.0205292309482381</v>
      </c>
      <c r="AF183" s="1">
        <f t="shared" si="68"/>
        <v>8.2284494218287101</v>
      </c>
      <c r="AG183" s="1">
        <f t="shared" si="68"/>
        <v>7.4481721827234448</v>
      </c>
    </row>
    <row r="184" spans="1:33" s="128" customFormat="1" ht="11.25">
      <c r="B184" s="128" t="s">
        <v>66</v>
      </c>
      <c r="C184" s="128">
        <f>C73</f>
        <v>26.176044714524824</v>
      </c>
      <c r="D184" s="128">
        <f t="shared" ref="D184:AG184" si="69">D73</f>
        <v>31.053051600480543</v>
      </c>
      <c r="E184" s="128">
        <f t="shared" si="69"/>
        <v>33.196333140183498</v>
      </c>
      <c r="F184" s="128">
        <f t="shared" si="69"/>
        <v>32.399010666908396</v>
      </c>
      <c r="G184" s="128">
        <f t="shared" si="69"/>
        <v>27.788839762586068</v>
      </c>
      <c r="H184" s="128">
        <f t="shared" si="69"/>
        <v>19.957577056774127</v>
      </c>
      <c r="I184" s="128">
        <f t="shared" si="69"/>
        <v>16.461224492772025</v>
      </c>
      <c r="J184" s="128">
        <f t="shared" si="69"/>
        <v>14.394595817096121</v>
      </c>
      <c r="K184" s="128">
        <f t="shared" si="69"/>
        <v>12.425455457305901</v>
      </c>
      <c r="L184" s="128">
        <f t="shared" si="69"/>
        <v>12.209235769600376</v>
      </c>
      <c r="M184" s="128">
        <f t="shared" si="69"/>
        <v>12.841454884675162</v>
      </c>
      <c r="N184" s="128">
        <f t="shared" si="69"/>
        <v>13.408335171514207</v>
      </c>
      <c r="O184" s="128">
        <f t="shared" si="69"/>
        <v>13.898577790686939</v>
      </c>
      <c r="P184" s="128">
        <f t="shared" si="69"/>
        <v>14.302130751470822</v>
      </c>
      <c r="Q184" s="128">
        <f t="shared" si="69"/>
        <v>14.610531109168649</v>
      </c>
      <c r="R184" s="128">
        <f t="shared" si="69"/>
        <v>14.817199894419947</v>
      </c>
      <c r="S184" s="128">
        <f t="shared" si="69"/>
        <v>14.917675427527545</v>
      </c>
      <c r="T184" s="128">
        <f t="shared" si="69"/>
        <v>14.909773463465445</v>
      </c>
      <c r="U184" s="128">
        <f t="shared" si="69"/>
        <v>14.793666139691629</v>
      </c>
      <c r="V184" s="128">
        <f t="shared" si="69"/>
        <v>14.571875741499106</v>
      </c>
      <c r="W184" s="128">
        <f t="shared" si="69"/>
        <v>14.249183600279174</v>
      </c>
      <c r="X184" s="128">
        <f t="shared" si="69"/>
        <v>13.826435231995994</v>
      </c>
      <c r="Y184" s="128">
        <f t="shared" si="69"/>
        <v>13.313007690435908</v>
      </c>
      <c r="Z184" s="128">
        <f t="shared" si="69"/>
        <v>12.7200219354648</v>
      </c>
      <c r="AA184" s="128">
        <f t="shared" si="69"/>
        <v>12.059943014472367</v>
      </c>
      <c r="AB184" s="128">
        <f t="shared" si="69"/>
        <v>11.34614603959422</v>
      </c>
      <c r="AC184" s="128">
        <f t="shared" si="69"/>
        <v>10.592468978488828</v>
      </c>
      <c r="AD184" s="128">
        <f t="shared" si="69"/>
        <v>9.812772956319753</v>
      </c>
      <c r="AE184" s="128">
        <f t="shared" si="69"/>
        <v>9.0205292309482381</v>
      </c>
      <c r="AF184" s="128">
        <f t="shared" si="69"/>
        <v>8.2284494218287101</v>
      </c>
      <c r="AG184" s="128">
        <f t="shared" si="69"/>
        <v>7.4481721827234457</v>
      </c>
    </row>
    <row r="186" spans="1:33" ht="38.25">
      <c r="A186" s="142" t="s">
        <v>64</v>
      </c>
      <c r="B186" s="127" t="s">
        <v>67</v>
      </c>
      <c r="C186" s="127">
        <v>2000</v>
      </c>
      <c r="D186" s="127">
        <v>2010</v>
      </c>
      <c r="E186" s="127">
        <v>2020</v>
      </c>
      <c r="F186" s="127">
        <v>2030</v>
      </c>
      <c r="G186" s="127">
        <v>2040</v>
      </c>
      <c r="H186" s="127">
        <v>2050</v>
      </c>
      <c r="I186" s="127">
        <v>2060</v>
      </c>
      <c r="J186" s="127">
        <v>2070</v>
      </c>
      <c r="K186" s="127">
        <v>2080</v>
      </c>
      <c r="L186" s="127">
        <v>2090</v>
      </c>
      <c r="M186" s="127">
        <v>2100</v>
      </c>
      <c r="N186" s="127">
        <v>2110</v>
      </c>
      <c r="O186" s="127">
        <v>2120</v>
      </c>
      <c r="P186" s="127">
        <v>2130</v>
      </c>
      <c r="Q186" s="127">
        <v>2140</v>
      </c>
      <c r="R186" s="127">
        <v>2150</v>
      </c>
      <c r="S186" s="127">
        <v>2160</v>
      </c>
      <c r="T186" s="127">
        <v>2170</v>
      </c>
      <c r="U186" s="127">
        <v>2180</v>
      </c>
      <c r="V186" s="127">
        <v>2190</v>
      </c>
      <c r="W186" s="127">
        <v>2200</v>
      </c>
      <c r="X186" s="127">
        <v>2210</v>
      </c>
      <c r="Y186" s="127">
        <v>2220</v>
      </c>
      <c r="Z186" s="127">
        <v>2230</v>
      </c>
      <c r="AA186" s="127">
        <v>2240</v>
      </c>
      <c r="AB186" s="127">
        <v>2250</v>
      </c>
      <c r="AC186" s="127">
        <v>2260</v>
      </c>
      <c r="AD186" s="127">
        <v>2270</v>
      </c>
      <c r="AE186" s="127">
        <v>2280</v>
      </c>
      <c r="AF186" s="127">
        <v>2290</v>
      </c>
      <c r="AG186" s="127">
        <v>2300</v>
      </c>
    </row>
    <row r="187" spans="1:33">
      <c r="A187" s="207">
        <v>3.4723333333333333</v>
      </c>
      <c r="B187" s="138" t="s">
        <v>50</v>
      </c>
      <c r="C187" s="74">
        <f>C98</f>
        <v>0</v>
      </c>
      <c r="D187" s="74">
        <f t="shared" ref="D187:AG187" si="70">D98</f>
        <v>0</v>
      </c>
      <c r="E187" s="74">
        <f t="shared" si="70"/>
        <v>0</v>
      </c>
      <c r="F187" s="74">
        <f t="shared" si="70"/>
        <v>0</v>
      </c>
      <c r="G187" s="74">
        <f t="shared" si="70"/>
        <v>0</v>
      </c>
      <c r="H187" s="74">
        <f t="shared" si="70"/>
        <v>0</v>
      </c>
      <c r="I187" s="74">
        <f t="shared" si="70"/>
        <v>0</v>
      </c>
      <c r="J187" s="74">
        <f t="shared" si="70"/>
        <v>0</v>
      </c>
      <c r="K187" s="74">
        <f t="shared" si="70"/>
        <v>0</v>
      </c>
      <c r="L187" s="74">
        <f t="shared" si="70"/>
        <v>0</v>
      </c>
      <c r="M187" s="74">
        <f t="shared" si="70"/>
        <v>0</v>
      </c>
      <c r="N187" s="74">
        <f t="shared" si="70"/>
        <v>0</v>
      </c>
      <c r="O187" s="74">
        <f t="shared" si="70"/>
        <v>0</v>
      </c>
      <c r="P187" s="74">
        <f t="shared" si="70"/>
        <v>0</v>
      </c>
      <c r="Q187" s="74">
        <f t="shared" si="70"/>
        <v>0</v>
      </c>
      <c r="R187" s="74">
        <f t="shared" si="70"/>
        <v>0</v>
      </c>
      <c r="S187" s="74">
        <f t="shared" si="70"/>
        <v>0</v>
      </c>
      <c r="T187" s="74">
        <f t="shared" si="70"/>
        <v>0</v>
      </c>
      <c r="U187" s="74">
        <f t="shared" si="70"/>
        <v>0</v>
      </c>
      <c r="V187" s="74">
        <f t="shared" si="70"/>
        <v>0</v>
      </c>
      <c r="W187" s="74">
        <f t="shared" si="70"/>
        <v>0</v>
      </c>
      <c r="X187" s="74">
        <f t="shared" si="70"/>
        <v>0</v>
      </c>
      <c r="Y187" s="74">
        <f t="shared" si="70"/>
        <v>0</v>
      </c>
      <c r="Z187" s="74">
        <f t="shared" si="70"/>
        <v>0</v>
      </c>
      <c r="AA187" s="74">
        <f t="shared" si="70"/>
        <v>0</v>
      </c>
      <c r="AB187" s="74">
        <f t="shared" si="70"/>
        <v>0</v>
      </c>
      <c r="AC187" s="74">
        <f t="shared" si="70"/>
        <v>0</v>
      </c>
      <c r="AD187" s="74">
        <f t="shared" si="70"/>
        <v>0</v>
      </c>
      <c r="AE187" s="74">
        <f t="shared" si="70"/>
        <v>0</v>
      </c>
      <c r="AF187" s="74">
        <f t="shared" si="70"/>
        <v>0</v>
      </c>
      <c r="AG187" s="74">
        <f t="shared" si="70"/>
        <v>0</v>
      </c>
    </row>
    <row r="188" spans="1:33">
      <c r="A188" s="207">
        <v>5.8116666666666665</v>
      </c>
      <c r="B188" s="138" t="s">
        <v>51</v>
      </c>
      <c r="C188" s="74">
        <f>C100</f>
        <v>3.8162694025926598</v>
      </c>
      <c r="D188" s="74">
        <f t="shared" ref="D188:AG188" si="71">D100</f>
        <v>2.801584351775428</v>
      </c>
      <c r="E188" s="74">
        <f t="shared" si="71"/>
        <v>1.0735675390206065</v>
      </c>
      <c r="F188" s="74">
        <f t="shared" si="71"/>
        <v>0.7333480570639912</v>
      </c>
      <c r="G188" s="74">
        <f t="shared" si="71"/>
        <v>0.62841414993228673</v>
      </c>
      <c r="H188" s="74">
        <f t="shared" si="71"/>
        <v>0.75876581762549344</v>
      </c>
      <c r="I188" s="74">
        <f t="shared" si="71"/>
        <v>0.60640379054439542</v>
      </c>
      <c r="J188" s="74">
        <f t="shared" si="71"/>
        <v>0.38500690498647661</v>
      </c>
      <c r="K188" s="74">
        <f t="shared" si="71"/>
        <v>9.4575160951736598E-2</v>
      </c>
      <c r="L188" s="74">
        <f t="shared" si="71"/>
        <v>0.37283585655938112</v>
      </c>
      <c r="M188" s="74">
        <f t="shared" si="71"/>
        <v>0.65109655216702556</v>
      </c>
      <c r="N188" s="74">
        <f t="shared" si="71"/>
        <v>0.58598689695032302</v>
      </c>
      <c r="O188" s="74">
        <f t="shared" si="71"/>
        <v>0.52087724173362049</v>
      </c>
      <c r="P188" s="74">
        <f t="shared" si="71"/>
        <v>0.4557675865169179</v>
      </c>
      <c r="Q188" s="74">
        <f t="shared" si="71"/>
        <v>0.39065793130021537</v>
      </c>
      <c r="R188" s="74">
        <f t="shared" si="71"/>
        <v>0.32554827608351278</v>
      </c>
      <c r="S188" s="74">
        <f t="shared" si="71"/>
        <v>0.26043862086681024</v>
      </c>
      <c r="T188" s="74">
        <f t="shared" si="71"/>
        <v>0.19532896565010771</v>
      </c>
      <c r="U188" s="74">
        <f t="shared" si="71"/>
        <v>0.13021931043340518</v>
      </c>
      <c r="V188" s="74">
        <f t="shared" si="71"/>
        <v>6.5109655216702533E-2</v>
      </c>
      <c r="W188" s="74">
        <f t="shared" si="71"/>
        <v>0</v>
      </c>
      <c r="X188" s="74">
        <f t="shared" si="71"/>
        <v>0</v>
      </c>
      <c r="Y188" s="74">
        <f t="shared" si="71"/>
        <v>0</v>
      </c>
      <c r="Z188" s="74">
        <f t="shared" si="71"/>
        <v>0</v>
      </c>
      <c r="AA188" s="74">
        <f t="shared" si="71"/>
        <v>0</v>
      </c>
      <c r="AB188" s="74">
        <f t="shared" si="71"/>
        <v>0</v>
      </c>
      <c r="AC188" s="74">
        <f t="shared" si="71"/>
        <v>0</v>
      </c>
      <c r="AD188" s="74">
        <f t="shared" si="71"/>
        <v>0</v>
      </c>
      <c r="AE188" s="74">
        <f t="shared" si="71"/>
        <v>0</v>
      </c>
      <c r="AF188" s="74">
        <f t="shared" si="71"/>
        <v>0</v>
      </c>
      <c r="AG188" s="74">
        <f t="shared" si="71"/>
        <v>0</v>
      </c>
    </row>
    <row r="189" spans="1:33">
      <c r="A189" s="207">
        <v>2.2916666666666665</v>
      </c>
      <c r="B189" s="138" t="s">
        <v>52</v>
      </c>
      <c r="C189" s="74">
        <f>(C101-C98-C100)*($A189/SUM($A189:$A194))</f>
        <v>-9.6592738673451389E-2</v>
      </c>
      <c r="D189" s="74">
        <f t="shared" ref="D189:AG189" si="72">(D101-D98-D100)*($A189/SUM($A189:$A194))</f>
        <v>-5.6956436833011805E-2</v>
      </c>
      <c r="E189" s="74">
        <f t="shared" si="72"/>
        <v>8.4225409817074146E-2</v>
      </c>
      <c r="F189" s="74">
        <f t="shared" si="72"/>
        <v>2.1655350086607413E-2</v>
      </c>
      <c r="G189" s="74">
        <f t="shared" si="72"/>
        <v>2.6282322643979013E-2</v>
      </c>
      <c r="H189" s="74">
        <f t="shared" si="72"/>
        <v>-2.5848491000536471E-2</v>
      </c>
      <c r="I189" s="74">
        <f t="shared" si="72"/>
        <v>-6.3221306477120445E-2</v>
      </c>
      <c r="J189" s="74">
        <f t="shared" si="72"/>
        <v>-0.11201851231358627</v>
      </c>
      <c r="K189" s="74">
        <f t="shared" si="72"/>
        <v>-0.18857951397001754</v>
      </c>
      <c r="L189" s="74">
        <f t="shared" si="72"/>
        <v>-0.24335325654886522</v>
      </c>
      <c r="M189" s="74">
        <f t="shared" si="72"/>
        <v>-0.31004910712462141</v>
      </c>
      <c r="N189" s="74">
        <f t="shared" si="72"/>
        <v>-0.27904419641215922</v>
      </c>
      <c r="O189" s="74">
        <f t="shared" si="72"/>
        <v>-0.24803928569969713</v>
      </c>
      <c r="P189" s="74">
        <f t="shared" si="72"/>
        <v>-0.21703437498723499</v>
      </c>
      <c r="Q189" s="74">
        <f t="shared" si="72"/>
        <v>-0.18602946427477282</v>
      </c>
      <c r="R189" s="74">
        <f t="shared" si="72"/>
        <v>-0.15502455356231071</v>
      </c>
      <c r="S189" s="74">
        <f t="shared" si="72"/>
        <v>-0.12401964284984857</v>
      </c>
      <c r="T189" s="74">
        <f t="shared" si="72"/>
        <v>-9.3014732137386411E-2</v>
      </c>
      <c r="U189" s="74">
        <f t="shared" si="72"/>
        <v>-6.2009821424924269E-2</v>
      </c>
      <c r="V189" s="74">
        <f t="shared" si="72"/>
        <v>-3.1004910712462117E-2</v>
      </c>
      <c r="W189" s="74">
        <f t="shared" si="72"/>
        <v>0</v>
      </c>
      <c r="X189" s="74">
        <f t="shared" si="72"/>
        <v>0</v>
      </c>
      <c r="Y189" s="74">
        <f t="shared" si="72"/>
        <v>0</v>
      </c>
      <c r="Z189" s="74">
        <f t="shared" si="72"/>
        <v>0</v>
      </c>
      <c r="AA189" s="74">
        <f t="shared" si="72"/>
        <v>0</v>
      </c>
      <c r="AB189" s="74">
        <f t="shared" si="72"/>
        <v>0</v>
      </c>
      <c r="AC189" s="74">
        <f t="shared" si="72"/>
        <v>0</v>
      </c>
      <c r="AD189" s="74">
        <f t="shared" si="72"/>
        <v>0</v>
      </c>
      <c r="AE189" s="74">
        <f t="shared" si="72"/>
        <v>0</v>
      </c>
      <c r="AF189" s="74">
        <f t="shared" si="72"/>
        <v>0</v>
      </c>
      <c r="AG189" s="74">
        <f t="shared" si="72"/>
        <v>0</v>
      </c>
    </row>
    <row r="190" spans="1:33">
      <c r="A190" s="207">
        <v>3.0323333333333333</v>
      </c>
      <c r="B190" s="138" t="s">
        <v>53</v>
      </c>
      <c r="C190" s="74">
        <f>(C101-C98-C100)*($A190/SUM($A189:$A194))</f>
        <v>-0.12781151181271089</v>
      </c>
      <c r="D190" s="74">
        <f t="shared" ref="D190:AG190" si="73">(D101-D98-D100)*($A190/SUM($A189:$A194))</f>
        <v>-7.5364757217441236E-2</v>
      </c>
      <c r="E190" s="74">
        <f t="shared" si="73"/>
        <v>0.11144706226995252</v>
      </c>
      <c r="F190" s="74">
        <f t="shared" si="73"/>
        <v>2.8654359234598931E-2</v>
      </c>
      <c r="G190" s="74">
        <f t="shared" si="73"/>
        <v>3.4776769322513036E-2</v>
      </c>
      <c r="H190" s="74">
        <f t="shared" si="73"/>
        <v>-3.4202723291909862E-2</v>
      </c>
      <c r="I190" s="74">
        <f t="shared" si="73"/>
        <v>-8.365443273052578E-2</v>
      </c>
      <c r="J190" s="74">
        <f t="shared" si="73"/>
        <v>-0.14822289549333736</v>
      </c>
      <c r="K190" s="74">
        <f t="shared" si="73"/>
        <v>-0.24952841288512725</v>
      </c>
      <c r="L190" s="74">
        <f t="shared" si="73"/>
        <v>-0.32200502906545853</v>
      </c>
      <c r="M190" s="74">
        <f t="shared" si="73"/>
        <v>-0.41025697854729909</v>
      </c>
      <c r="N190" s="74">
        <f t="shared" si="73"/>
        <v>-0.36923128069256911</v>
      </c>
      <c r="O190" s="74">
        <f t="shared" si="73"/>
        <v>-0.32820558283783929</v>
      </c>
      <c r="P190" s="74">
        <f t="shared" si="73"/>
        <v>-0.28717988498310937</v>
      </c>
      <c r="Q190" s="74">
        <f t="shared" si="73"/>
        <v>-0.24615418712837944</v>
      </c>
      <c r="R190" s="74">
        <f t="shared" si="73"/>
        <v>-0.20512848927364954</v>
      </c>
      <c r="S190" s="74">
        <f t="shared" si="73"/>
        <v>-0.16410279141891965</v>
      </c>
      <c r="T190" s="74">
        <f t="shared" si="73"/>
        <v>-0.12307709356418972</v>
      </c>
      <c r="U190" s="74">
        <f t="shared" si="73"/>
        <v>-8.205139570945981E-2</v>
      </c>
      <c r="V190" s="74">
        <f t="shared" si="73"/>
        <v>-4.1025697854729877E-2</v>
      </c>
      <c r="W190" s="74">
        <f t="shared" si="73"/>
        <v>0</v>
      </c>
      <c r="X190" s="74">
        <f t="shared" si="73"/>
        <v>0</v>
      </c>
      <c r="Y190" s="74">
        <f t="shared" si="73"/>
        <v>0</v>
      </c>
      <c r="Z190" s="74">
        <f t="shared" si="73"/>
        <v>0</v>
      </c>
      <c r="AA190" s="74">
        <f t="shared" si="73"/>
        <v>0</v>
      </c>
      <c r="AB190" s="74">
        <f t="shared" si="73"/>
        <v>0</v>
      </c>
      <c r="AC190" s="74">
        <f t="shared" si="73"/>
        <v>0</v>
      </c>
      <c r="AD190" s="74">
        <f t="shared" si="73"/>
        <v>0</v>
      </c>
      <c r="AE190" s="74">
        <f t="shared" si="73"/>
        <v>0</v>
      </c>
      <c r="AF190" s="74">
        <f t="shared" si="73"/>
        <v>0</v>
      </c>
      <c r="AG190" s="74">
        <f t="shared" si="73"/>
        <v>0</v>
      </c>
    </row>
    <row r="191" spans="1:33">
      <c r="A191" s="207">
        <v>3.41</v>
      </c>
      <c r="B191" s="138" t="s">
        <v>54</v>
      </c>
      <c r="C191" s="74">
        <f>(C101-C98-C100)*($A191/SUM($A189:$A194))</f>
        <v>-0.14372999514609566</v>
      </c>
      <c r="D191" s="74">
        <f t="shared" ref="D191:AG191" si="74">(D101-D98-D100)*($A191/SUM($A189:$A194))</f>
        <v>-8.4751178007521577E-2</v>
      </c>
      <c r="E191" s="74">
        <f t="shared" si="74"/>
        <v>0.12532740980780632</v>
      </c>
      <c r="F191" s="74">
        <f t="shared" si="74"/>
        <v>3.2223160928871827E-2</v>
      </c>
      <c r="G191" s="74">
        <f t="shared" si="74"/>
        <v>3.9108096094240777E-2</v>
      </c>
      <c r="H191" s="74">
        <f t="shared" si="74"/>
        <v>-3.8462554608798272E-2</v>
      </c>
      <c r="I191" s="74">
        <f t="shared" si="74"/>
        <v>-9.4073304037955233E-2</v>
      </c>
      <c r="J191" s="74">
        <f t="shared" si="74"/>
        <v>-0.16668354632261639</v>
      </c>
      <c r="K191" s="74">
        <f t="shared" si="74"/>
        <v>-0.28060631678738612</v>
      </c>
      <c r="L191" s="74">
        <f t="shared" si="74"/>
        <v>-0.36210964574471149</v>
      </c>
      <c r="M191" s="74">
        <f t="shared" si="74"/>
        <v>-0.46135307140143667</v>
      </c>
      <c r="N191" s="74">
        <f t="shared" si="74"/>
        <v>-0.41521776426129292</v>
      </c>
      <c r="O191" s="74">
        <f t="shared" si="74"/>
        <v>-0.36908245712114934</v>
      </c>
      <c r="P191" s="74">
        <f t="shared" si="74"/>
        <v>-0.32294714998100571</v>
      </c>
      <c r="Q191" s="74">
        <f t="shared" si="74"/>
        <v>-0.27681184284086197</v>
      </c>
      <c r="R191" s="74">
        <f t="shared" si="74"/>
        <v>-0.23067653570071833</v>
      </c>
      <c r="S191" s="74">
        <f t="shared" si="74"/>
        <v>-0.18454122856057467</v>
      </c>
      <c r="T191" s="74">
        <f t="shared" si="74"/>
        <v>-0.13840592142043098</v>
      </c>
      <c r="U191" s="74">
        <f t="shared" si="74"/>
        <v>-9.2270614280287322E-2</v>
      </c>
      <c r="V191" s="74">
        <f t="shared" si="74"/>
        <v>-4.6135307140143633E-2</v>
      </c>
      <c r="W191" s="74">
        <f t="shared" si="74"/>
        <v>0</v>
      </c>
      <c r="X191" s="74">
        <f t="shared" si="74"/>
        <v>0</v>
      </c>
      <c r="Y191" s="74">
        <f t="shared" si="74"/>
        <v>0</v>
      </c>
      <c r="Z191" s="74">
        <f t="shared" si="74"/>
        <v>0</v>
      </c>
      <c r="AA191" s="74">
        <f t="shared" si="74"/>
        <v>0</v>
      </c>
      <c r="AB191" s="74">
        <f t="shared" si="74"/>
        <v>0</v>
      </c>
      <c r="AC191" s="74">
        <f t="shared" si="74"/>
        <v>0</v>
      </c>
      <c r="AD191" s="74">
        <f t="shared" si="74"/>
        <v>0</v>
      </c>
      <c r="AE191" s="74">
        <f t="shared" si="74"/>
        <v>0</v>
      </c>
      <c r="AF191" s="74">
        <f t="shared" si="74"/>
        <v>0</v>
      </c>
      <c r="AG191" s="74">
        <f t="shared" si="74"/>
        <v>0</v>
      </c>
    </row>
    <row r="192" spans="1:33">
      <c r="A192" s="207">
        <v>5.6063333333333327</v>
      </c>
      <c r="B192" s="138" t="s">
        <v>55</v>
      </c>
      <c r="C192" s="74">
        <f>(C101-C98-C100)*($A192/SUM($A189:$A194))</f>
        <v>-0.23630447589073147</v>
      </c>
      <c r="D192" s="74">
        <f t="shared" ref="D192:AG192" si="75">(D101-D98-D100)*($A192/SUM($A189:$A194))</f>
        <v>-0.13933822706828008</v>
      </c>
      <c r="E192" s="74">
        <f t="shared" si="75"/>
        <v>0.20604904257649018</v>
      </c>
      <c r="F192" s="74">
        <f t="shared" si="75"/>
        <v>5.2977648451876372E-2</v>
      </c>
      <c r="G192" s="74">
        <f t="shared" si="75"/>
        <v>6.4297074116230257E-2</v>
      </c>
      <c r="H192" s="74">
        <f t="shared" si="75"/>
        <v>-6.3235748383712417E-2</v>
      </c>
      <c r="I192" s="74">
        <f t="shared" si="75"/>
        <v>-0.15466460416562744</v>
      </c>
      <c r="J192" s="74">
        <f t="shared" si="75"/>
        <v>-0.27404208852395745</v>
      </c>
      <c r="K192" s="74">
        <f t="shared" si="75"/>
        <v>-0.4613409229762509</v>
      </c>
      <c r="L192" s="74">
        <f t="shared" si="75"/>
        <v>-0.59533940682114384</v>
      </c>
      <c r="M192" s="74">
        <f t="shared" si="75"/>
        <v>-0.75850413566967378</v>
      </c>
      <c r="N192" s="74">
        <f t="shared" si="75"/>
        <v>-0.68265372210270625</v>
      </c>
      <c r="O192" s="74">
        <f t="shared" si="75"/>
        <v>-0.60680330853573905</v>
      </c>
      <c r="P192" s="74">
        <f t="shared" si="75"/>
        <v>-0.53095289496877163</v>
      </c>
      <c r="Q192" s="74">
        <f t="shared" si="75"/>
        <v>-0.4551024814018042</v>
      </c>
      <c r="R192" s="74">
        <f t="shared" si="75"/>
        <v>-0.37925206783483689</v>
      </c>
      <c r="S192" s="74">
        <f t="shared" si="75"/>
        <v>-0.30340165426786952</v>
      </c>
      <c r="T192" s="74">
        <f t="shared" si="75"/>
        <v>-0.2275512407009021</v>
      </c>
      <c r="U192" s="74">
        <f t="shared" si="75"/>
        <v>-0.15170082713393473</v>
      </c>
      <c r="V192" s="74">
        <f t="shared" si="75"/>
        <v>-7.5850413566967312E-2</v>
      </c>
      <c r="W192" s="74">
        <f t="shared" si="75"/>
        <v>0</v>
      </c>
      <c r="X192" s="74">
        <f t="shared" si="75"/>
        <v>0</v>
      </c>
      <c r="Y192" s="74">
        <f t="shared" si="75"/>
        <v>0</v>
      </c>
      <c r="Z192" s="74">
        <f t="shared" si="75"/>
        <v>0</v>
      </c>
      <c r="AA192" s="74">
        <f t="shared" si="75"/>
        <v>0</v>
      </c>
      <c r="AB192" s="74">
        <f t="shared" si="75"/>
        <v>0</v>
      </c>
      <c r="AC192" s="74">
        <f t="shared" si="75"/>
        <v>0</v>
      </c>
      <c r="AD192" s="74">
        <f t="shared" si="75"/>
        <v>0</v>
      </c>
      <c r="AE192" s="74">
        <f t="shared" si="75"/>
        <v>0</v>
      </c>
      <c r="AF192" s="74">
        <f t="shared" si="75"/>
        <v>0</v>
      </c>
      <c r="AG192" s="74">
        <f t="shared" si="75"/>
        <v>0</v>
      </c>
    </row>
    <row r="193" spans="1:33">
      <c r="A193" s="207">
        <v>3.1423333333333336</v>
      </c>
      <c r="B193" s="138" t="s">
        <v>56</v>
      </c>
      <c r="C193" s="74">
        <f>(C101-C98-C100)*($A193/SUM($A189:$A194))</f>
        <v>-0.13244796326903657</v>
      </c>
      <c r="D193" s="74">
        <f t="shared" ref="D193:AG193" si="76">(D101-D98-D100)*($A193/SUM($A189:$A194))</f>
        <v>-7.8098666185425811E-2</v>
      </c>
      <c r="E193" s="74">
        <f t="shared" si="76"/>
        <v>0.11548988194117209</v>
      </c>
      <c r="F193" s="74">
        <f t="shared" si="76"/>
        <v>2.969381603875609E-2</v>
      </c>
      <c r="G193" s="74">
        <f t="shared" si="76"/>
        <v>3.6038320809424033E-2</v>
      </c>
      <c r="H193" s="74">
        <f t="shared" si="76"/>
        <v>-3.5443450859935617E-2</v>
      </c>
      <c r="I193" s="74">
        <f t="shared" si="76"/>
        <v>-8.6689055441427576E-2</v>
      </c>
      <c r="J193" s="74">
        <f t="shared" si="76"/>
        <v>-0.15359978408438954</v>
      </c>
      <c r="K193" s="74">
        <f t="shared" si="76"/>
        <v>-0.2585802295556881</v>
      </c>
      <c r="L193" s="74">
        <f t="shared" si="76"/>
        <v>-0.33368598537980404</v>
      </c>
      <c r="M193" s="74">
        <f t="shared" si="76"/>
        <v>-0.42513933568928097</v>
      </c>
      <c r="N193" s="74">
        <f t="shared" si="76"/>
        <v>-0.38262540212035279</v>
      </c>
      <c r="O193" s="74">
        <f t="shared" si="76"/>
        <v>-0.34011146855142477</v>
      </c>
      <c r="P193" s="74">
        <f t="shared" si="76"/>
        <v>-0.29759753498249669</v>
      </c>
      <c r="Q193" s="74">
        <f t="shared" si="76"/>
        <v>-0.25508360141356856</v>
      </c>
      <c r="R193" s="74">
        <f t="shared" si="76"/>
        <v>-0.21256966784464049</v>
      </c>
      <c r="S193" s="74">
        <f t="shared" si="76"/>
        <v>-0.17005573427571238</v>
      </c>
      <c r="T193" s="74">
        <f t="shared" si="76"/>
        <v>-0.12754180070678428</v>
      </c>
      <c r="U193" s="74">
        <f t="shared" si="76"/>
        <v>-8.5027867137856178E-2</v>
      </c>
      <c r="V193" s="74">
        <f t="shared" si="76"/>
        <v>-4.2513933568928061E-2</v>
      </c>
      <c r="W193" s="74">
        <f t="shared" si="76"/>
        <v>0</v>
      </c>
      <c r="X193" s="74">
        <f t="shared" si="76"/>
        <v>0</v>
      </c>
      <c r="Y193" s="74">
        <f t="shared" si="76"/>
        <v>0</v>
      </c>
      <c r="Z193" s="74">
        <f t="shared" si="76"/>
        <v>0</v>
      </c>
      <c r="AA193" s="74">
        <f t="shared" si="76"/>
        <v>0</v>
      </c>
      <c r="AB193" s="74">
        <f t="shared" si="76"/>
        <v>0</v>
      </c>
      <c r="AC193" s="74">
        <f t="shared" si="76"/>
        <v>0</v>
      </c>
      <c r="AD193" s="74">
        <f t="shared" si="76"/>
        <v>0</v>
      </c>
      <c r="AE193" s="74">
        <f t="shared" si="76"/>
        <v>0</v>
      </c>
      <c r="AF193" s="74">
        <f t="shared" si="76"/>
        <v>0</v>
      </c>
      <c r="AG193" s="74">
        <f t="shared" si="76"/>
        <v>0</v>
      </c>
    </row>
    <row r="194" spans="1:33">
      <c r="A194" s="207">
        <v>2.6803333333333335</v>
      </c>
      <c r="B194" s="138" t="s">
        <v>57</v>
      </c>
      <c r="C194" s="74">
        <f>(C101-C98-C100)*($A194/SUM($A189:$A194))</f>
        <v>-0.11297486715246875</v>
      </c>
      <c r="D194" s="74">
        <f t="shared" ref="D194:AG194" si="77">(D101-D98-D100)*($A194/SUM($A189:$A194))</f>
        <v>-6.6616248519890606E-2</v>
      </c>
      <c r="E194" s="74">
        <f t="shared" si="77"/>
        <v>9.8510039322049922E-2</v>
      </c>
      <c r="F194" s="74">
        <f t="shared" si="77"/>
        <v>2.532809746129603E-2</v>
      </c>
      <c r="G194" s="74">
        <f t="shared" si="77"/>
        <v>3.0739804564397854E-2</v>
      </c>
      <c r="H194" s="74">
        <f t="shared" si="77"/>
        <v>-3.0232395074227456E-2</v>
      </c>
      <c r="I194" s="74">
        <f t="shared" si="77"/>
        <v>-7.3943640055640081E-2</v>
      </c>
      <c r="J194" s="74">
        <f t="shared" si="77"/>
        <v>-0.1310168520019705</v>
      </c>
      <c r="K194" s="74">
        <f t="shared" si="77"/>
        <v>-0.22056259953933255</v>
      </c>
      <c r="L194" s="74">
        <f t="shared" si="77"/>
        <v>-0.28462596885955277</v>
      </c>
      <c r="M194" s="74">
        <f t="shared" si="77"/>
        <v>-0.3626334356929572</v>
      </c>
      <c r="N194" s="74">
        <f t="shared" si="77"/>
        <v>-0.32637009212366141</v>
      </c>
      <c r="O194" s="74">
        <f t="shared" si="77"/>
        <v>-0.2901067485543658</v>
      </c>
      <c r="P194" s="74">
        <f t="shared" si="77"/>
        <v>-0.25384340498507008</v>
      </c>
      <c r="Q194" s="74">
        <f t="shared" si="77"/>
        <v>-0.2175800614157743</v>
      </c>
      <c r="R194" s="74">
        <f t="shared" si="77"/>
        <v>-0.1813167178464786</v>
      </c>
      <c r="S194" s="74">
        <f t="shared" si="77"/>
        <v>-0.1450533742771829</v>
      </c>
      <c r="T194" s="74">
        <f t="shared" si="77"/>
        <v>-0.10879003070788715</v>
      </c>
      <c r="U194" s="74">
        <f t="shared" si="77"/>
        <v>-7.2526687138591422E-2</v>
      </c>
      <c r="V194" s="74">
        <f t="shared" si="77"/>
        <v>-3.626334356929569E-2</v>
      </c>
      <c r="W194" s="74">
        <f t="shared" si="77"/>
        <v>0</v>
      </c>
      <c r="X194" s="74">
        <f t="shared" si="77"/>
        <v>0</v>
      </c>
      <c r="Y194" s="74">
        <f t="shared" si="77"/>
        <v>0</v>
      </c>
      <c r="Z194" s="74">
        <f t="shared" si="77"/>
        <v>0</v>
      </c>
      <c r="AA194" s="74">
        <f t="shared" si="77"/>
        <v>0</v>
      </c>
      <c r="AB194" s="74">
        <f t="shared" si="77"/>
        <v>0</v>
      </c>
      <c r="AC194" s="74">
        <f t="shared" si="77"/>
        <v>0</v>
      </c>
      <c r="AD194" s="74">
        <f t="shared" si="77"/>
        <v>0</v>
      </c>
      <c r="AE194" s="74">
        <f t="shared" si="77"/>
        <v>0</v>
      </c>
      <c r="AF194" s="74">
        <f t="shared" si="77"/>
        <v>0</v>
      </c>
      <c r="AG194" s="74">
        <f t="shared" si="77"/>
        <v>0</v>
      </c>
    </row>
    <row r="195" spans="1:33">
      <c r="A195" s="208">
        <f>SUM(A187:A194)</f>
        <v>29.446999999999999</v>
      </c>
      <c r="B195" s="1" t="s">
        <v>22</v>
      </c>
      <c r="C195" s="1">
        <f>SUM(C187:C194)</f>
        <v>2.966407850648165</v>
      </c>
      <c r="D195" s="1">
        <f t="shared" ref="D195:AG195" si="78">SUM(D187:D194)</f>
        <v>2.3004588379438569</v>
      </c>
      <c r="E195" s="1">
        <f t="shared" si="78"/>
        <v>1.8146163847551517</v>
      </c>
      <c r="F195" s="1">
        <f t="shared" si="78"/>
        <v>0.92388048926599786</v>
      </c>
      <c r="G195" s="1">
        <f t="shared" si="78"/>
        <v>0.85965653748307169</v>
      </c>
      <c r="H195" s="1">
        <f t="shared" si="78"/>
        <v>0.53134045440637345</v>
      </c>
      <c r="I195" s="1">
        <f t="shared" si="78"/>
        <v>5.0157447636098917E-2</v>
      </c>
      <c r="J195" s="1">
        <f t="shared" si="78"/>
        <v>-0.60057677375338092</v>
      </c>
      <c r="K195" s="1">
        <f t="shared" si="78"/>
        <v>-1.5646228347620659</v>
      </c>
      <c r="L195" s="1">
        <f t="shared" si="78"/>
        <v>-1.7682834358601547</v>
      </c>
      <c r="M195" s="1">
        <f t="shared" si="78"/>
        <v>-2.0768395119582435</v>
      </c>
      <c r="N195" s="1">
        <f t="shared" si="78"/>
        <v>-1.8691555607624186</v>
      </c>
      <c r="O195" s="1">
        <f t="shared" si="78"/>
        <v>-1.6614716095665949</v>
      </c>
      <c r="P195" s="1">
        <f t="shared" si="78"/>
        <v>-1.4537876583707705</v>
      </c>
      <c r="Q195" s="1">
        <f t="shared" si="78"/>
        <v>-1.2461037071749461</v>
      </c>
      <c r="R195" s="1">
        <f t="shared" si="78"/>
        <v>-1.0384197559791217</v>
      </c>
      <c r="S195" s="1">
        <f t="shared" si="78"/>
        <v>-0.83073580478329745</v>
      </c>
      <c r="T195" s="1">
        <f t="shared" si="78"/>
        <v>-0.62305185358747295</v>
      </c>
      <c r="U195" s="1">
        <f t="shared" si="78"/>
        <v>-0.41536790239164856</v>
      </c>
      <c r="V195" s="1">
        <f t="shared" si="78"/>
        <v>-0.20768395119582414</v>
      </c>
      <c r="W195" s="1">
        <f t="shared" si="78"/>
        <v>0</v>
      </c>
      <c r="X195" s="1">
        <f t="shared" si="78"/>
        <v>0</v>
      </c>
      <c r="Y195" s="1">
        <f t="shared" si="78"/>
        <v>0</v>
      </c>
      <c r="Z195" s="1">
        <f t="shared" si="78"/>
        <v>0</v>
      </c>
      <c r="AA195" s="1">
        <f t="shared" si="78"/>
        <v>0</v>
      </c>
      <c r="AB195" s="1">
        <f t="shared" si="78"/>
        <v>0</v>
      </c>
      <c r="AC195" s="1">
        <f t="shared" si="78"/>
        <v>0</v>
      </c>
      <c r="AD195" s="1">
        <f t="shared" si="78"/>
        <v>0</v>
      </c>
      <c r="AE195" s="1">
        <f t="shared" si="78"/>
        <v>0</v>
      </c>
      <c r="AF195" s="1">
        <f t="shared" si="78"/>
        <v>0</v>
      </c>
      <c r="AG195" s="1">
        <f t="shared" si="78"/>
        <v>0</v>
      </c>
    </row>
    <row r="196" spans="1:33" s="128" customFormat="1" ht="11.25">
      <c r="B196" s="128" t="s">
        <v>68</v>
      </c>
      <c r="C196" s="128">
        <f>C101</f>
        <v>2.966407850648165</v>
      </c>
      <c r="D196" s="128">
        <f t="shared" ref="D196:V196" si="79">D101</f>
        <v>2.3004588379438569</v>
      </c>
      <c r="E196" s="128">
        <f t="shared" si="79"/>
        <v>1.8146163847551517</v>
      </c>
      <c r="F196" s="128">
        <f t="shared" si="79"/>
        <v>0.92388048926599786</v>
      </c>
      <c r="G196" s="128">
        <f t="shared" si="79"/>
        <v>0.85965653748307169</v>
      </c>
      <c r="H196" s="128">
        <f t="shared" si="79"/>
        <v>0.53134045440637334</v>
      </c>
      <c r="I196" s="128">
        <f t="shared" si="79"/>
        <v>5.015744763609889E-2</v>
      </c>
      <c r="J196" s="128">
        <f t="shared" si="79"/>
        <v>-0.60057677375338092</v>
      </c>
      <c r="K196" s="128">
        <f t="shared" si="79"/>
        <v>-1.5646228347620659</v>
      </c>
      <c r="L196" s="128">
        <f t="shared" si="79"/>
        <v>-1.7682834358601547</v>
      </c>
      <c r="M196" s="128">
        <f t="shared" si="79"/>
        <v>-2.0768395119582435</v>
      </c>
      <c r="N196" s="128">
        <f t="shared" si="79"/>
        <v>-1.8691555607624191</v>
      </c>
      <c r="O196" s="128">
        <f t="shared" si="79"/>
        <v>-1.6614716095665947</v>
      </c>
      <c r="P196" s="128">
        <f t="shared" si="79"/>
        <v>-1.4537876583707705</v>
      </c>
      <c r="Q196" s="128">
        <f t="shared" si="79"/>
        <v>-1.2461037071749459</v>
      </c>
      <c r="R196" s="128">
        <f t="shared" si="79"/>
        <v>-1.0384197559791217</v>
      </c>
      <c r="S196" s="128">
        <f t="shared" si="79"/>
        <v>-0.83073580478329734</v>
      </c>
      <c r="T196" s="128">
        <f t="shared" si="79"/>
        <v>-0.62305185358747295</v>
      </c>
      <c r="U196" s="128">
        <f t="shared" si="79"/>
        <v>-0.41536790239164856</v>
      </c>
      <c r="V196" s="128">
        <f t="shared" si="79"/>
        <v>-0.20768395119582417</v>
      </c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33">
      <c r="A198" s="143" t="s">
        <v>58</v>
      </c>
      <c r="B198" s="167" t="s">
        <v>69</v>
      </c>
      <c r="C198" s="144">
        <v>2000</v>
      </c>
      <c r="D198" s="145">
        <v>2010</v>
      </c>
      <c r="E198" s="145">
        <v>2020</v>
      </c>
      <c r="F198" s="145">
        <v>2030</v>
      </c>
      <c r="G198" s="145">
        <v>2040</v>
      </c>
      <c r="H198" s="145">
        <v>2050</v>
      </c>
      <c r="I198" s="145">
        <v>2060</v>
      </c>
      <c r="J198" s="145">
        <v>2080</v>
      </c>
      <c r="K198" s="145">
        <v>2100</v>
      </c>
      <c r="L198" s="145">
        <v>2200</v>
      </c>
      <c r="M198" s="145">
        <v>2300</v>
      </c>
      <c r="N198" s="74"/>
      <c r="P198" s="2"/>
      <c r="Q198" s="2"/>
      <c r="R198" s="2"/>
      <c r="S198" s="2"/>
      <c r="T198" s="2"/>
      <c r="U198" s="2"/>
      <c r="V198" s="2"/>
      <c r="W198" s="2"/>
      <c r="X198" s="2"/>
    </row>
    <row r="199" spans="1:33">
      <c r="B199" s="143" t="s">
        <v>50</v>
      </c>
      <c r="C199" s="160">
        <f t="shared" ref="C199:C206" si="80">(C175+C187)*1000</f>
        <v>4554.2665373738573</v>
      </c>
      <c r="D199" s="143">
        <f t="shared" ref="D199:I207" si="81">100*((D175+D187)/($C175+$C187))</f>
        <v>101.99944105020478</v>
      </c>
      <c r="E199" s="143">
        <f t="shared" si="81"/>
        <v>95.175227226743289</v>
      </c>
      <c r="F199" s="143">
        <f t="shared" si="81"/>
        <v>78.18514129511172</v>
      </c>
      <c r="G199" s="143">
        <f t="shared" si="81"/>
        <v>58.53059740588612</v>
      </c>
      <c r="H199" s="143">
        <f t="shared" si="81"/>
        <v>37.2041692730538</v>
      </c>
      <c r="I199" s="143">
        <f t="shared" si="81"/>
        <v>28.086259613381127</v>
      </c>
      <c r="J199" s="143">
        <f t="shared" ref="J199:J207" si="82">100*((K175+K187)/($C175+$C187))</f>
        <v>16.473593142912463</v>
      </c>
      <c r="K199" s="143">
        <f t="shared" ref="K199:K206" si="83">100*((M175++M187)/($C175+$C187))</f>
        <v>15.624045991541921</v>
      </c>
      <c r="L199" s="143">
        <f t="shared" ref="L199:L207" si="84">100*((W175+W187)/($C175+$C187))</f>
        <v>17.336812838736098</v>
      </c>
      <c r="M199" s="143">
        <f t="shared" ref="M199:M206" si="85">100*((AG175+AG187)/($C175+$C187))</f>
        <v>9.062102836546158</v>
      </c>
      <c r="P199" s="74"/>
      <c r="Q199" s="74"/>
      <c r="R199" s="74"/>
      <c r="S199" s="74"/>
      <c r="T199" s="74"/>
      <c r="U199" s="74"/>
      <c r="V199" s="74"/>
      <c r="W199" s="74"/>
      <c r="X199" s="74"/>
    </row>
    <row r="200" spans="1:33">
      <c r="A200" s="1"/>
      <c r="B200" s="143" t="s">
        <v>51</v>
      </c>
      <c r="C200" s="160">
        <f t="shared" si="80"/>
        <v>9884.0352897677694</v>
      </c>
      <c r="D200" s="143">
        <f t="shared" si="81"/>
        <v>93.289962228705676</v>
      </c>
      <c r="E200" s="143">
        <f t="shared" si="81"/>
        <v>73.689423286377917</v>
      </c>
      <c r="F200" s="143">
        <f t="shared" si="81"/>
        <v>62.857807532535759</v>
      </c>
      <c r="G200" s="143">
        <f t="shared" si="81"/>
        <v>47.026083132627114</v>
      </c>
      <c r="H200" s="143">
        <f t="shared" si="81"/>
        <v>30.767872576012785</v>
      </c>
      <c r="I200" s="143">
        <f t="shared" si="81"/>
        <v>24.043547261785925</v>
      </c>
      <c r="J200" s="143">
        <f t="shared" si="82"/>
        <v>14.14894590759433</v>
      </c>
      <c r="K200" s="143">
        <f t="shared" si="83"/>
        <v>19.698122820778835</v>
      </c>
      <c r="L200" s="143">
        <f t="shared" si="84"/>
        <v>14.548018970363618</v>
      </c>
      <c r="M200" s="143">
        <f t="shared" si="85"/>
        <v>7.6043760294219496</v>
      </c>
      <c r="P200" s="74"/>
      <c r="Q200" s="74"/>
      <c r="R200" s="74"/>
      <c r="S200" s="74"/>
      <c r="T200" s="74"/>
      <c r="U200" s="74"/>
      <c r="V200" s="74"/>
      <c r="W200" s="74"/>
      <c r="X200" s="74"/>
    </row>
    <row r="201" spans="1:33">
      <c r="A201" s="1"/>
      <c r="B201" s="143" t="s">
        <v>52</v>
      </c>
      <c r="C201" s="160">
        <f t="shared" si="80"/>
        <v>1671.2300802454265</v>
      </c>
      <c r="D201" s="143">
        <f t="shared" si="81"/>
        <v>132.5297297685299</v>
      </c>
      <c r="E201" s="143">
        <f t="shared" si="81"/>
        <v>159.09063919295431</v>
      </c>
      <c r="F201" s="143">
        <f t="shared" si="81"/>
        <v>160.15371421059953</v>
      </c>
      <c r="G201" s="143">
        <f t="shared" si="81"/>
        <v>145.09360395009008</v>
      </c>
      <c r="H201" s="143">
        <f t="shared" si="81"/>
        <v>107.13596029317583</v>
      </c>
      <c r="I201" s="143">
        <f t="shared" si="81"/>
        <v>87.429640446478587</v>
      </c>
      <c r="J201" s="143">
        <f t="shared" si="82"/>
        <v>59.249219020606191</v>
      </c>
      <c r="K201" s="143">
        <f t="shared" si="83"/>
        <v>55.127871087085389</v>
      </c>
      <c r="L201" s="143">
        <f t="shared" si="84"/>
        <v>81.757102601181117</v>
      </c>
      <c r="M201" s="143">
        <f t="shared" si="85"/>
        <v>42.735148512105162</v>
      </c>
      <c r="P201" s="74"/>
      <c r="Q201" s="74"/>
      <c r="R201" s="74"/>
      <c r="S201" s="74"/>
      <c r="T201" s="74"/>
      <c r="U201" s="74"/>
      <c r="V201" s="74"/>
      <c r="W201" s="74"/>
      <c r="X201" s="74"/>
    </row>
    <row r="202" spans="1:33">
      <c r="A202" s="1"/>
      <c r="B202" s="143" t="s">
        <v>53</v>
      </c>
      <c r="C202" s="160">
        <f t="shared" si="80"/>
        <v>2211.3716421807485</v>
      </c>
      <c r="D202" s="143">
        <f t="shared" si="81"/>
        <v>132.52972976852993</v>
      </c>
      <c r="E202" s="143">
        <f t="shared" si="81"/>
        <v>159.09063919295434</v>
      </c>
      <c r="F202" s="143">
        <f t="shared" si="81"/>
        <v>160.15371421059959</v>
      </c>
      <c r="G202" s="143">
        <f t="shared" si="81"/>
        <v>145.09360395009008</v>
      </c>
      <c r="H202" s="143">
        <f t="shared" si="81"/>
        <v>107.13596029317584</v>
      </c>
      <c r="I202" s="143">
        <f t="shared" si="81"/>
        <v>87.429640446478601</v>
      </c>
      <c r="J202" s="143">
        <f t="shared" si="82"/>
        <v>59.249219020606205</v>
      </c>
      <c r="K202" s="143">
        <f t="shared" si="83"/>
        <v>55.127871087085403</v>
      </c>
      <c r="L202" s="143">
        <f t="shared" si="84"/>
        <v>81.757102601181131</v>
      </c>
      <c r="M202" s="143">
        <f t="shared" si="85"/>
        <v>42.73514851210517</v>
      </c>
      <c r="P202" s="74"/>
      <c r="Q202" s="74"/>
      <c r="R202" s="74"/>
      <c r="S202" s="74"/>
      <c r="T202" s="74"/>
      <c r="U202" s="74"/>
      <c r="V202" s="74"/>
      <c r="W202" s="74"/>
      <c r="X202" s="74"/>
    </row>
    <row r="203" spans="1:33">
      <c r="A203" s="1"/>
      <c r="B203" s="143" t="s">
        <v>54</v>
      </c>
      <c r="C203" s="160">
        <f t="shared" si="80"/>
        <v>2486.7903594051945</v>
      </c>
      <c r="D203" s="143">
        <f t="shared" si="81"/>
        <v>132.52972976852993</v>
      </c>
      <c r="E203" s="143">
        <f t="shared" si="81"/>
        <v>159.09063919295434</v>
      </c>
      <c r="F203" s="143">
        <f t="shared" si="81"/>
        <v>160.15371421059956</v>
      </c>
      <c r="G203" s="143">
        <f t="shared" si="81"/>
        <v>145.09360395009006</v>
      </c>
      <c r="H203" s="143">
        <f t="shared" si="81"/>
        <v>107.13596029317584</v>
      </c>
      <c r="I203" s="143">
        <f t="shared" si="81"/>
        <v>87.429640446478601</v>
      </c>
      <c r="J203" s="143">
        <f t="shared" si="82"/>
        <v>59.249219020606191</v>
      </c>
      <c r="K203" s="143">
        <f t="shared" si="83"/>
        <v>55.127871087085403</v>
      </c>
      <c r="L203" s="143">
        <f t="shared" si="84"/>
        <v>81.757102601181131</v>
      </c>
      <c r="M203" s="143">
        <f t="shared" si="85"/>
        <v>42.73514851210517</v>
      </c>
      <c r="P203" s="74"/>
      <c r="Q203" s="74"/>
      <c r="R203" s="74"/>
      <c r="S203" s="74"/>
      <c r="T203" s="74"/>
      <c r="U203" s="74"/>
      <c r="V203" s="74"/>
      <c r="W203" s="74"/>
      <c r="X203" s="74"/>
    </row>
    <row r="204" spans="1:33">
      <c r="A204" s="1"/>
      <c r="B204" s="143" t="s">
        <v>55</v>
      </c>
      <c r="C204" s="160">
        <f t="shared" si="80"/>
        <v>4088.4972683124106</v>
      </c>
      <c r="D204" s="143">
        <f t="shared" si="81"/>
        <v>132.52972976852993</v>
      </c>
      <c r="E204" s="143">
        <f t="shared" si="81"/>
        <v>159.09063919295434</v>
      </c>
      <c r="F204" s="143">
        <f t="shared" si="81"/>
        <v>160.15371421059959</v>
      </c>
      <c r="G204" s="143">
        <f t="shared" si="81"/>
        <v>145.09360395009006</v>
      </c>
      <c r="H204" s="143">
        <f t="shared" si="81"/>
        <v>107.13596029317587</v>
      </c>
      <c r="I204" s="143">
        <f t="shared" si="81"/>
        <v>87.429640446478601</v>
      </c>
      <c r="J204" s="143">
        <f t="shared" si="82"/>
        <v>59.249219020606191</v>
      </c>
      <c r="K204" s="143">
        <f t="shared" si="83"/>
        <v>55.127871087085403</v>
      </c>
      <c r="L204" s="143">
        <f t="shared" si="84"/>
        <v>81.757102601181131</v>
      </c>
      <c r="M204" s="143">
        <f t="shared" si="85"/>
        <v>42.735148512105177</v>
      </c>
      <c r="P204" s="74"/>
      <c r="Q204" s="74"/>
      <c r="R204" s="74"/>
      <c r="S204" s="74"/>
      <c r="T204" s="74"/>
      <c r="U204" s="74"/>
      <c r="V204" s="74"/>
      <c r="W204" s="74"/>
      <c r="X204" s="74"/>
    </row>
    <row r="205" spans="1:33">
      <c r="A205" s="1"/>
      <c r="B205" s="143" t="s">
        <v>56</v>
      </c>
      <c r="C205" s="160">
        <f t="shared" si="80"/>
        <v>2291.5906860325294</v>
      </c>
      <c r="D205" s="143">
        <f t="shared" si="81"/>
        <v>132.52972976852993</v>
      </c>
      <c r="E205" s="143">
        <f t="shared" si="81"/>
        <v>159.09063919295434</v>
      </c>
      <c r="F205" s="143">
        <f t="shared" si="81"/>
        <v>160.15371421059959</v>
      </c>
      <c r="G205" s="143">
        <f t="shared" si="81"/>
        <v>145.09360395009006</v>
      </c>
      <c r="H205" s="143">
        <f t="shared" si="81"/>
        <v>107.13596029317584</v>
      </c>
      <c r="I205" s="143">
        <f t="shared" si="81"/>
        <v>87.429640446478587</v>
      </c>
      <c r="J205" s="143">
        <f t="shared" si="82"/>
        <v>59.249219020606191</v>
      </c>
      <c r="K205" s="143">
        <f t="shared" si="83"/>
        <v>55.127871087085389</v>
      </c>
      <c r="L205" s="143">
        <f t="shared" si="84"/>
        <v>81.757102601181117</v>
      </c>
      <c r="M205" s="143">
        <f t="shared" si="85"/>
        <v>42.735148512105162</v>
      </c>
      <c r="P205" s="74"/>
      <c r="Q205" s="74"/>
      <c r="R205" s="74"/>
      <c r="S205" s="74"/>
      <c r="T205" s="74"/>
      <c r="U205" s="74"/>
      <c r="V205" s="74"/>
      <c r="W205" s="74"/>
      <c r="X205" s="74"/>
    </row>
    <row r="206" spans="1:33">
      <c r="A206" s="1"/>
      <c r="B206" s="143" t="s">
        <v>57</v>
      </c>
      <c r="C206" s="161">
        <f t="shared" si="80"/>
        <v>1954.6707018550505</v>
      </c>
      <c r="D206" s="143">
        <f t="shared" si="81"/>
        <v>132.52972976852993</v>
      </c>
      <c r="E206" s="143">
        <f t="shared" si="81"/>
        <v>159.09063919295434</v>
      </c>
      <c r="F206" s="143">
        <f t="shared" si="81"/>
        <v>160.15371421059959</v>
      </c>
      <c r="G206" s="143">
        <f t="shared" si="81"/>
        <v>145.09360395009008</v>
      </c>
      <c r="H206" s="143">
        <f t="shared" si="81"/>
        <v>107.13596029317584</v>
      </c>
      <c r="I206" s="143">
        <f t="shared" si="81"/>
        <v>87.429640446478601</v>
      </c>
      <c r="J206" s="143">
        <f t="shared" si="82"/>
        <v>59.249219020606191</v>
      </c>
      <c r="K206" s="143">
        <f t="shared" si="83"/>
        <v>55.127871087085403</v>
      </c>
      <c r="L206" s="143">
        <f t="shared" si="84"/>
        <v>81.757102601181131</v>
      </c>
      <c r="M206" s="143">
        <f t="shared" si="85"/>
        <v>42.735148512105177</v>
      </c>
      <c r="P206" s="74"/>
      <c r="Q206" s="74"/>
      <c r="R206" s="74"/>
      <c r="S206" s="74"/>
      <c r="T206" s="74"/>
      <c r="U206" s="74"/>
      <c r="V206" s="74"/>
      <c r="W206" s="74"/>
      <c r="X206" s="74"/>
    </row>
    <row r="207" spans="1:33">
      <c r="B207" s="125" t="s">
        <v>22</v>
      </c>
      <c r="C207" s="162">
        <f>SUM(C199:C206)</f>
        <v>29142.452565172985</v>
      </c>
      <c r="D207" s="150">
        <f>100*((D183+D195)/($C183+$C195))</f>
        <v>114.44990899044608</v>
      </c>
      <c r="E207" s="150">
        <f t="shared" si="81"/>
        <v>120.1372789288808</v>
      </c>
      <c r="F207" s="150">
        <f t="shared" si="81"/>
        <v>114.34484136725433</v>
      </c>
      <c r="G207" s="150">
        <f t="shared" si="81"/>
        <v>98.30502850095003</v>
      </c>
      <c r="H207" s="150">
        <f t="shared" si="81"/>
        <v>70.306085135971045</v>
      </c>
      <c r="I207" s="150">
        <f t="shared" si="81"/>
        <v>56.657489288119265</v>
      </c>
      <c r="J207" s="150">
        <f t="shared" si="82"/>
        <v>37.268080297137359</v>
      </c>
      <c r="K207" s="150">
        <f>100*((M183+M195)/($C183+$C195))</f>
        <v>36.937918483845422</v>
      </c>
      <c r="L207" s="150">
        <f t="shared" si="84"/>
        <v>48.894936239195665</v>
      </c>
      <c r="M207" s="150">
        <f>100*((AG183+AG195)/($C183+$C195))</f>
        <v>25.55780837617101</v>
      </c>
      <c r="O207" s="139"/>
    </row>
    <row r="208" spans="1:33">
      <c r="B208" s="125"/>
      <c r="C208" s="162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O208" s="139"/>
    </row>
    <row r="210" spans="1:33">
      <c r="A210" s="143" t="s">
        <v>58</v>
      </c>
      <c r="B210" s="173" t="s">
        <v>70</v>
      </c>
      <c r="C210" s="159" t="s">
        <v>71</v>
      </c>
      <c r="D210" s="145">
        <v>2010</v>
      </c>
      <c r="E210" s="145">
        <v>2020</v>
      </c>
      <c r="F210" s="145">
        <v>2030</v>
      </c>
      <c r="G210" s="145">
        <v>2040</v>
      </c>
      <c r="H210" s="145">
        <v>2050</v>
      </c>
      <c r="I210" s="145">
        <v>2060</v>
      </c>
      <c r="J210" s="145">
        <v>2080</v>
      </c>
      <c r="K210" s="145">
        <v>2100</v>
      </c>
      <c r="L210" s="145">
        <v>2200</v>
      </c>
      <c r="M210" s="145">
        <v>2300</v>
      </c>
      <c r="N210" s="74"/>
      <c r="P210" s="2"/>
      <c r="Q210" s="2"/>
      <c r="R210" s="2"/>
      <c r="S210" s="2"/>
      <c r="T210" s="2"/>
      <c r="U210" s="2"/>
      <c r="V210" s="2"/>
      <c r="W210" s="2"/>
      <c r="X210" s="2"/>
    </row>
    <row r="211" spans="1:33">
      <c r="B211" s="170" t="s">
        <v>72</v>
      </c>
      <c r="C211" s="146">
        <f t="shared" ref="C211:I211" si="86">C105+C108</f>
        <v>1.3064169235708958</v>
      </c>
      <c r="D211" s="172">
        <f t="shared" si="86"/>
        <v>1.438116322078749</v>
      </c>
      <c r="E211" s="172">
        <f t="shared" si="86"/>
        <v>1.5679152033251138</v>
      </c>
      <c r="F211" s="172">
        <f t="shared" si="86"/>
        <v>1.7036811036020509</v>
      </c>
      <c r="G211" s="172">
        <f t="shared" si="86"/>
        <v>1.714931184422501</v>
      </c>
      <c r="H211" s="172">
        <f t="shared" si="86"/>
        <v>1.6763583298916225</v>
      </c>
      <c r="I211" s="172">
        <f t="shared" si="86"/>
        <v>1.6488640563291304</v>
      </c>
      <c r="J211" s="172">
        <f>K105+K108</f>
        <v>1.5647532376710234</v>
      </c>
      <c r="K211" s="172">
        <f>M105+M108</f>
        <v>1.4905108311930093</v>
      </c>
      <c r="L211" s="172">
        <f>Y105+Y108</f>
        <v>1.4905108311930093</v>
      </c>
      <c r="M211" s="172">
        <f>AG105+AG108</f>
        <v>1.4905108311930093</v>
      </c>
      <c r="O211" s="139"/>
    </row>
    <row r="212" spans="1:33">
      <c r="B212" s="170" t="s">
        <v>45</v>
      </c>
      <c r="C212" s="206">
        <f>C109</f>
        <v>1.529668356278562</v>
      </c>
      <c r="D212" s="205">
        <f t="shared" ref="D212:M212" si="87">D109</f>
        <v>1.8251502758230882</v>
      </c>
      <c r="E212" s="205">
        <f t="shared" si="87"/>
        <v>2.1216642976505815</v>
      </c>
      <c r="F212" s="205">
        <f t="shared" si="87"/>
        <v>2.387733454827742</v>
      </c>
      <c r="G212" s="205">
        <f t="shared" si="87"/>
        <v>2.5827844246532816</v>
      </c>
      <c r="H212" s="205">
        <f t="shared" si="87"/>
        <v>2.6944215288507687</v>
      </c>
      <c r="I212" s="205">
        <f t="shared" si="87"/>
        <v>2.7312139120694736</v>
      </c>
      <c r="J212" s="205">
        <f t="shared" si="87"/>
        <v>2.7400557007520168</v>
      </c>
      <c r="K212" s="205">
        <f t="shared" si="87"/>
        <v>2.730094262328977</v>
      </c>
      <c r="L212" s="205">
        <f t="shared" si="87"/>
        <v>2.7154398244489037</v>
      </c>
      <c r="M212" s="205">
        <f t="shared" si="87"/>
        <v>2.7040133354736575</v>
      </c>
    </row>
    <row r="213" spans="1:33">
      <c r="B213" s="202"/>
    </row>
    <row r="215" spans="1:33" s="204" customFormat="1">
      <c r="A215" s="203"/>
    </row>
    <row r="216" spans="1:33">
      <c r="A216" s="124" t="s">
        <v>73</v>
      </c>
    </row>
    <row r="218" spans="1:33">
      <c r="A218" s="163" t="s">
        <v>12</v>
      </c>
      <c r="B218" s="166" t="s">
        <v>74</v>
      </c>
      <c r="C218" s="166">
        <v>2000</v>
      </c>
      <c r="D218" s="166">
        <v>2010</v>
      </c>
      <c r="E218" s="166">
        <v>2020</v>
      </c>
      <c r="F218" s="166">
        <v>2030</v>
      </c>
      <c r="G218" s="166">
        <v>2040</v>
      </c>
      <c r="H218" s="166">
        <v>2050</v>
      </c>
      <c r="I218" s="166">
        <v>2060</v>
      </c>
      <c r="J218" s="166">
        <v>2070</v>
      </c>
      <c r="K218" s="166">
        <v>2080</v>
      </c>
      <c r="L218" s="166">
        <v>2090</v>
      </c>
      <c r="M218" s="166">
        <v>2100</v>
      </c>
      <c r="N218" s="127">
        <v>2110</v>
      </c>
      <c r="O218" s="127">
        <v>2120</v>
      </c>
      <c r="P218" s="127">
        <v>2130</v>
      </c>
      <c r="Q218" s="127">
        <v>2140</v>
      </c>
      <c r="R218" s="127">
        <v>2150</v>
      </c>
      <c r="S218" s="127">
        <v>2160</v>
      </c>
      <c r="T218" s="127">
        <v>2170</v>
      </c>
      <c r="U218" s="127">
        <v>2180</v>
      </c>
      <c r="V218" s="127">
        <v>2190</v>
      </c>
      <c r="W218" s="127">
        <v>2200</v>
      </c>
      <c r="X218" s="127">
        <v>2210</v>
      </c>
      <c r="Y218" s="127">
        <v>2220</v>
      </c>
      <c r="Z218" s="127">
        <v>2230</v>
      </c>
      <c r="AA218" s="127">
        <v>2240</v>
      </c>
      <c r="AB218" s="127">
        <v>2250</v>
      </c>
      <c r="AC218" s="127">
        <v>2260</v>
      </c>
      <c r="AD218" s="127">
        <v>2270</v>
      </c>
      <c r="AE218" s="127">
        <v>2280</v>
      </c>
      <c r="AF218" s="127">
        <v>2290</v>
      </c>
      <c r="AG218" s="127">
        <v>2300</v>
      </c>
    </row>
    <row r="219" spans="1:33">
      <c r="A219" s="123"/>
      <c r="B219" s="177" t="s">
        <v>15</v>
      </c>
      <c r="C219" s="177">
        <v>43.367448826206697</v>
      </c>
      <c r="D219" s="177">
        <v>47.18358110516327</v>
      </c>
      <c r="E219" s="177">
        <v>49.680963002029799</v>
      </c>
      <c r="F219" s="177">
        <v>49.772899330287494</v>
      </c>
      <c r="G219" s="177">
        <v>49.71652626782312</v>
      </c>
      <c r="H219" s="177">
        <v>49.511843814636705</v>
      </c>
      <c r="I219" s="177">
        <v>53.24964546449641</v>
      </c>
      <c r="J219" s="177">
        <v>52.667056815241324</v>
      </c>
      <c r="K219" s="177">
        <v>47.764077866871411</v>
      </c>
      <c r="L219" s="177">
        <v>52.480287660092621</v>
      </c>
      <c r="M219" s="177">
        <v>57.196497453313832</v>
      </c>
      <c r="N219" s="123">
        <f>M219</f>
        <v>57.196497453313832</v>
      </c>
      <c r="O219" s="123">
        <f t="shared" ref="O219:AD223" si="88">N219</f>
        <v>57.196497453313832</v>
      </c>
      <c r="P219" s="123">
        <f t="shared" si="88"/>
        <v>57.196497453313832</v>
      </c>
      <c r="Q219" s="123">
        <f t="shared" si="88"/>
        <v>57.196497453313832</v>
      </c>
      <c r="R219" s="123">
        <f t="shared" si="88"/>
        <v>57.196497453313832</v>
      </c>
      <c r="S219" s="123">
        <f t="shared" si="88"/>
        <v>57.196497453313832</v>
      </c>
      <c r="T219" s="123">
        <f t="shared" si="88"/>
        <v>57.196497453313832</v>
      </c>
      <c r="U219" s="123">
        <f t="shared" si="88"/>
        <v>57.196497453313832</v>
      </c>
      <c r="V219" s="123">
        <f t="shared" si="88"/>
        <v>57.196497453313832</v>
      </c>
      <c r="W219" s="123">
        <f t="shared" si="88"/>
        <v>57.196497453313832</v>
      </c>
      <c r="X219" s="123">
        <f t="shared" si="88"/>
        <v>57.196497453313832</v>
      </c>
      <c r="Y219" s="123">
        <f t="shared" si="88"/>
        <v>57.196497453313832</v>
      </c>
      <c r="Z219" s="123">
        <f t="shared" si="88"/>
        <v>57.196497453313832</v>
      </c>
      <c r="AA219" s="123">
        <f t="shared" si="88"/>
        <v>57.196497453313832</v>
      </c>
      <c r="AB219" s="123">
        <f t="shared" si="88"/>
        <v>57.196497453313832</v>
      </c>
      <c r="AC219" s="123">
        <f t="shared" si="88"/>
        <v>57.196497453313832</v>
      </c>
      <c r="AD219" s="123">
        <f t="shared" si="88"/>
        <v>57.196497453313832</v>
      </c>
      <c r="AE219" s="123">
        <f t="shared" ref="AD219:AG223" si="89">AD219</f>
        <v>57.196497453313832</v>
      </c>
      <c r="AF219" s="123">
        <f t="shared" si="89"/>
        <v>57.196497453313832</v>
      </c>
      <c r="AG219" s="123">
        <f t="shared" si="89"/>
        <v>57.196497453313832</v>
      </c>
    </row>
    <row r="220" spans="1:33">
      <c r="A220"/>
      <c r="B220" s="177" t="s">
        <v>16</v>
      </c>
      <c r="C220" s="177">
        <v>25.029353474213401</v>
      </c>
      <c r="D220" s="177">
        <v>24.415411028936248</v>
      </c>
      <c r="E220" s="177">
        <v>27.045426477468745</v>
      </c>
      <c r="F220" s="177">
        <v>24.972082621086408</v>
      </c>
      <c r="G220" s="177">
        <v>24.109731336341195</v>
      </c>
      <c r="H220" s="177">
        <v>24.458372623233089</v>
      </c>
      <c r="I220" s="177">
        <v>24.121343613448531</v>
      </c>
      <c r="J220" s="177">
        <v>23.45623546462317</v>
      </c>
      <c r="K220" s="177">
        <v>22.463048176757006</v>
      </c>
      <c r="L220" s="177">
        <v>23.649933831767889</v>
      </c>
      <c r="M220" s="177">
        <v>24.836819486778772</v>
      </c>
      <c r="N220" s="123">
        <f>M220</f>
        <v>24.836819486778772</v>
      </c>
      <c r="O220" s="123">
        <f t="shared" si="88"/>
        <v>24.836819486778772</v>
      </c>
      <c r="P220" s="123">
        <f t="shared" si="88"/>
        <v>24.836819486778772</v>
      </c>
      <c r="Q220" s="123">
        <f t="shared" si="88"/>
        <v>24.836819486778772</v>
      </c>
      <c r="R220" s="123">
        <f t="shared" si="88"/>
        <v>24.836819486778772</v>
      </c>
      <c r="S220" s="123">
        <f t="shared" si="88"/>
        <v>24.836819486778772</v>
      </c>
      <c r="T220" s="123">
        <f t="shared" si="88"/>
        <v>24.836819486778772</v>
      </c>
      <c r="U220" s="123">
        <f t="shared" si="88"/>
        <v>24.836819486778772</v>
      </c>
      <c r="V220" s="123">
        <f t="shared" si="88"/>
        <v>24.836819486778772</v>
      </c>
      <c r="W220" s="123">
        <f t="shared" si="88"/>
        <v>24.836819486778772</v>
      </c>
      <c r="X220" s="123">
        <f t="shared" si="88"/>
        <v>24.836819486778772</v>
      </c>
      <c r="Y220" s="123">
        <f t="shared" si="88"/>
        <v>24.836819486778772</v>
      </c>
      <c r="Z220" s="123">
        <f t="shared" si="88"/>
        <v>24.836819486778772</v>
      </c>
      <c r="AA220" s="123">
        <f t="shared" si="88"/>
        <v>24.836819486778772</v>
      </c>
      <c r="AB220" s="123">
        <f t="shared" si="88"/>
        <v>24.836819486778772</v>
      </c>
      <c r="AC220" s="123">
        <f t="shared" si="88"/>
        <v>24.836819486778772</v>
      </c>
      <c r="AD220" s="123">
        <f t="shared" si="89"/>
        <v>24.836819486778772</v>
      </c>
      <c r="AE220" s="123">
        <f t="shared" si="89"/>
        <v>24.836819486778772</v>
      </c>
      <c r="AF220" s="123">
        <f t="shared" si="89"/>
        <v>24.836819486778772</v>
      </c>
      <c r="AG220" s="123">
        <f t="shared" si="89"/>
        <v>24.836819486778772</v>
      </c>
    </row>
    <row r="221" spans="1:33">
      <c r="A221"/>
      <c r="B221" s="177" t="s">
        <v>17</v>
      </c>
      <c r="C221" s="177">
        <v>44.804425191419298</v>
      </c>
      <c r="D221" s="177">
        <v>51.695356378197928</v>
      </c>
      <c r="E221" s="177">
        <v>60.160107325993792</v>
      </c>
      <c r="F221" s="177">
        <v>64.495083023996457</v>
      </c>
      <c r="G221" s="177">
        <v>67.388681646728259</v>
      </c>
      <c r="H221" s="177">
        <v>68.84090319418921</v>
      </c>
      <c r="I221" s="177">
        <v>69.936802723268869</v>
      </c>
      <c r="J221" s="177">
        <v>70.022720832703513</v>
      </c>
      <c r="K221" s="177">
        <v>69.098657522493099</v>
      </c>
      <c r="L221" s="177">
        <v>67.434280801033168</v>
      </c>
      <c r="M221" s="177">
        <v>65.769904079573223</v>
      </c>
      <c r="N221" s="123">
        <f>M221</f>
        <v>65.769904079573223</v>
      </c>
      <c r="O221" s="123">
        <f t="shared" si="88"/>
        <v>65.769904079573223</v>
      </c>
      <c r="P221" s="123">
        <f t="shared" si="88"/>
        <v>65.769904079573223</v>
      </c>
      <c r="Q221" s="123">
        <f t="shared" si="88"/>
        <v>65.769904079573223</v>
      </c>
      <c r="R221" s="123">
        <f t="shared" si="88"/>
        <v>65.769904079573223</v>
      </c>
      <c r="S221" s="123">
        <f t="shared" si="88"/>
        <v>65.769904079573223</v>
      </c>
      <c r="T221" s="123">
        <f t="shared" si="88"/>
        <v>65.769904079573223</v>
      </c>
      <c r="U221" s="123">
        <f t="shared" si="88"/>
        <v>65.769904079573223</v>
      </c>
      <c r="V221" s="123">
        <f t="shared" si="88"/>
        <v>65.769904079573223</v>
      </c>
      <c r="W221" s="123">
        <f t="shared" si="88"/>
        <v>65.769904079573223</v>
      </c>
      <c r="X221" s="123">
        <f t="shared" si="88"/>
        <v>65.769904079573223</v>
      </c>
      <c r="Y221" s="123">
        <f t="shared" si="88"/>
        <v>65.769904079573223</v>
      </c>
      <c r="Z221" s="123">
        <f t="shared" si="88"/>
        <v>65.769904079573223</v>
      </c>
      <c r="AA221" s="123">
        <f t="shared" si="88"/>
        <v>65.769904079573223</v>
      </c>
      <c r="AB221" s="123">
        <f t="shared" si="88"/>
        <v>65.769904079573223</v>
      </c>
      <c r="AC221" s="123">
        <f t="shared" si="88"/>
        <v>65.769904079573223</v>
      </c>
      <c r="AD221" s="123">
        <f t="shared" si="88"/>
        <v>65.769904079573223</v>
      </c>
      <c r="AE221" s="123">
        <f t="shared" si="89"/>
        <v>65.769904079573223</v>
      </c>
      <c r="AF221" s="123">
        <f t="shared" si="89"/>
        <v>65.769904079573223</v>
      </c>
      <c r="AG221" s="123">
        <f t="shared" si="89"/>
        <v>65.769904079573223</v>
      </c>
    </row>
    <row r="222" spans="1:33">
      <c r="A222"/>
      <c r="B222" s="177" t="s">
        <v>18</v>
      </c>
      <c r="C222" s="177">
        <v>24.289197958940001</v>
      </c>
      <c r="D222" s="177">
        <v>24.948203503337169</v>
      </c>
      <c r="E222" s="177">
        <v>24.7864789942115</v>
      </c>
      <c r="F222" s="177">
        <v>27.570849886544501</v>
      </c>
      <c r="G222" s="177">
        <v>29.988112500522398</v>
      </c>
      <c r="H222" s="177">
        <v>32.038266836145198</v>
      </c>
      <c r="I222" s="177">
        <v>35.479150848538666</v>
      </c>
      <c r="J222" s="177">
        <v>39.003535790427236</v>
      </c>
      <c r="K222" s="177">
        <v>42.611421661810894</v>
      </c>
      <c r="L222" s="177">
        <v>37.418495870374102</v>
      </c>
      <c r="M222" s="177">
        <v>32.225570078937302</v>
      </c>
      <c r="N222" s="123">
        <f>M222</f>
        <v>32.225570078937302</v>
      </c>
      <c r="O222" s="123">
        <f t="shared" si="88"/>
        <v>32.225570078937302</v>
      </c>
      <c r="P222" s="123">
        <f t="shared" si="88"/>
        <v>32.225570078937302</v>
      </c>
      <c r="Q222" s="123">
        <f t="shared" si="88"/>
        <v>32.225570078937302</v>
      </c>
      <c r="R222" s="123">
        <f t="shared" si="88"/>
        <v>32.225570078937302</v>
      </c>
      <c r="S222" s="123">
        <f t="shared" si="88"/>
        <v>32.225570078937302</v>
      </c>
      <c r="T222" s="123">
        <f t="shared" si="88"/>
        <v>32.225570078937302</v>
      </c>
      <c r="U222" s="123">
        <f t="shared" si="88"/>
        <v>32.225570078937302</v>
      </c>
      <c r="V222" s="123">
        <f t="shared" si="88"/>
        <v>32.225570078937302</v>
      </c>
      <c r="W222" s="123">
        <f t="shared" si="88"/>
        <v>32.225570078937302</v>
      </c>
      <c r="X222" s="123">
        <f t="shared" si="88"/>
        <v>32.225570078937302</v>
      </c>
      <c r="Y222" s="123">
        <f t="shared" si="88"/>
        <v>32.225570078937302</v>
      </c>
      <c r="Z222" s="123">
        <f t="shared" si="88"/>
        <v>32.225570078937302</v>
      </c>
      <c r="AA222" s="123">
        <f t="shared" si="88"/>
        <v>32.225570078937302</v>
      </c>
      <c r="AB222" s="123">
        <f t="shared" si="88"/>
        <v>32.225570078937302</v>
      </c>
      <c r="AC222" s="123">
        <f t="shared" si="88"/>
        <v>32.225570078937302</v>
      </c>
      <c r="AD222" s="123">
        <f t="shared" si="88"/>
        <v>32.225570078937302</v>
      </c>
      <c r="AE222" s="123">
        <f t="shared" si="89"/>
        <v>32.225570078937302</v>
      </c>
      <c r="AF222" s="123">
        <f t="shared" si="89"/>
        <v>32.225570078937302</v>
      </c>
      <c r="AG222" s="123">
        <f t="shared" si="89"/>
        <v>32.225570078937302</v>
      </c>
    </row>
    <row r="223" spans="1:33">
      <c r="A223" s="1"/>
      <c r="B223" s="178" t="s">
        <v>22</v>
      </c>
      <c r="C223" s="178">
        <v>285.04646701834298</v>
      </c>
      <c r="D223" s="178">
        <v>313.74658628593477</v>
      </c>
      <c r="E223" s="178">
        <v>359.95190417770107</v>
      </c>
      <c r="F223" s="178">
        <v>389.9289102308561</v>
      </c>
      <c r="G223" s="178">
        <v>415.03033782696241</v>
      </c>
      <c r="H223" s="178">
        <v>435.2561869660201</v>
      </c>
      <c r="I223" s="178">
        <v>443.41997476490576</v>
      </c>
      <c r="J223" s="178">
        <v>446.24965199179724</v>
      </c>
      <c r="K223" s="178">
        <v>443.74521864669487</v>
      </c>
      <c r="L223" s="178">
        <v>445.61840473634288</v>
      </c>
      <c r="M223" s="178">
        <v>447.49159082599067</v>
      </c>
      <c r="N223" s="125">
        <f>M223</f>
        <v>447.49159082599067</v>
      </c>
      <c r="O223" s="125">
        <f t="shared" si="88"/>
        <v>447.49159082599067</v>
      </c>
      <c r="P223" s="125">
        <f t="shared" si="88"/>
        <v>447.49159082599067</v>
      </c>
      <c r="Q223" s="125">
        <f t="shared" si="88"/>
        <v>447.49159082599067</v>
      </c>
      <c r="R223" s="125">
        <f t="shared" si="88"/>
        <v>447.49159082599067</v>
      </c>
      <c r="S223" s="125">
        <f t="shared" si="88"/>
        <v>447.49159082599067</v>
      </c>
      <c r="T223" s="125">
        <f t="shared" si="88"/>
        <v>447.49159082599067</v>
      </c>
      <c r="U223" s="125">
        <f t="shared" si="88"/>
        <v>447.49159082599067</v>
      </c>
      <c r="V223" s="125">
        <f t="shared" si="88"/>
        <v>447.49159082599067</v>
      </c>
      <c r="W223" s="125">
        <f t="shared" si="88"/>
        <v>447.49159082599067</v>
      </c>
      <c r="X223" s="125">
        <f t="shared" si="88"/>
        <v>447.49159082599067</v>
      </c>
      <c r="Y223" s="125">
        <f t="shared" si="88"/>
        <v>447.49159082599067</v>
      </c>
      <c r="Z223" s="125">
        <f t="shared" si="88"/>
        <v>447.49159082599067</v>
      </c>
      <c r="AA223" s="125">
        <f t="shared" si="88"/>
        <v>447.49159082599067</v>
      </c>
      <c r="AB223" s="125">
        <f t="shared" si="88"/>
        <v>447.49159082599067</v>
      </c>
      <c r="AC223" s="125">
        <f t="shared" si="88"/>
        <v>447.49159082599067</v>
      </c>
      <c r="AD223" s="125">
        <f t="shared" si="88"/>
        <v>447.49159082599067</v>
      </c>
      <c r="AE223" s="125">
        <f t="shared" si="89"/>
        <v>447.49159082599067</v>
      </c>
      <c r="AF223" s="125">
        <f t="shared" si="89"/>
        <v>447.49159082599067</v>
      </c>
      <c r="AG223" s="125">
        <f t="shared" si="89"/>
        <v>447.49159082599067</v>
      </c>
    </row>
    <row r="225" spans="1:33" ht="25.5">
      <c r="A225" s="142" t="s">
        <v>75</v>
      </c>
      <c r="B225" s="127" t="s">
        <v>74</v>
      </c>
      <c r="C225" s="127">
        <v>2000</v>
      </c>
      <c r="D225" s="127">
        <v>2010</v>
      </c>
      <c r="E225" s="127">
        <v>2020</v>
      </c>
      <c r="F225" s="127">
        <v>2030</v>
      </c>
      <c r="G225" s="127">
        <v>2040</v>
      </c>
      <c r="H225" s="127">
        <v>2050</v>
      </c>
      <c r="I225" s="127">
        <v>2060</v>
      </c>
      <c r="J225" s="127">
        <v>2070</v>
      </c>
      <c r="K225" s="127">
        <v>2080</v>
      </c>
      <c r="L225" s="127">
        <v>2090</v>
      </c>
      <c r="M225" s="127">
        <v>2100</v>
      </c>
      <c r="N225" s="127">
        <v>2110</v>
      </c>
      <c r="O225" s="127">
        <v>2120</v>
      </c>
      <c r="P225" s="127">
        <v>2130</v>
      </c>
      <c r="Q225" s="127">
        <v>2140</v>
      </c>
      <c r="R225" s="127">
        <v>2150</v>
      </c>
      <c r="S225" s="127">
        <v>2160</v>
      </c>
      <c r="T225" s="127">
        <v>2170</v>
      </c>
      <c r="U225" s="127">
        <v>2180</v>
      </c>
      <c r="V225" s="127">
        <v>2190</v>
      </c>
      <c r="W225" s="127">
        <v>2200</v>
      </c>
      <c r="X225" s="127">
        <v>2210</v>
      </c>
      <c r="Y225" s="127">
        <v>2220</v>
      </c>
      <c r="Z225" s="127">
        <v>2230</v>
      </c>
      <c r="AA225" s="127">
        <v>2240</v>
      </c>
      <c r="AB225" s="127">
        <v>2250</v>
      </c>
      <c r="AC225" s="127">
        <v>2260</v>
      </c>
      <c r="AD225" s="127">
        <v>2270</v>
      </c>
      <c r="AE225" s="127">
        <v>2280</v>
      </c>
      <c r="AF225" s="127">
        <v>2290</v>
      </c>
      <c r="AG225" s="127">
        <v>2300</v>
      </c>
    </row>
    <row r="226" spans="1:33">
      <c r="A226" s="174">
        <v>24.666666666666668</v>
      </c>
      <c r="B226" s="138" t="s">
        <v>50</v>
      </c>
      <c r="C226" s="74">
        <f>C220</f>
        <v>25.029353474213401</v>
      </c>
      <c r="D226" s="74">
        <f t="shared" ref="D226:AG226" si="90">D220</f>
        <v>24.415411028936248</v>
      </c>
      <c r="E226" s="74">
        <f t="shared" si="90"/>
        <v>27.045426477468745</v>
      </c>
      <c r="F226" s="74">
        <f t="shared" si="90"/>
        <v>24.972082621086408</v>
      </c>
      <c r="G226" s="74">
        <f t="shared" si="90"/>
        <v>24.109731336341195</v>
      </c>
      <c r="H226" s="74">
        <f t="shared" si="90"/>
        <v>24.458372623233089</v>
      </c>
      <c r="I226" s="74">
        <f t="shared" si="90"/>
        <v>24.121343613448531</v>
      </c>
      <c r="J226" s="74">
        <f t="shared" si="90"/>
        <v>23.45623546462317</v>
      </c>
      <c r="K226" s="74">
        <f t="shared" si="90"/>
        <v>22.463048176757006</v>
      </c>
      <c r="L226" s="74">
        <f t="shared" si="90"/>
        <v>23.649933831767889</v>
      </c>
      <c r="M226" s="74">
        <f t="shared" si="90"/>
        <v>24.836819486778772</v>
      </c>
      <c r="N226" s="74">
        <f t="shared" si="90"/>
        <v>24.836819486778772</v>
      </c>
      <c r="O226" s="74">
        <f t="shared" si="90"/>
        <v>24.836819486778772</v>
      </c>
      <c r="P226" s="74">
        <f t="shared" si="90"/>
        <v>24.836819486778772</v>
      </c>
      <c r="Q226" s="74">
        <f t="shared" si="90"/>
        <v>24.836819486778772</v>
      </c>
      <c r="R226" s="74">
        <f t="shared" si="90"/>
        <v>24.836819486778772</v>
      </c>
      <c r="S226" s="74">
        <f t="shared" si="90"/>
        <v>24.836819486778772</v>
      </c>
      <c r="T226" s="74">
        <f t="shared" si="90"/>
        <v>24.836819486778772</v>
      </c>
      <c r="U226" s="74">
        <f t="shared" si="90"/>
        <v>24.836819486778772</v>
      </c>
      <c r="V226" s="74">
        <f t="shared" si="90"/>
        <v>24.836819486778772</v>
      </c>
      <c r="W226" s="74">
        <f t="shared" si="90"/>
        <v>24.836819486778772</v>
      </c>
      <c r="X226" s="74">
        <f t="shared" si="90"/>
        <v>24.836819486778772</v>
      </c>
      <c r="Y226" s="74">
        <f t="shared" si="90"/>
        <v>24.836819486778772</v>
      </c>
      <c r="Z226" s="74">
        <f t="shared" si="90"/>
        <v>24.836819486778772</v>
      </c>
      <c r="AA226" s="74">
        <f t="shared" si="90"/>
        <v>24.836819486778772</v>
      </c>
      <c r="AB226" s="74">
        <f t="shared" si="90"/>
        <v>24.836819486778772</v>
      </c>
      <c r="AC226" s="74">
        <f t="shared" si="90"/>
        <v>24.836819486778772</v>
      </c>
      <c r="AD226" s="74">
        <f t="shared" si="90"/>
        <v>24.836819486778772</v>
      </c>
      <c r="AE226" s="74">
        <f t="shared" si="90"/>
        <v>24.836819486778772</v>
      </c>
      <c r="AF226" s="74">
        <f t="shared" si="90"/>
        <v>24.836819486778772</v>
      </c>
      <c r="AG226" s="74">
        <f t="shared" si="90"/>
        <v>24.836819486778772</v>
      </c>
    </row>
    <row r="227" spans="1:33">
      <c r="A227" s="175">
        <v>39</v>
      </c>
      <c r="B227" s="138" t="s">
        <v>76</v>
      </c>
      <c r="C227" s="74">
        <f>(($A227)/($A$227+SUM($A$229:$A$233)))*(C$223-C$226-C$228)</f>
        <v>33.593381392773672</v>
      </c>
      <c r="D227" s="74">
        <f t="shared" ref="D227:AG227" si="91">(($A227)/($A$227+SUM($A$229:$A$233)))*(D$223-D$226-D$228)</f>
        <v>37.676988666477925</v>
      </c>
      <c r="E227" s="74">
        <f t="shared" si="91"/>
        <v>43.909914553720384</v>
      </c>
      <c r="F227" s="74">
        <f t="shared" si="91"/>
        <v>48.080583914272047</v>
      </c>
      <c r="G227" s="74">
        <f t="shared" si="91"/>
        <v>51.436177584459884</v>
      </c>
      <c r="H227" s="74">
        <f t="shared" si="91"/>
        <v>53.976695564283908</v>
      </c>
      <c r="I227" s="74">
        <f t="shared" si="91"/>
        <v>54.697782211256367</v>
      </c>
      <c r="J227" s="74">
        <f t="shared" si="91"/>
        <v>54.693564002678912</v>
      </c>
      <c r="K227" s="74">
        <f t="shared" si="91"/>
        <v>53.964040938551598</v>
      </c>
      <c r="L227" s="74">
        <f t="shared" si="91"/>
        <v>54.801884383680282</v>
      </c>
      <c r="M227" s="74">
        <f t="shared" si="91"/>
        <v>55.63972782880893</v>
      </c>
      <c r="N227" s="74">
        <f t="shared" si="91"/>
        <v>55.63972782880893</v>
      </c>
      <c r="O227" s="74">
        <f t="shared" si="91"/>
        <v>55.63972782880893</v>
      </c>
      <c r="P227" s="74">
        <f t="shared" si="91"/>
        <v>55.63972782880893</v>
      </c>
      <c r="Q227" s="74">
        <f t="shared" si="91"/>
        <v>55.63972782880893</v>
      </c>
      <c r="R227" s="74">
        <f t="shared" si="91"/>
        <v>55.63972782880893</v>
      </c>
      <c r="S227" s="74">
        <f t="shared" si="91"/>
        <v>55.63972782880893</v>
      </c>
      <c r="T227" s="74">
        <f t="shared" si="91"/>
        <v>55.63972782880893</v>
      </c>
      <c r="U227" s="74">
        <f t="shared" si="91"/>
        <v>55.63972782880893</v>
      </c>
      <c r="V227" s="74">
        <f t="shared" si="91"/>
        <v>55.63972782880893</v>
      </c>
      <c r="W227" s="74">
        <f t="shared" si="91"/>
        <v>55.63972782880893</v>
      </c>
      <c r="X227" s="74">
        <f t="shared" si="91"/>
        <v>55.63972782880893</v>
      </c>
      <c r="Y227" s="74">
        <f t="shared" si="91"/>
        <v>55.63972782880893</v>
      </c>
      <c r="Z227" s="74">
        <f t="shared" si="91"/>
        <v>55.63972782880893</v>
      </c>
      <c r="AA227" s="74">
        <f t="shared" si="91"/>
        <v>55.63972782880893</v>
      </c>
      <c r="AB227" s="74">
        <f t="shared" si="91"/>
        <v>55.63972782880893</v>
      </c>
      <c r="AC227" s="74">
        <f t="shared" si="91"/>
        <v>55.63972782880893</v>
      </c>
      <c r="AD227" s="74">
        <f t="shared" si="91"/>
        <v>55.63972782880893</v>
      </c>
      <c r="AE227" s="74">
        <f t="shared" si="91"/>
        <v>55.63972782880893</v>
      </c>
      <c r="AF227" s="74">
        <f t="shared" si="91"/>
        <v>55.63972782880893</v>
      </c>
      <c r="AG227" s="74">
        <f t="shared" si="91"/>
        <v>55.63972782880893</v>
      </c>
    </row>
    <row r="228" spans="1:33">
      <c r="A228" s="175">
        <v>24.666666666666668</v>
      </c>
      <c r="B228" s="138" t="s">
        <v>51</v>
      </c>
      <c r="C228" s="74">
        <f>C222</f>
        <v>24.289197958940001</v>
      </c>
      <c r="D228" s="74">
        <f t="shared" ref="D228:AG228" si="92">D222</f>
        <v>24.948203503337169</v>
      </c>
      <c r="E228" s="74">
        <f t="shared" si="92"/>
        <v>24.7864789942115</v>
      </c>
      <c r="F228" s="74">
        <f t="shared" si="92"/>
        <v>27.570849886544501</v>
      </c>
      <c r="G228" s="74">
        <f t="shared" si="92"/>
        <v>29.988112500522398</v>
      </c>
      <c r="H228" s="74">
        <f t="shared" si="92"/>
        <v>32.038266836145198</v>
      </c>
      <c r="I228" s="74">
        <f t="shared" si="92"/>
        <v>35.479150848538666</v>
      </c>
      <c r="J228" s="74">
        <f t="shared" si="92"/>
        <v>39.003535790427236</v>
      </c>
      <c r="K228" s="74">
        <f t="shared" si="92"/>
        <v>42.611421661810894</v>
      </c>
      <c r="L228" s="74">
        <f t="shared" si="92"/>
        <v>37.418495870374102</v>
      </c>
      <c r="M228" s="74">
        <f t="shared" si="92"/>
        <v>32.225570078937302</v>
      </c>
      <c r="N228" s="74">
        <f t="shared" si="92"/>
        <v>32.225570078937302</v>
      </c>
      <c r="O228" s="74">
        <f t="shared" si="92"/>
        <v>32.225570078937302</v>
      </c>
      <c r="P228" s="74">
        <f t="shared" si="92"/>
        <v>32.225570078937302</v>
      </c>
      <c r="Q228" s="74">
        <f t="shared" si="92"/>
        <v>32.225570078937302</v>
      </c>
      <c r="R228" s="74">
        <f t="shared" si="92"/>
        <v>32.225570078937302</v>
      </c>
      <c r="S228" s="74">
        <f t="shared" si="92"/>
        <v>32.225570078937302</v>
      </c>
      <c r="T228" s="74">
        <f t="shared" si="92"/>
        <v>32.225570078937302</v>
      </c>
      <c r="U228" s="74">
        <f t="shared" si="92"/>
        <v>32.225570078937302</v>
      </c>
      <c r="V228" s="74">
        <f t="shared" si="92"/>
        <v>32.225570078937302</v>
      </c>
      <c r="W228" s="74">
        <f t="shared" si="92"/>
        <v>32.225570078937302</v>
      </c>
      <c r="X228" s="74">
        <f t="shared" si="92"/>
        <v>32.225570078937302</v>
      </c>
      <c r="Y228" s="74">
        <f t="shared" si="92"/>
        <v>32.225570078937302</v>
      </c>
      <c r="Z228" s="74">
        <f t="shared" si="92"/>
        <v>32.225570078937302</v>
      </c>
      <c r="AA228" s="74">
        <f t="shared" si="92"/>
        <v>32.225570078937302</v>
      </c>
      <c r="AB228" s="74">
        <f t="shared" si="92"/>
        <v>32.225570078937302</v>
      </c>
      <c r="AC228" s="74">
        <f t="shared" si="92"/>
        <v>32.225570078937302</v>
      </c>
      <c r="AD228" s="74">
        <f t="shared" si="92"/>
        <v>32.225570078937302</v>
      </c>
      <c r="AE228" s="74">
        <f t="shared" si="92"/>
        <v>32.225570078937302</v>
      </c>
      <c r="AF228" s="74">
        <f t="shared" si="92"/>
        <v>32.225570078937302</v>
      </c>
      <c r="AG228" s="74">
        <f t="shared" si="92"/>
        <v>32.225570078937302</v>
      </c>
    </row>
    <row r="229" spans="1:33">
      <c r="A229" s="175">
        <v>62.5</v>
      </c>
      <c r="B229" s="138" t="s">
        <v>54</v>
      </c>
      <c r="C229" s="74">
        <f>(($A229)/($A$227+SUM($A$229:$A$233)))*(C$223-C$226-C$228)</f>
        <v>53.835547103803961</v>
      </c>
      <c r="D229" s="74">
        <f t="shared" ref="D229:AG233" si="93">(($A229)/($A$227+SUM($A$229:$A$233)))*(D$223-D$226-D$228)</f>
        <v>60.379789529612061</v>
      </c>
      <c r="E229" s="74">
        <f t="shared" si="93"/>
        <v>70.368452810449341</v>
      </c>
      <c r="F229" s="74">
        <f t="shared" si="93"/>
        <v>77.052217811333406</v>
      </c>
      <c r="G229" s="74">
        <f t="shared" si="93"/>
        <v>82.429771769967772</v>
      </c>
      <c r="H229" s="74">
        <f t="shared" si="93"/>
        <v>86.501114686352423</v>
      </c>
      <c r="I229" s="74">
        <f t="shared" si="93"/>
        <v>87.656702261628809</v>
      </c>
      <c r="J229" s="74">
        <f t="shared" si="93"/>
        <v>87.649942311985441</v>
      </c>
      <c r="K229" s="74">
        <f t="shared" si="93"/>
        <v>86.480834837422435</v>
      </c>
      <c r="L229" s="74">
        <f t="shared" si="93"/>
        <v>87.823532666154293</v>
      </c>
      <c r="M229" s="74">
        <f t="shared" si="93"/>
        <v>89.166230494886108</v>
      </c>
      <c r="N229" s="74">
        <f t="shared" si="93"/>
        <v>89.166230494886108</v>
      </c>
      <c r="O229" s="74">
        <f t="shared" si="93"/>
        <v>89.166230494886108</v>
      </c>
      <c r="P229" s="74">
        <f t="shared" si="93"/>
        <v>89.166230494886108</v>
      </c>
      <c r="Q229" s="74">
        <f t="shared" si="93"/>
        <v>89.166230494886108</v>
      </c>
      <c r="R229" s="74">
        <f t="shared" si="93"/>
        <v>89.166230494886108</v>
      </c>
      <c r="S229" s="74">
        <f t="shared" si="93"/>
        <v>89.166230494886108</v>
      </c>
      <c r="T229" s="74">
        <f t="shared" si="93"/>
        <v>89.166230494886108</v>
      </c>
      <c r="U229" s="74">
        <f t="shared" si="93"/>
        <v>89.166230494886108</v>
      </c>
      <c r="V229" s="74">
        <f t="shared" si="93"/>
        <v>89.166230494886108</v>
      </c>
      <c r="W229" s="74">
        <f t="shared" si="93"/>
        <v>89.166230494886108</v>
      </c>
      <c r="X229" s="74">
        <f t="shared" si="93"/>
        <v>89.166230494886108</v>
      </c>
      <c r="Y229" s="74">
        <f t="shared" si="93"/>
        <v>89.166230494886108</v>
      </c>
      <c r="Z229" s="74">
        <f t="shared" si="93"/>
        <v>89.166230494886108</v>
      </c>
      <c r="AA229" s="74">
        <f t="shared" si="93"/>
        <v>89.166230494886108</v>
      </c>
      <c r="AB229" s="74">
        <f t="shared" si="93"/>
        <v>89.166230494886108</v>
      </c>
      <c r="AC229" s="74">
        <f t="shared" si="93"/>
        <v>89.166230494886108</v>
      </c>
      <c r="AD229" s="74">
        <f t="shared" si="93"/>
        <v>89.166230494886108</v>
      </c>
      <c r="AE229" s="74">
        <f t="shared" si="93"/>
        <v>89.166230494886108</v>
      </c>
      <c r="AF229" s="74">
        <f t="shared" si="93"/>
        <v>89.166230494886108</v>
      </c>
      <c r="AG229" s="74">
        <f t="shared" si="93"/>
        <v>89.166230494886108</v>
      </c>
    </row>
    <row r="230" spans="1:33">
      <c r="A230" s="175">
        <v>62.5</v>
      </c>
      <c r="B230" s="138" t="s">
        <v>55</v>
      </c>
      <c r="C230" s="74">
        <f t="shared" ref="C230:R233" si="94">(($A230)/($A$227+SUM($A$229:$A$233)))*(C$223-C$226-C$228)</f>
        <v>53.835547103803961</v>
      </c>
      <c r="D230" s="74">
        <f t="shared" si="94"/>
        <v>60.379789529612061</v>
      </c>
      <c r="E230" s="74">
        <f t="shared" si="94"/>
        <v>70.368452810449341</v>
      </c>
      <c r="F230" s="74">
        <f t="shared" si="94"/>
        <v>77.052217811333406</v>
      </c>
      <c r="G230" s="74">
        <f t="shared" si="94"/>
        <v>82.429771769967772</v>
      </c>
      <c r="H230" s="74">
        <f t="shared" si="94"/>
        <v>86.501114686352423</v>
      </c>
      <c r="I230" s="74">
        <f t="shared" si="94"/>
        <v>87.656702261628809</v>
      </c>
      <c r="J230" s="74">
        <f t="shared" si="94"/>
        <v>87.649942311985441</v>
      </c>
      <c r="K230" s="74">
        <f t="shared" si="94"/>
        <v>86.480834837422435</v>
      </c>
      <c r="L230" s="74">
        <f t="shared" si="94"/>
        <v>87.823532666154293</v>
      </c>
      <c r="M230" s="74">
        <f t="shared" si="94"/>
        <v>89.166230494886108</v>
      </c>
      <c r="N230" s="74">
        <f t="shared" si="94"/>
        <v>89.166230494886108</v>
      </c>
      <c r="O230" s="74">
        <f t="shared" si="94"/>
        <v>89.166230494886108</v>
      </c>
      <c r="P230" s="74">
        <f t="shared" si="94"/>
        <v>89.166230494886108</v>
      </c>
      <c r="Q230" s="74">
        <f t="shared" si="94"/>
        <v>89.166230494886108</v>
      </c>
      <c r="R230" s="74">
        <f t="shared" si="94"/>
        <v>89.166230494886108</v>
      </c>
      <c r="S230" s="74">
        <f t="shared" si="93"/>
        <v>89.166230494886108</v>
      </c>
      <c r="T230" s="74">
        <f t="shared" si="93"/>
        <v>89.166230494886108</v>
      </c>
      <c r="U230" s="74">
        <f t="shared" si="93"/>
        <v>89.166230494886108</v>
      </c>
      <c r="V230" s="74">
        <f t="shared" si="93"/>
        <v>89.166230494886108</v>
      </c>
      <c r="W230" s="74">
        <f t="shared" si="93"/>
        <v>89.166230494886108</v>
      </c>
      <c r="X230" s="74">
        <f t="shared" si="93"/>
        <v>89.166230494886108</v>
      </c>
      <c r="Y230" s="74">
        <f t="shared" si="93"/>
        <v>89.166230494886108</v>
      </c>
      <c r="Z230" s="74">
        <f t="shared" si="93"/>
        <v>89.166230494886108</v>
      </c>
      <c r="AA230" s="74">
        <f t="shared" si="93"/>
        <v>89.166230494886108</v>
      </c>
      <c r="AB230" s="74">
        <f t="shared" si="93"/>
        <v>89.166230494886108</v>
      </c>
      <c r="AC230" s="74">
        <f t="shared" si="93"/>
        <v>89.166230494886108</v>
      </c>
      <c r="AD230" s="74">
        <f t="shared" si="93"/>
        <v>89.166230494886108</v>
      </c>
      <c r="AE230" s="74">
        <f t="shared" si="93"/>
        <v>89.166230494886108</v>
      </c>
      <c r="AF230" s="74">
        <f t="shared" si="93"/>
        <v>89.166230494886108</v>
      </c>
      <c r="AG230" s="74">
        <f t="shared" si="93"/>
        <v>89.166230494886108</v>
      </c>
    </row>
    <row r="231" spans="1:33">
      <c r="A231" s="175">
        <v>42.5</v>
      </c>
      <c r="B231" s="138" t="s">
        <v>56</v>
      </c>
      <c r="C231" s="74">
        <f t="shared" si="94"/>
        <v>36.608172030586694</v>
      </c>
      <c r="D231" s="74">
        <f t="shared" si="94"/>
        <v>41.058256880136206</v>
      </c>
      <c r="E231" s="74">
        <f t="shared" si="94"/>
        <v>47.850547911105551</v>
      </c>
      <c r="F231" s="74">
        <f t="shared" si="94"/>
        <v>52.395508111706718</v>
      </c>
      <c r="G231" s="74">
        <f t="shared" si="94"/>
        <v>56.052244803578084</v>
      </c>
      <c r="H231" s="74">
        <f t="shared" si="94"/>
        <v>58.820757986719649</v>
      </c>
      <c r="I231" s="74">
        <f t="shared" si="94"/>
        <v>59.606557537907584</v>
      </c>
      <c r="J231" s="74">
        <f t="shared" si="94"/>
        <v>59.6019607721501</v>
      </c>
      <c r="K231" s="74">
        <f t="shared" si="94"/>
        <v>58.806967689447255</v>
      </c>
      <c r="L231" s="74">
        <f t="shared" si="94"/>
        <v>59.720002212984923</v>
      </c>
      <c r="M231" s="74">
        <f t="shared" si="94"/>
        <v>60.633036736522556</v>
      </c>
      <c r="N231" s="74">
        <f t="shared" si="93"/>
        <v>60.633036736522556</v>
      </c>
      <c r="O231" s="74">
        <f t="shared" si="93"/>
        <v>60.633036736522556</v>
      </c>
      <c r="P231" s="74">
        <f t="shared" si="93"/>
        <v>60.633036736522556</v>
      </c>
      <c r="Q231" s="74">
        <f t="shared" si="93"/>
        <v>60.633036736522556</v>
      </c>
      <c r="R231" s="74">
        <f t="shared" si="93"/>
        <v>60.633036736522556</v>
      </c>
      <c r="S231" s="74">
        <f t="shared" si="93"/>
        <v>60.633036736522556</v>
      </c>
      <c r="T231" s="74">
        <f t="shared" si="93"/>
        <v>60.633036736522556</v>
      </c>
      <c r="U231" s="74">
        <f t="shared" si="93"/>
        <v>60.633036736522556</v>
      </c>
      <c r="V231" s="74">
        <f t="shared" si="93"/>
        <v>60.633036736522556</v>
      </c>
      <c r="W231" s="74">
        <f t="shared" si="93"/>
        <v>60.633036736522556</v>
      </c>
      <c r="X231" s="74">
        <f t="shared" si="93"/>
        <v>60.633036736522556</v>
      </c>
      <c r="Y231" s="74">
        <f t="shared" si="93"/>
        <v>60.633036736522556</v>
      </c>
      <c r="Z231" s="74">
        <f t="shared" si="93"/>
        <v>60.633036736522556</v>
      </c>
      <c r="AA231" s="74">
        <f t="shared" si="93"/>
        <v>60.633036736522556</v>
      </c>
      <c r="AB231" s="74">
        <f t="shared" si="93"/>
        <v>60.633036736522556</v>
      </c>
      <c r="AC231" s="74">
        <f t="shared" si="93"/>
        <v>60.633036736522556</v>
      </c>
      <c r="AD231" s="74">
        <f t="shared" si="93"/>
        <v>60.633036736522556</v>
      </c>
      <c r="AE231" s="74">
        <f t="shared" si="93"/>
        <v>60.633036736522556</v>
      </c>
      <c r="AF231" s="74">
        <f t="shared" si="93"/>
        <v>60.633036736522556</v>
      </c>
      <c r="AG231" s="74">
        <f t="shared" si="93"/>
        <v>60.633036736522556</v>
      </c>
    </row>
    <row r="232" spans="1:33">
      <c r="A232" s="175">
        <v>42.5</v>
      </c>
      <c r="B232" s="138" t="s">
        <v>57</v>
      </c>
      <c r="C232" s="74">
        <f t="shared" si="94"/>
        <v>36.608172030586694</v>
      </c>
      <c r="D232" s="74">
        <f t="shared" si="94"/>
        <v>41.058256880136206</v>
      </c>
      <c r="E232" s="74">
        <f t="shared" si="94"/>
        <v>47.850547911105551</v>
      </c>
      <c r="F232" s="74">
        <f t="shared" si="94"/>
        <v>52.395508111706718</v>
      </c>
      <c r="G232" s="74">
        <f t="shared" si="94"/>
        <v>56.052244803578084</v>
      </c>
      <c r="H232" s="74">
        <f t="shared" si="94"/>
        <v>58.820757986719649</v>
      </c>
      <c r="I232" s="74">
        <f t="shared" si="94"/>
        <v>59.606557537907584</v>
      </c>
      <c r="J232" s="74">
        <f t="shared" si="94"/>
        <v>59.6019607721501</v>
      </c>
      <c r="K232" s="74">
        <f t="shared" si="94"/>
        <v>58.806967689447255</v>
      </c>
      <c r="L232" s="74">
        <f t="shared" si="94"/>
        <v>59.720002212984923</v>
      </c>
      <c r="M232" s="74">
        <f t="shared" si="94"/>
        <v>60.633036736522556</v>
      </c>
      <c r="N232" s="74">
        <f t="shared" si="93"/>
        <v>60.633036736522556</v>
      </c>
      <c r="O232" s="74">
        <f t="shared" si="93"/>
        <v>60.633036736522556</v>
      </c>
      <c r="P232" s="74">
        <f t="shared" si="93"/>
        <v>60.633036736522556</v>
      </c>
      <c r="Q232" s="74">
        <f t="shared" si="93"/>
        <v>60.633036736522556</v>
      </c>
      <c r="R232" s="74">
        <f t="shared" si="93"/>
        <v>60.633036736522556</v>
      </c>
      <c r="S232" s="74">
        <f t="shared" si="93"/>
        <v>60.633036736522556</v>
      </c>
      <c r="T232" s="74">
        <f t="shared" si="93"/>
        <v>60.633036736522556</v>
      </c>
      <c r="U232" s="74">
        <f t="shared" si="93"/>
        <v>60.633036736522556</v>
      </c>
      <c r="V232" s="74">
        <f t="shared" si="93"/>
        <v>60.633036736522556</v>
      </c>
      <c r="W232" s="74">
        <f t="shared" si="93"/>
        <v>60.633036736522556</v>
      </c>
      <c r="X232" s="74">
        <f t="shared" si="93"/>
        <v>60.633036736522556</v>
      </c>
      <c r="Y232" s="74">
        <f t="shared" si="93"/>
        <v>60.633036736522556</v>
      </c>
      <c r="Z232" s="74">
        <f t="shared" si="93"/>
        <v>60.633036736522556</v>
      </c>
      <c r="AA232" s="74">
        <f t="shared" si="93"/>
        <v>60.633036736522556</v>
      </c>
      <c r="AB232" s="74">
        <f t="shared" si="93"/>
        <v>60.633036736522556</v>
      </c>
      <c r="AC232" s="74">
        <f t="shared" si="93"/>
        <v>60.633036736522556</v>
      </c>
      <c r="AD232" s="74">
        <f t="shared" si="93"/>
        <v>60.633036736522556</v>
      </c>
      <c r="AE232" s="74">
        <f t="shared" si="93"/>
        <v>60.633036736522556</v>
      </c>
      <c r="AF232" s="74">
        <f t="shared" si="93"/>
        <v>60.633036736522556</v>
      </c>
      <c r="AG232" s="74">
        <f t="shared" si="93"/>
        <v>60.633036736522556</v>
      </c>
    </row>
    <row r="233" spans="1:33">
      <c r="A233" s="175">
        <v>24.666666666666668</v>
      </c>
      <c r="B233" s="138" t="s">
        <v>52</v>
      </c>
      <c r="C233" s="74">
        <f t="shared" si="94"/>
        <v>21.247095923634632</v>
      </c>
      <c r="D233" s="74">
        <f t="shared" si="94"/>
        <v>23.829890267686896</v>
      </c>
      <c r="E233" s="74">
        <f t="shared" si="94"/>
        <v>27.772082709190673</v>
      </c>
      <c r="F233" s="74">
        <f t="shared" si="94"/>
        <v>30.409941962872921</v>
      </c>
      <c r="G233" s="74">
        <f t="shared" si="94"/>
        <v>32.532283258547281</v>
      </c>
      <c r="H233" s="74">
        <f t="shared" si="94"/>
        <v>34.139106596213757</v>
      </c>
      <c r="I233" s="74">
        <f t="shared" si="94"/>
        <v>34.595178492589504</v>
      </c>
      <c r="J233" s="74">
        <f t="shared" si="94"/>
        <v>34.592510565796921</v>
      </c>
      <c r="K233" s="74">
        <f t="shared" si="94"/>
        <v>34.131102815836059</v>
      </c>
      <c r="L233" s="74">
        <f t="shared" si="94"/>
        <v>34.661020892242234</v>
      </c>
      <c r="M233" s="74">
        <f t="shared" si="94"/>
        <v>35.190938968648389</v>
      </c>
      <c r="N233" s="74">
        <f t="shared" si="93"/>
        <v>35.190938968648389</v>
      </c>
      <c r="O233" s="74">
        <f t="shared" si="93"/>
        <v>35.190938968648389</v>
      </c>
      <c r="P233" s="74">
        <f t="shared" si="93"/>
        <v>35.190938968648389</v>
      </c>
      <c r="Q233" s="74">
        <f t="shared" si="93"/>
        <v>35.190938968648389</v>
      </c>
      <c r="R233" s="74">
        <f t="shared" si="93"/>
        <v>35.190938968648389</v>
      </c>
      <c r="S233" s="74">
        <f t="shared" si="93"/>
        <v>35.190938968648389</v>
      </c>
      <c r="T233" s="74">
        <f t="shared" si="93"/>
        <v>35.190938968648389</v>
      </c>
      <c r="U233" s="74">
        <f t="shared" si="93"/>
        <v>35.190938968648389</v>
      </c>
      <c r="V233" s="74">
        <f t="shared" si="93"/>
        <v>35.190938968648389</v>
      </c>
      <c r="W233" s="74">
        <f t="shared" si="93"/>
        <v>35.190938968648389</v>
      </c>
      <c r="X233" s="74">
        <f t="shared" si="93"/>
        <v>35.190938968648389</v>
      </c>
      <c r="Y233" s="74">
        <f t="shared" si="93"/>
        <v>35.190938968648389</v>
      </c>
      <c r="Z233" s="74">
        <f t="shared" si="93"/>
        <v>35.190938968648389</v>
      </c>
      <c r="AA233" s="74">
        <f t="shared" si="93"/>
        <v>35.190938968648389</v>
      </c>
      <c r="AB233" s="74">
        <f t="shared" si="93"/>
        <v>35.190938968648389</v>
      </c>
      <c r="AC233" s="74">
        <f t="shared" si="93"/>
        <v>35.190938968648389</v>
      </c>
      <c r="AD233" s="74">
        <f t="shared" si="93"/>
        <v>35.190938968648389</v>
      </c>
      <c r="AE233" s="74">
        <f t="shared" si="93"/>
        <v>35.190938968648389</v>
      </c>
      <c r="AF233" s="74">
        <f t="shared" si="93"/>
        <v>35.190938968648389</v>
      </c>
      <c r="AG233" s="74">
        <f t="shared" si="93"/>
        <v>35.190938968648389</v>
      </c>
    </row>
    <row r="234" spans="1:33">
      <c r="A234" s="176">
        <f>SUM(A226:A233)</f>
        <v>323.00000000000006</v>
      </c>
      <c r="B234" s="1" t="s">
        <v>22</v>
      </c>
      <c r="C234" s="1">
        <f>SUM(C226:C233)</f>
        <v>285.04646701834298</v>
      </c>
      <c r="D234" s="1">
        <f t="shared" ref="D234:AG234" si="95">SUM(D226:D233)</f>
        <v>313.74658628593477</v>
      </c>
      <c r="E234" s="1">
        <f t="shared" si="95"/>
        <v>359.95190417770107</v>
      </c>
      <c r="F234" s="1">
        <f t="shared" si="95"/>
        <v>389.9289102308561</v>
      </c>
      <c r="G234" s="1">
        <f t="shared" si="95"/>
        <v>415.03033782696252</v>
      </c>
      <c r="H234" s="1">
        <f t="shared" si="95"/>
        <v>435.2561869660201</v>
      </c>
      <c r="I234" s="1">
        <f t="shared" si="95"/>
        <v>443.41997476490587</v>
      </c>
      <c r="J234" s="1">
        <f t="shared" si="95"/>
        <v>446.24965199179735</v>
      </c>
      <c r="K234" s="1">
        <f t="shared" si="95"/>
        <v>443.74521864669498</v>
      </c>
      <c r="L234" s="1">
        <f t="shared" si="95"/>
        <v>445.61840473634294</v>
      </c>
      <c r="M234" s="1">
        <f t="shared" si="95"/>
        <v>447.49159082599073</v>
      </c>
      <c r="N234" s="1">
        <f t="shared" si="95"/>
        <v>447.49159082599073</v>
      </c>
      <c r="O234" s="1">
        <f t="shared" si="95"/>
        <v>447.49159082599073</v>
      </c>
      <c r="P234" s="1">
        <f t="shared" si="95"/>
        <v>447.49159082599073</v>
      </c>
      <c r="Q234" s="1">
        <f t="shared" si="95"/>
        <v>447.49159082599073</v>
      </c>
      <c r="R234" s="1">
        <f t="shared" si="95"/>
        <v>447.49159082599073</v>
      </c>
      <c r="S234" s="1">
        <f t="shared" si="95"/>
        <v>447.49159082599073</v>
      </c>
      <c r="T234" s="1">
        <f t="shared" si="95"/>
        <v>447.49159082599073</v>
      </c>
      <c r="U234" s="1">
        <f t="shared" si="95"/>
        <v>447.49159082599073</v>
      </c>
      <c r="V234" s="1">
        <f t="shared" si="95"/>
        <v>447.49159082599073</v>
      </c>
      <c r="W234" s="1">
        <f t="shared" si="95"/>
        <v>447.49159082599073</v>
      </c>
      <c r="X234" s="1">
        <f t="shared" si="95"/>
        <v>447.49159082599073</v>
      </c>
      <c r="Y234" s="1">
        <f t="shared" si="95"/>
        <v>447.49159082599073</v>
      </c>
      <c r="Z234" s="1">
        <f t="shared" si="95"/>
        <v>447.49159082599073</v>
      </c>
      <c r="AA234" s="1">
        <f t="shared" si="95"/>
        <v>447.49159082599073</v>
      </c>
      <c r="AB234" s="1">
        <f t="shared" si="95"/>
        <v>447.49159082599073</v>
      </c>
      <c r="AC234" s="1">
        <f t="shared" si="95"/>
        <v>447.49159082599073</v>
      </c>
      <c r="AD234" s="1">
        <f t="shared" si="95"/>
        <v>447.49159082599073</v>
      </c>
      <c r="AE234" s="1">
        <f t="shared" si="95"/>
        <v>447.49159082599073</v>
      </c>
      <c r="AF234" s="1">
        <f t="shared" si="95"/>
        <v>447.49159082599073</v>
      </c>
      <c r="AG234" s="1">
        <f t="shared" si="95"/>
        <v>447.49159082599073</v>
      </c>
    </row>
    <row r="236" spans="1:33">
      <c r="A236" s="143" t="s">
        <v>58</v>
      </c>
      <c r="B236" s="173" t="s">
        <v>77</v>
      </c>
      <c r="C236" s="144">
        <v>2000</v>
      </c>
      <c r="D236" s="145">
        <v>2010</v>
      </c>
      <c r="E236" s="145">
        <v>2020</v>
      </c>
      <c r="F236" s="145">
        <v>2030</v>
      </c>
      <c r="G236" s="145">
        <v>2040</v>
      </c>
      <c r="H236" s="145">
        <v>2050</v>
      </c>
      <c r="I236" s="145">
        <v>2060</v>
      </c>
      <c r="J236" s="145">
        <v>2080</v>
      </c>
      <c r="K236" s="145">
        <v>2100</v>
      </c>
      <c r="L236" s="145">
        <v>2200</v>
      </c>
      <c r="M236" s="145">
        <v>2300</v>
      </c>
    </row>
    <row r="237" spans="1:33">
      <c r="B237" s="143" t="s">
        <v>50</v>
      </c>
      <c r="C237" s="160">
        <f>C226</f>
        <v>25.029353474213401</v>
      </c>
      <c r="D237" s="143">
        <f t="shared" ref="D237:I245" si="96">100*(D226/$C226)</f>
        <v>97.547110252329645</v>
      </c>
      <c r="E237" s="143">
        <f t="shared" si="96"/>
        <v>108.05483451792877</v>
      </c>
      <c r="F237" s="143">
        <f t="shared" si="96"/>
        <v>99.771185247809143</v>
      </c>
      <c r="G237" s="143">
        <f t="shared" si="96"/>
        <v>96.325825440039225</v>
      </c>
      <c r="H237" s="143">
        <f t="shared" si="96"/>
        <v>97.718755094618942</v>
      </c>
      <c r="I237" s="143">
        <f t="shared" si="96"/>
        <v>96.372220074720062</v>
      </c>
      <c r="J237" s="143">
        <f>100*(K226/$C226)</f>
        <v>89.746817471332847</v>
      </c>
      <c r="K237" s="143">
        <f>100*(M226/$C226)</f>
        <v>99.230767236425066</v>
      </c>
      <c r="L237" s="143">
        <f>100*(W226/$C226)</f>
        <v>99.230767236425066</v>
      </c>
      <c r="M237" s="143">
        <f>100*(AG226/$C226)</f>
        <v>99.230767236425066</v>
      </c>
    </row>
    <row r="238" spans="1:33">
      <c r="A238" s="1"/>
      <c r="B238" s="143" t="s">
        <v>76</v>
      </c>
      <c r="C238" s="160">
        <f t="shared" ref="C238:C245" si="97">C227</f>
        <v>33.593381392773672</v>
      </c>
      <c r="D238" s="143">
        <f t="shared" si="96"/>
        <v>112.15598759159946</v>
      </c>
      <c r="E238" s="143">
        <f t="shared" si="96"/>
        <v>130.71001707248772</v>
      </c>
      <c r="F238" s="143">
        <f t="shared" si="96"/>
        <v>143.12516906861524</v>
      </c>
      <c r="G238" s="143">
        <f t="shared" si="96"/>
        <v>153.11402261971878</v>
      </c>
      <c r="H238" s="143">
        <f t="shared" si="96"/>
        <v>160.67657772579847</v>
      </c>
      <c r="I238" s="143">
        <f t="shared" si="96"/>
        <v>162.82309176242228</v>
      </c>
      <c r="J238" s="143">
        <f t="shared" ref="J238:J245" si="98">100*(K227/$C227)</f>
        <v>160.63890772888939</v>
      </c>
      <c r="K238" s="143">
        <f t="shared" ref="K238:K244" si="99">100*(M227/$C227)</f>
        <v>165.62705366949956</v>
      </c>
      <c r="L238" s="143">
        <f t="shared" ref="L238:L244" si="100">100*(W227/$C227)</f>
        <v>165.62705366949956</v>
      </c>
      <c r="M238" s="143">
        <f t="shared" ref="M238:M244" si="101">100*(AG227/$C227)</f>
        <v>165.62705366949956</v>
      </c>
    </row>
    <row r="239" spans="1:33">
      <c r="A239" s="1"/>
      <c r="B239" s="143" t="s">
        <v>51</v>
      </c>
      <c r="C239" s="160">
        <f t="shared" si="97"/>
        <v>24.289197958940001</v>
      </c>
      <c r="D239" s="143">
        <f t="shared" si="96"/>
        <v>102.71316305096279</v>
      </c>
      <c r="E239" s="143">
        <f t="shared" si="96"/>
        <v>102.04733411169909</v>
      </c>
      <c r="F239" s="143">
        <f t="shared" si="96"/>
        <v>113.51074635379896</v>
      </c>
      <c r="G239" s="143">
        <f t="shared" si="96"/>
        <v>123.46275307738117</v>
      </c>
      <c r="H239" s="143">
        <f t="shared" si="96"/>
        <v>131.90335428244569</v>
      </c>
      <c r="I239" s="143">
        <f t="shared" si="96"/>
        <v>146.06966812372673</v>
      </c>
      <c r="J239" s="143">
        <f t="shared" si="98"/>
        <v>175.43362993641841</v>
      </c>
      <c r="K239" s="143">
        <f t="shared" si="99"/>
        <v>132.67449231305804</v>
      </c>
      <c r="L239" s="143">
        <f t="shared" si="100"/>
        <v>132.67449231305804</v>
      </c>
      <c r="M239" s="143">
        <f t="shared" si="101"/>
        <v>132.67449231305804</v>
      </c>
    </row>
    <row r="240" spans="1:33">
      <c r="A240" s="1"/>
      <c r="B240" s="143" t="s">
        <v>54</v>
      </c>
      <c r="C240" s="160">
        <f t="shared" si="97"/>
        <v>53.835547103803961</v>
      </c>
      <c r="D240" s="143">
        <f t="shared" si="96"/>
        <v>112.15598759159948</v>
      </c>
      <c r="E240" s="143">
        <f t="shared" si="96"/>
        <v>130.71001707248774</v>
      </c>
      <c r="F240" s="143">
        <f t="shared" si="96"/>
        <v>143.12516906861524</v>
      </c>
      <c r="G240" s="143">
        <f t="shared" si="96"/>
        <v>153.11402261971881</v>
      </c>
      <c r="H240" s="143">
        <f t="shared" si="96"/>
        <v>160.6765777257985</v>
      </c>
      <c r="I240" s="143">
        <f t="shared" si="96"/>
        <v>162.82309176242231</v>
      </c>
      <c r="J240" s="143">
        <f t="shared" si="98"/>
        <v>160.63890772888939</v>
      </c>
      <c r="K240" s="143">
        <f t="shared" si="99"/>
        <v>165.62705366949956</v>
      </c>
      <c r="L240" s="143">
        <f t="shared" si="100"/>
        <v>165.62705366949956</v>
      </c>
      <c r="M240" s="143">
        <f t="shared" si="101"/>
        <v>165.62705366949956</v>
      </c>
    </row>
    <row r="241" spans="1:13">
      <c r="A241" s="1"/>
      <c r="B241" s="143" t="s">
        <v>55</v>
      </c>
      <c r="C241" s="160">
        <f t="shared" si="97"/>
        <v>53.835547103803961</v>
      </c>
      <c r="D241" s="143">
        <f t="shared" si="96"/>
        <v>112.15598759159948</v>
      </c>
      <c r="E241" s="143">
        <f t="shared" si="96"/>
        <v>130.71001707248774</v>
      </c>
      <c r="F241" s="143">
        <f t="shared" si="96"/>
        <v>143.12516906861524</v>
      </c>
      <c r="G241" s="143">
        <f t="shared" si="96"/>
        <v>153.11402261971881</v>
      </c>
      <c r="H241" s="143">
        <f t="shared" si="96"/>
        <v>160.6765777257985</v>
      </c>
      <c r="I241" s="143">
        <f t="shared" si="96"/>
        <v>162.82309176242231</v>
      </c>
      <c r="J241" s="143">
        <f t="shared" si="98"/>
        <v>160.63890772888939</v>
      </c>
      <c r="K241" s="143">
        <f t="shared" si="99"/>
        <v>165.62705366949956</v>
      </c>
      <c r="L241" s="143">
        <f t="shared" si="100"/>
        <v>165.62705366949956</v>
      </c>
      <c r="M241" s="143">
        <f t="shared" si="101"/>
        <v>165.62705366949956</v>
      </c>
    </row>
    <row r="242" spans="1:13">
      <c r="A242" s="1"/>
      <c r="B242" s="143" t="s">
        <v>56</v>
      </c>
      <c r="C242" s="160">
        <f t="shared" si="97"/>
        <v>36.608172030586694</v>
      </c>
      <c r="D242" s="143">
        <f t="shared" si="96"/>
        <v>112.15598759159948</v>
      </c>
      <c r="E242" s="143">
        <f t="shared" si="96"/>
        <v>130.71001707248774</v>
      </c>
      <c r="F242" s="143">
        <f t="shared" si="96"/>
        <v>143.12516906861524</v>
      </c>
      <c r="G242" s="143">
        <f t="shared" si="96"/>
        <v>153.11402261971881</v>
      </c>
      <c r="H242" s="143">
        <f t="shared" si="96"/>
        <v>160.6765777257985</v>
      </c>
      <c r="I242" s="143">
        <f t="shared" si="96"/>
        <v>162.82309176242228</v>
      </c>
      <c r="J242" s="143">
        <f t="shared" si="98"/>
        <v>160.63890772888939</v>
      </c>
      <c r="K242" s="143">
        <f t="shared" si="99"/>
        <v>165.62705366949956</v>
      </c>
      <c r="L242" s="143">
        <f t="shared" si="100"/>
        <v>165.62705366949956</v>
      </c>
      <c r="M242" s="143">
        <f t="shared" si="101"/>
        <v>165.62705366949956</v>
      </c>
    </row>
    <row r="243" spans="1:13">
      <c r="A243" s="1"/>
      <c r="B243" s="143" t="s">
        <v>57</v>
      </c>
      <c r="C243" s="160">
        <f t="shared" si="97"/>
        <v>36.608172030586694</v>
      </c>
      <c r="D243" s="143">
        <f t="shared" si="96"/>
        <v>112.15598759159948</v>
      </c>
      <c r="E243" s="143">
        <f t="shared" si="96"/>
        <v>130.71001707248774</v>
      </c>
      <c r="F243" s="143">
        <f t="shared" si="96"/>
        <v>143.12516906861524</v>
      </c>
      <c r="G243" s="143">
        <f t="shared" si="96"/>
        <v>153.11402261971881</v>
      </c>
      <c r="H243" s="143">
        <f t="shared" si="96"/>
        <v>160.6765777257985</v>
      </c>
      <c r="I243" s="143">
        <f t="shared" si="96"/>
        <v>162.82309176242228</v>
      </c>
      <c r="J243" s="143">
        <f t="shared" si="98"/>
        <v>160.63890772888939</v>
      </c>
      <c r="K243" s="143">
        <f t="shared" si="99"/>
        <v>165.62705366949956</v>
      </c>
      <c r="L243" s="143">
        <f t="shared" si="100"/>
        <v>165.62705366949956</v>
      </c>
      <c r="M243" s="143">
        <f t="shared" si="101"/>
        <v>165.62705366949956</v>
      </c>
    </row>
    <row r="244" spans="1:13">
      <c r="A244" s="1"/>
      <c r="B244" s="143" t="s">
        <v>52</v>
      </c>
      <c r="C244" s="161">
        <f t="shared" si="97"/>
        <v>21.247095923634632</v>
      </c>
      <c r="D244" s="143">
        <f t="shared" si="96"/>
        <v>112.15598759159948</v>
      </c>
      <c r="E244" s="143">
        <f t="shared" si="96"/>
        <v>130.71001707248772</v>
      </c>
      <c r="F244" s="143">
        <f t="shared" si="96"/>
        <v>143.12516906861524</v>
      </c>
      <c r="G244" s="143">
        <f t="shared" si="96"/>
        <v>153.11402261971881</v>
      </c>
      <c r="H244" s="143">
        <f t="shared" si="96"/>
        <v>160.67657772579847</v>
      </c>
      <c r="I244" s="143">
        <f t="shared" si="96"/>
        <v>162.82309176242228</v>
      </c>
      <c r="J244" s="143">
        <f t="shared" si="98"/>
        <v>160.63890772888939</v>
      </c>
      <c r="K244" s="143">
        <f t="shared" si="99"/>
        <v>165.62705366949959</v>
      </c>
      <c r="L244" s="143">
        <f t="shared" si="100"/>
        <v>165.62705366949959</v>
      </c>
      <c r="M244" s="143">
        <f t="shared" si="101"/>
        <v>165.62705366949959</v>
      </c>
    </row>
    <row r="245" spans="1:13">
      <c r="B245" s="125" t="s">
        <v>22</v>
      </c>
      <c r="C245" s="179">
        <f t="shared" si="97"/>
        <v>285.04646701834298</v>
      </c>
      <c r="D245" s="150">
        <f>100*(D234/$C234)</f>
        <v>110.0685756844497</v>
      </c>
      <c r="E245" s="150">
        <f t="shared" si="96"/>
        <v>126.27832505446834</v>
      </c>
      <c r="F245" s="150">
        <f t="shared" si="96"/>
        <v>136.79485815404399</v>
      </c>
      <c r="G245" s="150">
        <f t="shared" si="96"/>
        <v>145.60094084599021</v>
      </c>
      <c r="H245" s="150">
        <f t="shared" si="96"/>
        <v>152.69657313030683</v>
      </c>
      <c r="I245" s="150">
        <f t="shared" si="96"/>
        <v>155.56059312125115</v>
      </c>
      <c r="J245" s="150">
        <f t="shared" si="98"/>
        <v>155.67469517808112</v>
      </c>
      <c r="K245" s="150">
        <f>100*(M234/$C234)</f>
        <v>156.98899744552673</v>
      </c>
      <c r="L245" s="150">
        <f>100*(W234/$C234)</f>
        <v>156.98899744552673</v>
      </c>
      <c r="M245" s="150">
        <f>100*(AG234/$C234)</f>
        <v>156.98899744552673</v>
      </c>
    </row>
    <row r="246" spans="1:13">
      <c r="A246" s="128"/>
      <c r="B246" s="128" t="s">
        <v>78</v>
      </c>
      <c r="C246" s="128">
        <f>C223</f>
        <v>285.04646701834298</v>
      </c>
      <c r="D246" s="128">
        <f>$C246*(D245/100)</f>
        <v>313.74658628593477</v>
      </c>
      <c r="E246" s="128">
        <f t="shared" ref="E246:M246" si="102">$C246*(E245/100)</f>
        <v>359.95190417770107</v>
      </c>
      <c r="F246" s="128">
        <f t="shared" si="102"/>
        <v>389.9289102308561</v>
      </c>
      <c r="G246" s="128">
        <f t="shared" si="102"/>
        <v>415.03033782696252</v>
      </c>
      <c r="H246" s="128">
        <f t="shared" si="102"/>
        <v>435.25618696601998</v>
      </c>
      <c r="I246" s="128">
        <f t="shared" si="102"/>
        <v>443.41997476490587</v>
      </c>
      <c r="J246" s="128">
        <f t="shared" si="102"/>
        <v>443.74521864669498</v>
      </c>
      <c r="K246" s="128">
        <f t="shared" si="102"/>
        <v>447.49159082599073</v>
      </c>
      <c r="L246" s="128">
        <f t="shared" si="102"/>
        <v>447.49159082599073</v>
      </c>
      <c r="M246" s="128">
        <f t="shared" si="102"/>
        <v>447.49159082599073</v>
      </c>
    </row>
    <row r="247" spans="1:13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</row>
    <row r="248" spans="1:13" s="204" customFormat="1">
      <c r="A248" s="203"/>
    </row>
    <row r="249" spans="1:13">
      <c r="A249" s="124" t="s">
        <v>79</v>
      </c>
    </row>
    <row r="251" spans="1:13" ht="25.5">
      <c r="A251" s="213" t="s">
        <v>80</v>
      </c>
      <c r="B251" s="217" t="s">
        <v>81</v>
      </c>
      <c r="C251" s="178">
        <f t="array" ref="C251:L251">Y</f>
        <v>2009</v>
      </c>
      <c r="D251" s="178">
        <v>2010</v>
      </c>
      <c r="E251" s="178">
        <v>2020</v>
      </c>
      <c r="F251" s="178">
        <v>2030</v>
      </c>
      <c r="G251" s="178">
        <v>2040</v>
      </c>
      <c r="H251" s="178">
        <v>2050</v>
      </c>
      <c r="I251" s="178">
        <v>2075</v>
      </c>
      <c r="J251" s="178">
        <v>2100</v>
      </c>
      <c r="K251" s="178">
        <v>2150</v>
      </c>
      <c r="L251" s="178">
        <v>2200</v>
      </c>
    </row>
    <row r="252" spans="1:13">
      <c r="A252" s="214">
        <v>4.0550401599476835</v>
      </c>
      <c r="B252" s="177" t="s">
        <v>50</v>
      </c>
      <c r="C252" s="228">
        <v>93.091382674260032</v>
      </c>
      <c r="D252" s="228">
        <v>87.279942363314561</v>
      </c>
      <c r="E252" s="228">
        <v>60.702392468004078</v>
      </c>
      <c r="F252" s="228">
        <v>60.351728674350596</v>
      </c>
      <c r="G252" s="228">
        <v>55.799528781195512</v>
      </c>
      <c r="H252" s="228">
        <v>60.79130099536814</v>
      </c>
      <c r="I252" s="228">
        <v>46.990288309899924</v>
      </c>
      <c r="J252" s="228">
        <v>40.682484033902718</v>
      </c>
      <c r="K252" s="228">
        <v>40.682484033902718</v>
      </c>
      <c r="L252" s="228">
        <v>40.682484033902718</v>
      </c>
    </row>
    <row r="253" spans="1:13">
      <c r="A253" s="215">
        <v>5.517513660256685</v>
      </c>
      <c r="B253" s="177" t="s">
        <v>51</v>
      </c>
      <c r="C253" s="228">
        <v>93.091382674260032</v>
      </c>
      <c r="D253" s="228">
        <v>87.279942363314561</v>
      </c>
      <c r="E253" s="228">
        <v>60.702392468004078</v>
      </c>
      <c r="F253" s="228">
        <v>60.351728674350596</v>
      </c>
      <c r="G253" s="228">
        <v>55.799528781195512</v>
      </c>
      <c r="H253" s="228">
        <v>60.79130099536814</v>
      </c>
      <c r="I253" s="228">
        <v>46.990288309899924</v>
      </c>
      <c r="J253" s="228">
        <v>40.682484033902718</v>
      </c>
      <c r="K253" s="228">
        <v>40.682484033902718</v>
      </c>
      <c r="L253" s="228">
        <v>40.682484033902718</v>
      </c>
    </row>
    <row r="254" spans="1:13">
      <c r="A254" s="215">
        <v>1.7283777730924554</v>
      </c>
      <c r="B254" s="177" t="s">
        <v>52</v>
      </c>
      <c r="C254" s="228">
        <v>93.091382674260032</v>
      </c>
      <c r="D254" s="228">
        <v>87.279942363314561</v>
      </c>
      <c r="E254" s="228">
        <v>60.702392468004078</v>
      </c>
      <c r="F254" s="228">
        <v>60.351728674350596</v>
      </c>
      <c r="G254" s="228">
        <v>55.799528781195512</v>
      </c>
      <c r="H254" s="228">
        <v>60.79130099536814</v>
      </c>
      <c r="I254" s="228">
        <v>46.990288309899924</v>
      </c>
      <c r="J254" s="228">
        <v>40.682484033902718</v>
      </c>
      <c r="K254" s="228">
        <v>40.682484033902718</v>
      </c>
      <c r="L254" s="228">
        <v>40.682484033902718</v>
      </c>
    </row>
    <row r="255" spans="1:13">
      <c r="A255" s="215">
        <v>11.923838276285592</v>
      </c>
      <c r="B255" s="177" t="s">
        <v>53</v>
      </c>
      <c r="C255" s="228">
        <v>101.0992435494652</v>
      </c>
      <c r="D255" s="228">
        <v>101.80568849790269</v>
      </c>
      <c r="E255" s="228">
        <v>90.038935976917543</v>
      </c>
      <c r="F255" s="228">
        <v>65.554463904898057</v>
      </c>
      <c r="G255" s="228">
        <v>35.598576152727425</v>
      </c>
      <c r="H255" s="228">
        <v>28.999123474636576</v>
      </c>
      <c r="I255" s="228">
        <v>13.425796659971407</v>
      </c>
      <c r="J255" s="228">
        <v>13.006468670275105</v>
      </c>
      <c r="K255" s="228">
        <v>13.006468670275105</v>
      </c>
      <c r="L255" s="228">
        <v>13.006468670275105</v>
      </c>
    </row>
    <row r="256" spans="1:13">
      <c r="A256" s="215">
        <v>32.175148044196277</v>
      </c>
      <c r="B256" s="177" t="s">
        <v>54</v>
      </c>
      <c r="C256" s="228">
        <v>104.10219137766713</v>
      </c>
      <c r="D256" s="228">
        <v>108.54310347627468</v>
      </c>
      <c r="E256" s="228">
        <v>139.86904513000891</v>
      </c>
      <c r="F256" s="228">
        <v>98.85196938040184</v>
      </c>
      <c r="G256" s="228">
        <v>51.100050707357553</v>
      </c>
      <c r="H256" s="228">
        <v>39.037281600472312</v>
      </c>
      <c r="I256" s="228">
        <v>17.26173856282038</v>
      </c>
      <c r="J256" s="228">
        <v>16.487320629663859</v>
      </c>
      <c r="K256" s="228">
        <v>16.487320629663859</v>
      </c>
      <c r="L256" s="228">
        <v>16.487320629663859</v>
      </c>
    </row>
    <row r="257" spans="1:13">
      <c r="A257" s="215">
        <v>6.588244599525904</v>
      </c>
      <c r="B257" s="177" t="s">
        <v>55</v>
      </c>
      <c r="C257" s="228">
        <v>104.10219137766713</v>
      </c>
      <c r="D257" s="228">
        <v>108.54310347627468</v>
      </c>
      <c r="E257" s="228">
        <v>139.86904513000891</v>
      </c>
      <c r="F257" s="228">
        <v>98.85196938040184</v>
      </c>
      <c r="G257" s="228">
        <v>51.100050707357553</v>
      </c>
      <c r="H257" s="228">
        <v>39.037281600472312</v>
      </c>
      <c r="I257" s="228">
        <v>17.26173856282038</v>
      </c>
      <c r="J257" s="228">
        <v>16.487320629663856</v>
      </c>
      <c r="K257" s="228">
        <v>16.487320629663856</v>
      </c>
      <c r="L257" s="228">
        <v>16.487320629663856</v>
      </c>
    </row>
    <row r="258" spans="1:13">
      <c r="A258" s="215">
        <v>11.174238968296695</v>
      </c>
      <c r="B258" s="177" t="s">
        <v>56</v>
      </c>
      <c r="C258" s="228">
        <v>104.10219137766713</v>
      </c>
      <c r="D258" s="228">
        <v>107.63409282017065</v>
      </c>
      <c r="E258" s="228">
        <v>136.38487883090406</v>
      </c>
      <c r="F258" s="228">
        <v>200.82557989913215</v>
      </c>
      <c r="G258" s="228">
        <v>191.24424375637008</v>
      </c>
      <c r="H258" s="228">
        <v>191.84035529374967</v>
      </c>
      <c r="I258" s="228">
        <v>89.185649241238636</v>
      </c>
      <c r="J258" s="228">
        <v>64.85250514291684</v>
      </c>
      <c r="K258" s="228">
        <v>64.85250514291684</v>
      </c>
      <c r="L258" s="228">
        <v>64.85250514291684</v>
      </c>
    </row>
    <row r="259" spans="1:13" ht="13.5" thickBot="1">
      <c r="A259" s="216">
        <v>7.4011193166640439</v>
      </c>
      <c r="B259" s="177" t="s">
        <v>57</v>
      </c>
      <c r="C259" s="228">
        <v>104.10219137766713</v>
      </c>
      <c r="D259" s="228">
        <v>107.63409282017068</v>
      </c>
      <c r="E259" s="228">
        <v>136.38487883090409</v>
      </c>
      <c r="F259" s="228">
        <v>169.60916851584736</v>
      </c>
      <c r="G259" s="228">
        <v>191.24424375637008</v>
      </c>
      <c r="H259" s="228">
        <v>191.84035529374967</v>
      </c>
      <c r="I259" s="228">
        <v>89.185649241238636</v>
      </c>
      <c r="J259" s="228">
        <v>64.85250514291684</v>
      </c>
      <c r="K259" s="228">
        <v>64.85250514291684</v>
      </c>
      <c r="L259" s="228">
        <v>64.85250514291684</v>
      </c>
    </row>
    <row r="260" spans="1:13" ht="13.5" thickTop="1"/>
    <row r="262" spans="1:13">
      <c r="B262" s="220" t="s">
        <v>82</v>
      </c>
      <c r="C262" s="218">
        <f t="array" ref="C262:L262">Y</f>
        <v>2009</v>
      </c>
      <c r="D262" s="218">
        <v>2010</v>
      </c>
      <c r="E262" s="218">
        <v>2020</v>
      </c>
      <c r="F262" s="218">
        <v>2030</v>
      </c>
      <c r="G262" s="218">
        <v>2040</v>
      </c>
      <c r="H262" s="218">
        <v>2050</v>
      </c>
      <c r="I262" s="218">
        <v>2075</v>
      </c>
      <c r="J262" s="218">
        <v>2100</v>
      </c>
      <c r="K262" s="218">
        <v>2150</v>
      </c>
      <c r="L262" s="218">
        <v>2200</v>
      </c>
    </row>
    <row r="263" spans="1:13">
      <c r="C263" s="219">
        <f>(C252/100)*$A252</f>
        <v>3.7748929528918245</v>
      </c>
      <c r="D263" s="219">
        <f t="shared" ref="D263:L263" si="103">(D252/100)*$A252</f>
        <v>3.5392367144115964</v>
      </c>
      <c r="E263" s="219">
        <f t="shared" si="103"/>
        <v>2.4615063926266232</v>
      </c>
      <c r="F263" s="219">
        <f t="shared" si="103"/>
        <v>2.4472868349675783</v>
      </c>
      <c r="G263" s="219">
        <f t="shared" si="103"/>
        <v>2.2626933011390444</v>
      </c>
      <c r="H263" s="219">
        <f t="shared" si="103"/>
        <v>2.4651116691168538</v>
      </c>
      <c r="I263" s="219">
        <f t="shared" si="103"/>
        <v>1.9054750622416436</v>
      </c>
      <c r="J263" s="219">
        <f t="shared" si="103"/>
        <v>1.6496910656390595</v>
      </c>
      <c r="K263" s="219">
        <f t="shared" si="103"/>
        <v>1.6496910656390595</v>
      </c>
      <c r="L263" s="219">
        <f t="shared" si="103"/>
        <v>1.6496910656390595</v>
      </c>
    </row>
    <row r="264" spans="1:13">
      <c r="C264" s="219">
        <f t="shared" ref="C264:L270" si="104">(C253/100)*$A253</f>
        <v>5.1363297555741223</v>
      </c>
      <c r="D264" s="219">
        <f t="shared" si="104"/>
        <v>4.8156827425600417</v>
      </c>
      <c r="E264" s="219">
        <f t="shared" si="104"/>
        <v>3.3492627965247497</v>
      </c>
      <c r="F264" s="219">
        <f t="shared" si="104"/>
        <v>3.3299148738083444</v>
      </c>
      <c r="G264" s="219">
        <f t="shared" si="104"/>
        <v>3.0787466228613232</v>
      </c>
      <c r="H264" s="219">
        <f t="shared" si="104"/>
        <v>3.354168336667195</v>
      </c>
      <c r="I264" s="219">
        <f t="shared" si="104"/>
        <v>2.5926955764927286</v>
      </c>
      <c r="J264" s="219">
        <f t="shared" si="104"/>
        <v>2.2446616139023274</v>
      </c>
      <c r="K264" s="219">
        <f t="shared" si="104"/>
        <v>2.2446616139023274</v>
      </c>
      <c r="L264" s="219">
        <f t="shared" si="104"/>
        <v>2.2446616139023274</v>
      </c>
    </row>
    <row r="265" spans="1:13">
      <c r="C265" s="219">
        <f t="shared" si="104"/>
        <v>1.6089707668063515</v>
      </c>
      <c r="D265" s="219">
        <f t="shared" si="104"/>
        <v>1.5085271241754348</v>
      </c>
      <c r="E265" s="219">
        <f t="shared" si="104"/>
        <v>1.0491666591523312</v>
      </c>
      <c r="F265" s="219">
        <f t="shared" si="104"/>
        <v>1.0431058640845416</v>
      </c>
      <c r="G265" s="219">
        <f t="shared" si="104"/>
        <v>0.9644266529445108</v>
      </c>
      <c r="H265" s="219">
        <f t="shared" si="104"/>
        <v>1.0507033343776755</v>
      </c>
      <c r="I265" s="219">
        <f t="shared" si="104"/>
        <v>0.8121696986603727</v>
      </c>
      <c r="J265" s="219">
        <f t="shared" si="104"/>
        <v>0.7031470115838615</v>
      </c>
      <c r="K265" s="219">
        <f t="shared" si="104"/>
        <v>0.7031470115838615</v>
      </c>
      <c r="L265" s="219">
        <f t="shared" si="104"/>
        <v>0.7031470115838615</v>
      </c>
    </row>
    <row r="266" spans="1:13">
      <c r="C266" s="219">
        <f t="shared" si="104"/>
        <v>12.054910299386323</v>
      </c>
      <c r="D266" s="219">
        <f t="shared" si="104"/>
        <v>12.139145652549001</v>
      </c>
      <c r="E266" s="219">
        <f t="shared" si="104"/>
        <v>10.736097111575972</v>
      </c>
      <c r="F266" s="219">
        <f t="shared" si="104"/>
        <v>7.8166082589060562</v>
      </c>
      <c r="G266" s="219">
        <f t="shared" si="104"/>
        <v>4.2447166491115871</v>
      </c>
      <c r="H266" s="219">
        <f t="shared" si="104"/>
        <v>3.4578085846560365</v>
      </c>
      <c r="I266" s="219">
        <f t="shared" si="104"/>
        <v>1.6008702810379432</v>
      </c>
      <c r="J266" s="219">
        <f t="shared" si="104"/>
        <v>1.5508702896993565</v>
      </c>
      <c r="K266" s="219">
        <f t="shared" si="104"/>
        <v>1.5508702896993565</v>
      </c>
      <c r="L266" s="219">
        <f t="shared" si="104"/>
        <v>1.5508702896993565</v>
      </c>
    </row>
    <row r="267" spans="1:13">
      <c r="C267" s="219">
        <f t="shared" si="104"/>
        <v>33.495034193016927</v>
      </c>
      <c r="D267" s="219">
        <f t="shared" si="104"/>
        <v>34.923904235256529</v>
      </c>
      <c r="E267" s="219">
        <f t="shared" si="104"/>
        <v>45.003072338584069</v>
      </c>
      <c r="F267" s="219">
        <f t="shared" si="104"/>
        <v>31.805767492747865</v>
      </c>
      <c r="G267" s="219">
        <f t="shared" si="104"/>
        <v>16.44151696575166</v>
      </c>
      <c r="H267" s="219">
        <f t="shared" si="104"/>
        <v>12.560303147381759</v>
      </c>
      <c r="I267" s="219">
        <f t="shared" si="104"/>
        <v>5.5539899375895763</v>
      </c>
      <c r="J267" s="219">
        <f t="shared" si="104"/>
        <v>5.304819821115661</v>
      </c>
      <c r="K267" s="219">
        <f t="shared" si="104"/>
        <v>5.304819821115661</v>
      </c>
      <c r="L267" s="219">
        <f t="shared" si="104"/>
        <v>5.304819821115661</v>
      </c>
    </row>
    <row r="268" spans="1:13">
      <c r="C268" s="219">
        <f t="shared" si="104"/>
        <v>6.8585070014272755</v>
      </c>
      <c r="D268" s="219">
        <f t="shared" si="104"/>
        <v>7.1510851529334802</v>
      </c>
      <c r="E268" s="219">
        <f t="shared" si="104"/>
        <v>9.2149148121862616</v>
      </c>
      <c r="F268" s="219">
        <f t="shared" si="104"/>
        <v>6.5126095342293242</v>
      </c>
      <c r="G268" s="219">
        <f t="shared" si="104"/>
        <v>3.3665963310824827</v>
      </c>
      <c r="H268" s="219">
        <f t="shared" si="104"/>
        <v>2.5718715968448365</v>
      </c>
      <c r="I268" s="219">
        <f t="shared" si="104"/>
        <v>1.1372455586492942</v>
      </c>
      <c r="J268" s="219">
        <f t="shared" si="104"/>
        <v>1.0862250109903493</v>
      </c>
      <c r="K268" s="219">
        <f t="shared" si="104"/>
        <v>1.0862250109903493</v>
      </c>
      <c r="L268" s="219">
        <f t="shared" si="104"/>
        <v>1.0862250109903493</v>
      </c>
    </row>
    <row r="269" spans="1:13">
      <c r="C269" s="219">
        <f t="shared" si="104"/>
        <v>11.632627635774082</v>
      </c>
      <c r="D269" s="219">
        <f t="shared" si="104"/>
        <v>12.027290743084144</v>
      </c>
      <c r="E269" s="219">
        <f t="shared" si="104"/>
        <v>15.239972277187112</v>
      </c>
      <c r="F269" s="219">
        <f t="shared" si="104"/>
        <v>22.440730207396641</v>
      </c>
      <c r="G269" s="219">
        <f t="shared" si="104"/>
        <v>21.370088810448625</v>
      </c>
      <c r="H269" s="219">
        <f t="shared" si="104"/>
        <v>21.43669973815301</v>
      </c>
      <c r="I269" s="219">
        <f t="shared" si="104"/>
        <v>9.9658175716428943</v>
      </c>
      <c r="J269" s="219">
        <f t="shared" si="104"/>
        <v>7.2467739015964314</v>
      </c>
      <c r="K269" s="219">
        <f t="shared" si="104"/>
        <v>7.2467739015964314</v>
      </c>
      <c r="L269" s="219">
        <f t="shared" si="104"/>
        <v>7.2467739015964314</v>
      </c>
    </row>
    <row r="270" spans="1:13">
      <c r="C270" s="219">
        <f t="shared" si="104"/>
        <v>7.7047273951230917</v>
      </c>
      <c r="D270" s="219">
        <f t="shared" si="104"/>
        <v>7.9661276350297578</v>
      </c>
      <c r="E270" s="219">
        <f t="shared" si="104"/>
        <v>10.094007612162892</v>
      </c>
      <c r="F270" s="219">
        <f t="shared" si="104"/>
        <v>12.552976933859648</v>
      </c>
      <c r="G270" s="219">
        <f t="shared" si="104"/>
        <v>14.154214666660776</v>
      </c>
      <c r="H270" s="219">
        <f t="shared" si="104"/>
        <v>14.198333592802641</v>
      </c>
      <c r="I270" s="219">
        <f t="shared" si="104"/>
        <v>6.6007363136855526</v>
      </c>
      <c r="J270" s="219">
        <f t="shared" si="104"/>
        <v>4.7998112854729609</v>
      </c>
      <c r="K270" s="219">
        <f t="shared" si="104"/>
        <v>4.7998112854729609</v>
      </c>
      <c r="L270" s="219">
        <f t="shared" si="104"/>
        <v>4.7998112854729609</v>
      </c>
    </row>
    <row r="272" spans="1:13" ht="25.5">
      <c r="A272" s="222" t="s">
        <v>58</v>
      </c>
      <c r="B272" s="223" t="s">
        <v>83</v>
      </c>
      <c r="C272" s="144">
        <v>2000</v>
      </c>
      <c r="D272" s="145">
        <v>2010</v>
      </c>
      <c r="E272" s="145">
        <v>2020</v>
      </c>
      <c r="F272" s="145">
        <v>2030</v>
      </c>
      <c r="G272" s="145">
        <v>2040</v>
      </c>
      <c r="H272" s="145">
        <v>2050</v>
      </c>
      <c r="I272" s="145">
        <v>2060</v>
      </c>
      <c r="J272" s="145">
        <v>2080</v>
      </c>
      <c r="K272" s="145">
        <v>2100</v>
      </c>
      <c r="L272" s="145">
        <v>2200</v>
      </c>
      <c r="M272" s="145">
        <v>2300</v>
      </c>
    </row>
    <row r="273" spans="1:13">
      <c r="A273" s="224">
        <v>6.1</v>
      </c>
      <c r="B273" s="143" t="s">
        <v>50</v>
      </c>
      <c r="C273" s="226">
        <f>A273</f>
        <v>6.1</v>
      </c>
      <c r="D273" s="227">
        <f>100*(D263/$C273)</f>
        <v>58.020274006747485</v>
      </c>
      <c r="E273" s="227">
        <f t="shared" ref="E273:H273" si="105">100*(E263/$C273)</f>
        <v>40.3525638135512</v>
      </c>
      <c r="F273" s="227">
        <f t="shared" si="105"/>
        <v>40.11945631094391</v>
      </c>
      <c r="G273" s="227">
        <f t="shared" si="105"/>
        <v>37.093332805558113</v>
      </c>
      <c r="H273" s="227">
        <f t="shared" si="105"/>
        <v>40.411666706833671</v>
      </c>
      <c r="I273" s="227">
        <f t="shared" ref="I273:J280" si="106">$H273+((($K273-$H273)/($K$272-$H$272))*(I$272-$H$272))</f>
        <v>37.738156531496642</v>
      </c>
      <c r="J273" s="227">
        <f t="shared" si="106"/>
        <v>32.391136180822585</v>
      </c>
      <c r="K273" s="227">
        <f>100*(J263/$C273)</f>
        <v>27.04411583014852</v>
      </c>
      <c r="L273" s="227">
        <f t="shared" ref="L273:L280" si="107">100*(L263/$C273)</f>
        <v>27.04411583014852</v>
      </c>
      <c r="M273" s="227">
        <f>100*(L263/$C273)</f>
        <v>27.04411583014852</v>
      </c>
    </row>
    <row r="274" spans="1:13">
      <c r="A274" s="224">
        <v>8.3000000000000007</v>
      </c>
      <c r="B274" s="143" t="s">
        <v>51</v>
      </c>
      <c r="C274" s="226">
        <f t="shared" ref="C274:C280" si="108">A274</f>
        <v>8.3000000000000007</v>
      </c>
      <c r="D274" s="227">
        <f t="shared" ref="D274:H280" si="109">100*(D264/$C274)</f>
        <v>58.020274006747485</v>
      </c>
      <c r="E274" s="227">
        <f t="shared" si="109"/>
        <v>40.352563813551193</v>
      </c>
      <c r="F274" s="227">
        <f t="shared" si="109"/>
        <v>40.11945631094391</v>
      </c>
      <c r="G274" s="227">
        <f t="shared" si="109"/>
        <v>37.093332805558106</v>
      </c>
      <c r="H274" s="227">
        <f t="shared" si="109"/>
        <v>40.411666706833671</v>
      </c>
      <c r="I274" s="227">
        <f>$H274+((($K274-$H274)/($K$272-$H$272))*(I$272-$H$272))</f>
        <v>37.738156531496642</v>
      </c>
      <c r="J274" s="227">
        <f>$H274+((($K274-$H274)/($K$272-$H$272))*(J$272-$H$272))</f>
        <v>32.391136180822585</v>
      </c>
      <c r="K274" s="227">
        <f t="shared" ref="K274:M280" si="110">100*(J264/$C274)</f>
        <v>27.04411583014852</v>
      </c>
      <c r="L274" s="227">
        <f t="shared" si="107"/>
        <v>27.04411583014852</v>
      </c>
      <c r="M274" s="227">
        <f t="shared" si="110"/>
        <v>27.04411583014852</v>
      </c>
    </row>
    <row r="275" spans="1:13">
      <c r="A275" s="224">
        <v>2.6</v>
      </c>
      <c r="B275" s="143" t="s">
        <v>52</v>
      </c>
      <c r="C275" s="226">
        <f t="shared" si="108"/>
        <v>2.6</v>
      </c>
      <c r="D275" s="227">
        <f t="shared" si="109"/>
        <v>58.020274006747485</v>
      </c>
      <c r="E275" s="227">
        <f t="shared" si="109"/>
        <v>40.3525638135512</v>
      </c>
      <c r="F275" s="227">
        <f t="shared" si="109"/>
        <v>40.11945631094391</v>
      </c>
      <c r="G275" s="227">
        <f t="shared" si="109"/>
        <v>37.093332805558106</v>
      </c>
      <c r="H275" s="227">
        <f t="shared" si="109"/>
        <v>40.411666706833671</v>
      </c>
      <c r="I275" s="227">
        <f t="shared" si="106"/>
        <v>37.738156531496642</v>
      </c>
      <c r="J275" s="227">
        <f t="shared" si="106"/>
        <v>32.391136180822585</v>
      </c>
      <c r="K275" s="227">
        <f t="shared" si="110"/>
        <v>27.04411583014852</v>
      </c>
      <c r="L275" s="227">
        <f t="shared" si="107"/>
        <v>27.04411583014852</v>
      </c>
      <c r="M275" s="227">
        <f t="shared" si="110"/>
        <v>27.04411583014852</v>
      </c>
    </row>
    <row r="276" spans="1:13">
      <c r="A276" s="224">
        <v>11</v>
      </c>
      <c r="B276" s="143" t="s">
        <v>53</v>
      </c>
      <c r="C276" s="226">
        <f t="shared" si="108"/>
        <v>11</v>
      </c>
      <c r="D276" s="227">
        <f t="shared" si="109"/>
        <v>110.35586956862728</v>
      </c>
      <c r="E276" s="227">
        <f t="shared" si="109"/>
        <v>97.600882832508844</v>
      </c>
      <c r="F276" s="227">
        <f t="shared" si="109"/>
        <v>71.06007508096414</v>
      </c>
      <c r="G276" s="227">
        <f t="shared" si="109"/>
        <v>38.588333173741702</v>
      </c>
      <c r="H276" s="227">
        <f t="shared" si="109"/>
        <v>31.434623496873058</v>
      </c>
      <c r="I276" s="227">
        <f t="shared" si="106"/>
        <v>27.967462960588186</v>
      </c>
      <c r="J276" s="227">
        <f t="shared" si="106"/>
        <v>21.033141888018442</v>
      </c>
      <c r="K276" s="227">
        <f t="shared" si="110"/>
        <v>14.098820815448695</v>
      </c>
      <c r="L276" s="227">
        <f t="shared" si="107"/>
        <v>14.098820815448695</v>
      </c>
      <c r="M276" s="227">
        <f t="shared" si="110"/>
        <v>14.098820815448695</v>
      </c>
    </row>
    <row r="277" spans="1:13">
      <c r="A277" s="224">
        <v>21</v>
      </c>
      <c r="B277" s="143" t="s">
        <v>54</v>
      </c>
      <c r="C277" s="226">
        <f t="shared" si="108"/>
        <v>21</v>
      </c>
      <c r="D277" s="227">
        <f t="shared" si="109"/>
        <v>166.30430588217396</v>
      </c>
      <c r="E277" s="227">
        <f t="shared" si="109"/>
        <v>214.30034446944796</v>
      </c>
      <c r="F277" s="227">
        <f t="shared" si="109"/>
        <v>151.45603567975175</v>
      </c>
      <c r="G277" s="227">
        <f t="shared" si="109"/>
        <v>78.292937932150764</v>
      </c>
      <c r="H277" s="227">
        <f t="shared" si="109"/>
        <v>59.810967368484569</v>
      </c>
      <c r="I277" s="227">
        <f t="shared" si="106"/>
        <v>52.900983248231142</v>
      </c>
      <c r="J277" s="227">
        <f t="shared" si="106"/>
        <v>39.081015007724289</v>
      </c>
      <c r="K277" s="227">
        <f t="shared" si="110"/>
        <v>25.261046767217433</v>
      </c>
      <c r="L277" s="227">
        <f t="shared" si="107"/>
        <v>25.261046767217433</v>
      </c>
      <c r="M277" s="227">
        <f t="shared" si="110"/>
        <v>25.261046767217433</v>
      </c>
    </row>
    <row r="278" spans="1:13">
      <c r="A278" s="224">
        <v>4.3</v>
      </c>
      <c r="B278" s="143" t="s">
        <v>55</v>
      </c>
      <c r="C278" s="226">
        <f t="shared" si="108"/>
        <v>4.3</v>
      </c>
      <c r="D278" s="227">
        <f t="shared" si="109"/>
        <v>166.30430588217396</v>
      </c>
      <c r="E278" s="227">
        <f t="shared" si="109"/>
        <v>214.30034446944796</v>
      </c>
      <c r="F278" s="227">
        <f t="shared" si="109"/>
        <v>151.45603567975172</v>
      </c>
      <c r="G278" s="227">
        <f t="shared" si="109"/>
        <v>78.292937932150764</v>
      </c>
      <c r="H278" s="227">
        <f t="shared" si="109"/>
        <v>59.810967368484569</v>
      </c>
      <c r="I278" s="227">
        <f t="shared" si="106"/>
        <v>52.900983248231142</v>
      </c>
      <c r="J278" s="227">
        <f t="shared" si="106"/>
        <v>39.081015007724275</v>
      </c>
      <c r="K278" s="227">
        <f t="shared" si="110"/>
        <v>25.261046767217426</v>
      </c>
      <c r="L278" s="227">
        <f t="shared" si="107"/>
        <v>25.261046767217426</v>
      </c>
      <c r="M278" s="227">
        <f t="shared" si="110"/>
        <v>25.261046767217426</v>
      </c>
    </row>
    <row r="279" spans="1:13">
      <c r="A279" s="224">
        <v>7.7</v>
      </c>
      <c r="B279" s="143" t="s">
        <v>56</v>
      </c>
      <c r="C279" s="226">
        <f t="shared" si="108"/>
        <v>7.7</v>
      </c>
      <c r="D279" s="227">
        <f t="shared" si="109"/>
        <v>156.19858107901484</v>
      </c>
      <c r="E279" s="227">
        <f t="shared" si="109"/>
        <v>197.92171788554691</v>
      </c>
      <c r="F279" s="227">
        <f t="shared" si="109"/>
        <v>291.43805464151484</v>
      </c>
      <c r="G279" s="227">
        <f t="shared" si="109"/>
        <v>277.53362091491721</v>
      </c>
      <c r="H279" s="227">
        <f t="shared" si="109"/>
        <v>278.39869789809103</v>
      </c>
      <c r="I279" s="227">
        <f t="shared" si="106"/>
        <v>241.54174767326876</v>
      </c>
      <c r="J279" s="227">
        <f t="shared" si="106"/>
        <v>167.82784722362419</v>
      </c>
      <c r="K279" s="227">
        <f t="shared" si="110"/>
        <v>94.113946773979634</v>
      </c>
      <c r="L279" s="227">
        <f t="shared" si="107"/>
        <v>94.113946773979634</v>
      </c>
      <c r="M279" s="227">
        <f t="shared" si="110"/>
        <v>94.113946773979634</v>
      </c>
    </row>
    <row r="280" spans="1:13">
      <c r="A280" s="224">
        <v>5.0999999999999996</v>
      </c>
      <c r="B280" s="143" t="s">
        <v>57</v>
      </c>
      <c r="C280" s="233">
        <f t="shared" si="108"/>
        <v>5.0999999999999996</v>
      </c>
      <c r="D280" s="227">
        <f t="shared" si="109"/>
        <v>156.19858107901487</v>
      </c>
      <c r="E280" s="227">
        <f t="shared" si="109"/>
        <v>197.92171788554694</v>
      </c>
      <c r="F280" s="227">
        <f t="shared" si="109"/>
        <v>246.13680262469902</v>
      </c>
      <c r="G280" s="227">
        <f t="shared" si="109"/>
        <v>277.53362091491721</v>
      </c>
      <c r="H280" s="227">
        <f t="shared" si="109"/>
        <v>278.39869789809103</v>
      </c>
      <c r="I280" s="227">
        <f t="shared" si="106"/>
        <v>241.54174767326876</v>
      </c>
      <c r="J280" s="227">
        <f t="shared" si="106"/>
        <v>167.82784722362419</v>
      </c>
      <c r="K280" s="227">
        <f t="shared" si="110"/>
        <v>94.113946773979634</v>
      </c>
      <c r="L280" s="227">
        <f t="shared" si="107"/>
        <v>94.113946773979634</v>
      </c>
      <c r="M280" s="227">
        <f t="shared" si="110"/>
        <v>94.113946773979634</v>
      </c>
    </row>
    <row r="281" spans="1:13">
      <c r="A281" s="225"/>
      <c r="B281" s="218"/>
      <c r="C281" s="162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</row>
    <row r="285" spans="1:13" ht="25.5">
      <c r="B285" s="221" t="s">
        <v>84</v>
      </c>
      <c r="C285" s="229">
        <v>2000</v>
      </c>
      <c r="D285" s="129">
        <v>2010</v>
      </c>
      <c r="E285" s="129">
        <v>2020</v>
      </c>
      <c r="F285" s="129">
        <v>2030</v>
      </c>
      <c r="G285" s="129">
        <v>2040</v>
      </c>
      <c r="H285" s="129">
        <v>2050</v>
      </c>
      <c r="I285" s="129">
        <v>2060</v>
      </c>
      <c r="J285" s="129">
        <v>2080</v>
      </c>
      <c r="K285" s="129">
        <v>2100</v>
      </c>
      <c r="L285" s="129">
        <v>2200</v>
      </c>
      <c r="M285" s="129">
        <v>2300</v>
      </c>
    </row>
    <row r="286" spans="1:13">
      <c r="B286" s="138" t="s">
        <v>50</v>
      </c>
      <c r="C286" s="230">
        <f>A286</f>
        <v>0</v>
      </c>
      <c r="D286" s="174">
        <v>100.13654918614037</v>
      </c>
      <c r="E286" s="174">
        <v>100.27328482908308</v>
      </c>
      <c r="F286" s="174">
        <v>61.896428308461203</v>
      </c>
      <c r="G286" s="174">
        <v>19.749641107851971</v>
      </c>
      <c r="H286" s="174">
        <v>31.53704718827629</v>
      </c>
      <c r="I286" s="174">
        <v>48.609614452685769</v>
      </c>
      <c r="J286" s="174">
        <v>68.010392900181444</v>
      </c>
      <c r="K286" s="174">
        <v>89.714822914519914</v>
      </c>
      <c r="L286" s="174">
        <v>109.90446542006539</v>
      </c>
      <c r="M286" s="174">
        <v>51.621053443679394</v>
      </c>
    </row>
    <row r="287" spans="1:13">
      <c r="B287" s="138" t="s">
        <v>51</v>
      </c>
      <c r="C287" s="230">
        <f t="shared" ref="C287:C293" si="111">A287</f>
        <v>0</v>
      </c>
      <c r="D287" s="175">
        <v>124.04425742367744</v>
      </c>
      <c r="E287" s="175">
        <v>119.67649399837875</v>
      </c>
      <c r="F287" s="175">
        <v>137.74171022616665</v>
      </c>
      <c r="G287" s="175">
        <v>171.59881708908654</v>
      </c>
      <c r="H287" s="175">
        <v>310.84925650436105</v>
      </c>
      <c r="I287" s="175">
        <v>323.94129327100291</v>
      </c>
      <c r="J287" s="175">
        <v>235.36229380325412</v>
      </c>
      <c r="K287" s="175">
        <v>188.2354207112983</v>
      </c>
      <c r="L287" s="175">
        <v>109.90446542006539</v>
      </c>
      <c r="M287" s="175">
        <v>51.621053443679394</v>
      </c>
    </row>
    <row r="288" spans="1:13">
      <c r="B288" s="138" t="s">
        <v>52</v>
      </c>
      <c r="C288" s="230">
        <f t="shared" si="111"/>
        <v>0</v>
      </c>
      <c r="D288" s="175">
        <v>100.13654918614037</v>
      </c>
      <c r="E288" s="175">
        <v>100.27328482908308</v>
      </c>
      <c r="F288" s="175">
        <v>61.896428308461203</v>
      </c>
      <c r="G288" s="175">
        <v>19.749641107851971</v>
      </c>
      <c r="H288" s="175">
        <v>31.53704718827629</v>
      </c>
      <c r="I288" s="175">
        <v>48.609614452685769</v>
      </c>
      <c r="J288" s="175">
        <v>68.010392900181444</v>
      </c>
      <c r="K288" s="175">
        <v>89.714822914519914</v>
      </c>
      <c r="L288" s="175">
        <v>109.90446542006539</v>
      </c>
      <c r="M288" s="175">
        <v>51.621053443679394</v>
      </c>
    </row>
    <row r="289" spans="2:13">
      <c r="B289" s="138" t="s">
        <v>53</v>
      </c>
      <c r="C289" s="230">
        <f t="shared" si="111"/>
        <v>0</v>
      </c>
      <c r="D289" s="175">
        <v>106.75840178449074</v>
      </c>
      <c r="E289" s="175">
        <v>113.97356351578757</v>
      </c>
      <c r="F289" s="175">
        <v>161.2484514108929</v>
      </c>
      <c r="G289" s="175">
        <v>264.7613373410689</v>
      </c>
      <c r="H289" s="175">
        <v>581.82305657023835</v>
      </c>
      <c r="I289" s="175">
        <v>761.87264740838361</v>
      </c>
      <c r="J289" s="175">
        <v>494.35494102268729</v>
      </c>
      <c r="K289" s="175">
        <v>518.73933738342794</v>
      </c>
      <c r="L289" s="175">
        <v>109.90446542006539</v>
      </c>
      <c r="M289" s="175">
        <v>51.621053443679394</v>
      </c>
    </row>
    <row r="290" spans="2:13">
      <c r="B290" s="138" t="s">
        <v>54</v>
      </c>
      <c r="C290" s="230">
        <f t="shared" si="111"/>
        <v>0</v>
      </c>
      <c r="D290" s="175">
        <v>106.75840178449074</v>
      </c>
      <c r="E290" s="175">
        <v>113.97356351578757</v>
      </c>
      <c r="F290" s="175">
        <v>161.2484514108929</v>
      </c>
      <c r="G290" s="175">
        <v>264.7613373410689</v>
      </c>
      <c r="H290" s="175">
        <v>581.82305657023835</v>
      </c>
      <c r="I290" s="175">
        <v>761.87264740838361</v>
      </c>
      <c r="J290" s="175">
        <v>494.35494102268729</v>
      </c>
      <c r="K290" s="175">
        <v>518.73933738342794</v>
      </c>
      <c r="L290" s="175">
        <v>109.90446542006539</v>
      </c>
      <c r="M290" s="175">
        <v>51.621053443679394</v>
      </c>
    </row>
    <row r="291" spans="2:13">
      <c r="B291" s="138" t="s">
        <v>55</v>
      </c>
      <c r="C291" s="230">
        <f t="shared" si="111"/>
        <v>0</v>
      </c>
      <c r="D291" s="175">
        <v>122.76779583044085</v>
      </c>
      <c r="E291" s="175">
        <v>123.65192466268867</v>
      </c>
      <c r="F291" s="175">
        <v>212.5432483440523</v>
      </c>
      <c r="G291" s="175">
        <v>312.59842496812223</v>
      </c>
      <c r="H291" s="175">
        <v>706.19406964647737</v>
      </c>
      <c r="I291" s="175">
        <v>929.93950127942901</v>
      </c>
      <c r="J291" s="175">
        <v>505.31225295617554</v>
      </c>
      <c r="K291" s="175">
        <v>566.76105161600253</v>
      </c>
      <c r="L291" s="175">
        <v>109.90446542006539</v>
      </c>
      <c r="M291" s="175">
        <v>51.621053443679394</v>
      </c>
    </row>
    <row r="292" spans="2:13">
      <c r="B292" s="138" t="s">
        <v>56</v>
      </c>
      <c r="C292" s="230">
        <f t="shared" si="111"/>
        <v>0</v>
      </c>
      <c r="D292" s="175">
        <v>122.76779583044085</v>
      </c>
      <c r="E292" s="175">
        <v>123.65192466268867</v>
      </c>
      <c r="F292" s="175">
        <v>212.5432483440523</v>
      </c>
      <c r="G292" s="175">
        <v>312.59842496812223</v>
      </c>
      <c r="H292" s="175">
        <v>706.19406964647737</v>
      </c>
      <c r="I292" s="175">
        <v>929.93950127942901</v>
      </c>
      <c r="J292" s="175">
        <v>505.31225295617554</v>
      </c>
      <c r="K292" s="175">
        <v>566.76105161600253</v>
      </c>
      <c r="L292" s="175">
        <v>109.90446542006539</v>
      </c>
      <c r="M292" s="175">
        <v>51.621053443679394</v>
      </c>
    </row>
    <row r="293" spans="2:13" ht="13.5" thickBot="1">
      <c r="B293" s="138" t="s">
        <v>57</v>
      </c>
      <c r="C293" s="232">
        <f t="shared" si="111"/>
        <v>0</v>
      </c>
      <c r="D293" s="231">
        <v>100.13654918614037</v>
      </c>
      <c r="E293" s="231">
        <v>100.27328482908308</v>
      </c>
      <c r="F293" s="231">
        <v>61.896428308461203</v>
      </c>
      <c r="G293" s="231">
        <v>19.749641107851971</v>
      </c>
      <c r="H293" s="231">
        <v>31.53704718827629</v>
      </c>
      <c r="I293" s="231">
        <v>48.609614452685769</v>
      </c>
      <c r="J293" s="231">
        <v>68.010392900181444</v>
      </c>
      <c r="K293" s="231">
        <v>89.714822914519914</v>
      </c>
      <c r="L293" s="231">
        <v>109.90446542006539</v>
      </c>
      <c r="M293" s="231">
        <v>51.621053443679394</v>
      </c>
    </row>
    <row r="294" spans="2:13" ht="13.5" thickTop="1"/>
  </sheetData>
  <mergeCells count="2">
    <mergeCell ref="A12:A18"/>
    <mergeCell ref="A66:A7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42"/>
  <sheetViews>
    <sheetView workbookViewId="0">
      <pane xSplit="2" ySplit="8" topLeftCell="C9" activePane="bottomRight" state="frozen"/>
      <selection pane="bottomRight" activeCell="C11" sqref="C11:M19"/>
      <selection pane="bottomLeft" activeCell="A7" sqref="A7"/>
      <selection pane="topRight" activeCell="C1" sqref="C1"/>
    </sheetView>
  </sheetViews>
  <sheetFormatPr defaultRowHeight="12.75"/>
  <cols>
    <col min="1" max="1" width="21.7109375" style="124" customWidth="1"/>
    <col min="2" max="2" width="30" style="123" customWidth="1"/>
    <col min="3" max="3" width="10" style="123" bestFit="1" customWidth="1"/>
    <col min="4" max="5" width="10.140625" style="123" bestFit="1" customWidth="1"/>
    <col min="6" max="6" width="10" style="123" bestFit="1" customWidth="1"/>
    <col min="7" max="7" width="10.140625" style="123" bestFit="1" customWidth="1"/>
    <col min="8" max="13" width="10" style="123" bestFit="1" customWidth="1"/>
    <col min="14" max="16384" width="9.140625" style="123"/>
  </cols>
  <sheetData>
    <row r="1" spans="1:33" ht="15.75">
      <c r="A1" s="168" t="s">
        <v>0</v>
      </c>
      <c r="B1" s="169" t="s">
        <v>1</v>
      </c>
      <c r="C1" s="136">
        <v>2000</v>
      </c>
      <c r="D1" s="136">
        <v>2010</v>
      </c>
      <c r="E1" s="136">
        <v>2020</v>
      </c>
      <c r="F1" s="136">
        <v>2030</v>
      </c>
      <c r="G1" s="136">
        <v>2040</v>
      </c>
      <c r="H1" s="136">
        <v>2050</v>
      </c>
      <c r="I1" s="136">
        <v>2060</v>
      </c>
      <c r="J1" s="136">
        <v>2070</v>
      </c>
      <c r="K1" s="136">
        <v>2080</v>
      </c>
      <c r="L1" s="136">
        <v>2090</v>
      </c>
      <c r="M1" s="136">
        <v>2100</v>
      </c>
      <c r="N1" s="136">
        <v>2110</v>
      </c>
      <c r="O1" s="136">
        <v>2120</v>
      </c>
      <c r="P1" s="136">
        <v>2130</v>
      </c>
      <c r="Q1" s="136">
        <v>2140</v>
      </c>
      <c r="R1" s="136">
        <v>2150</v>
      </c>
      <c r="S1" s="136">
        <v>2160</v>
      </c>
      <c r="T1" s="136">
        <v>2170</v>
      </c>
      <c r="U1" s="136">
        <v>2180</v>
      </c>
      <c r="V1" s="136">
        <v>2190</v>
      </c>
      <c r="W1" s="136">
        <v>2200</v>
      </c>
      <c r="X1" s="136">
        <v>2210</v>
      </c>
      <c r="Y1" s="136">
        <v>2220</v>
      </c>
      <c r="Z1" s="136">
        <v>2230</v>
      </c>
      <c r="AA1" s="136">
        <v>2240</v>
      </c>
      <c r="AB1" s="136">
        <v>2250</v>
      </c>
      <c r="AC1" s="136">
        <v>2260</v>
      </c>
      <c r="AD1" s="136">
        <v>2270</v>
      </c>
      <c r="AE1" s="136">
        <v>2280</v>
      </c>
      <c r="AF1" s="136">
        <v>2290</v>
      </c>
      <c r="AG1" s="136">
        <v>2300</v>
      </c>
    </row>
    <row r="2" spans="1:33">
      <c r="A2" s="136" t="s">
        <v>2</v>
      </c>
    </row>
    <row r="3" spans="1:33">
      <c r="A3" s="126" t="s">
        <v>3</v>
      </c>
      <c r="B3" s="131" t="s">
        <v>4</v>
      </c>
      <c r="C3" s="131"/>
      <c r="D3" s="131"/>
      <c r="E3" s="135">
        <v>2300</v>
      </c>
      <c r="F3" s="131"/>
      <c r="G3" s="131"/>
      <c r="H3" s="131"/>
      <c r="I3" s="131"/>
      <c r="J3" s="131"/>
      <c r="K3" s="131"/>
    </row>
    <row r="4" spans="1:33">
      <c r="A4" s="126" t="s">
        <v>5</v>
      </c>
      <c r="B4" s="131" t="s">
        <v>6</v>
      </c>
      <c r="C4" s="131"/>
      <c r="D4" s="131"/>
      <c r="E4" s="135">
        <v>2200</v>
      </c>
      <c r="F4" s="131"/>
      <c r="G4" s="131"/>
      <c r="H4" s="131"/>
      <c r="I4" s="131"/>
      <c r="J4" s="131"/>
      <c r="K4" s="131"/>
    </row>
    <row r="5" spans="1:33">
      <c r="A5" s="126" t="s">
        <v>7</v>
      </c>
      <c r="B5" s="131" t="s">
        <v>8</v>
      </c>
      <c r="C5" s="131"/>
      <c r="D5" s="131"/>
      <c r="E5" s="135">
        <v>2100</v>
      </c>
      <c r="F5" s="131"/>
      <c r="G5" s="131"/>
      <c r="H5" s="131"/>
      <c r="I5" s="131"/>
      <c r="J5" s="131"/>
      <c r="K5" s="131"/>
    </row>
    <row r="6" spans="1:33">
      <c r="A6" s="126" t="s">
        <v>9</v>
      </c>
      <c r="B6" s="131" t="s">
        <v>10</v>
      </c>
      <c r="C6" s="131"/>
      <c r="D6" s="131"/>
      <c r="E6" s="135">
        <v>2200</v>
      </c>
      <c r="F6" s="131"/>
      <c r="G6" s="131"/>
      <c r="H6" s="131"/>
      <c r="I6" s="131"/>
      <c r="J6" s="131"/>
      <c r="K6" s="131"/>
    </row>
    <row r="7" spans="1:33" s="125" customFormat="1">
      <c r="B7" s="134"/>
      <c r="C7" s="133">
        <v>2000</v>
      </c>
      <c r="D7" s="133">
        <v>2001</v>
      </c>
      <c r="E7" s="133">
        <v>2002</v>
      </c>
      <c r="F7" s="133">
        <v>2003</v>
      </c>
      <c r="G7" s="133">
        <v>2004</v>
      </c>
      <c r="H7" s="133">
        <v>2005</v>
      </c>
      <c r="I7" s="133">
        <v>2006</v>
      </c>
      <c r="J7" s="133">
        <v>2007</v>
      </c>
      <c r="K7" s="133">
        <v>2008</v>
      </c>
    </row>
    <row r="8" spans="1:33" s="129" customFormat="1">
      <c r="A8" s="132"/>
      <c r="B8" s="131" t="s">
        <v>11</v>
      </c>
      <c r="C8" s="130">
        <v>1</v>
      </c>
      <c r="D8" s="130">
        <v>1.0220612307898003</v>
      </c>
      <c r="E8" s="130">
        <v>1.049664690577393</v>
      </c>
      <c r="F8" s="130">
        <v>1.0796071282616249</v>
      </c>
      <c r="G8" s="130">
        <v>1.1119009805554143</v>
      </c>
      <c r="H8" s="130">
        <v>1.1451721669745656</v>
      </c>
      <c r="I8" s="130">
        <v>1.1815833192996597</v>
      </c>
      <c r="J8" s="130">
        <v>1.2257844634227035</v>
      </c>
      <c r="K8" s="130">
        <v>1.2801038291876317</v>
      </c>
    </row>
    <row r="9" spans="1:33" s="125" customFormat="1"/>
    <row r="11" spans="1:33">
      <c r="A11" s="163" t="s">
        <v>12</v>
      </c>
      <c r="B11" s="166" t="s">
        <v>27</v>
      </c>
      <c r="C11" s="166">
        <v>2000</v>
      </c>
      <c r="D11" s="166">
        <v>2010</v>
      </c>
      <c r="E11" s="166">
        <v>2020</v>
      </c>
      <c r="F11" s="166">
        <v>2030</v>
      </c>
      <c r="G11" s="166">
        <v>2040</v>
      </c>
      <c r="H11" s="166">
        <v>2050</v>
      </c>
      <c r="I11" s="166">
        <v>2060</v>
      </c>
      <c r="J11" s="166">
        <v>2070</v>
      </c>
      <c r="K11" s="166">
        <v>2080</v>
      </c>
      <c r="L11" s="166">
        <v>2090</v>
      </c>
      <c r="M11" s="166">
        <v>2100</v>
      </c>
      <c r="N11" s="127">
        <v>2110</v>
      </c>
      <c r="O11" s="127">
        <v>2120</v>
      </c>
      <c r="P11" s="127">
        <v>2130</v>
      </c>
      <c r="Q11" s="127">
        <v>2140</v>
      </c>
      <c r="R11" s="127">
        <v>2150</v>
      </c>
      <c r="S11" s="127">
        <v>2160</v>
      </c>
      <c r="T11" s="127">
        <v>2170</v>
      </c>
      <c r="U11" s="127">
        <v>2180</v>
      </c>
      <c r="V11" s="127">
        <v>2190</v>
      </c>
      <c r="W11" s="127">
        <v>2200</v>
      </c>
      <c r="X11" s="127">
        <v>2210</v>
      </c>
      <c r="Y11" s="127">
        <v>2220</v>
      </c>
      <c r="Z11" s="127">
        <v>2230</v>
      </c>
      <c r="AA11" s="127">
        <v>2240</v>
      </c>
      <c r="AB11" s="127">
        <v>2250</v>
      </c>
      <c r="AC11" s="127">
        <v>2260</v>
      </c>
      <c r="AD11" s="127">
        <v>2270</v>
      </c>
      <c r="AE11" s="127">
        <v>2280</v>
      </c>
      <c r="AF11" s="127">
        <v>2290</v>
      </c>
      <c r="AG11" s="127">
        <v>2300</v>
      </c>
    </row>
    <row r="12" spans="1:33">
      <c r="B12" s="164" t="s">
        <v>15</v>
      </c>
      <c r="C12" s="164">
        <v>1.3341668402309952</v>
      </c>
      <c r="D12" s="164">
        <v>1.4299532262062435</v>
      </c>
      <c r="E12" s="164">
        <v>1.5108799673401838</v>
      </c>
      <c r="F12" s="164">
        <v>1.5468739628375934</v>
      </c>
      <c r="G12" s="164">
        <v>1.5470649892396948</v>
      </c>
      <c r="H12" s="164">
        <v>1.5191750381851969</v>
      </c>
      <c r="I12" s="164">
        <v>1.4882855544472608</v>
      </c>
      <c r="J12" s="164">
        <v>1.4634790544472605</v>
      </c>
      <c r="K12" s="164">
        <v>1.4411349711139274</v>
      </c>
      <c r="L12" s="164">
        <v>1.4213488044472606</v>
      </c>
      <c r="M12" s="164">
        <v>1.404257637780594</v>
      </c>
      <c r="N12" s="123">
        <f t="shared" ref="N12:AG19" si="0">M12*EXP(N23*10)</f>
        <v>1.389051373456115</v>
      </c>
      <c r="O12" s="123">
        <f t="shared" si="0"/>
        <v>1.3756729859874179</v>
      </c>
      <c r="P12" s="123">
        <f t="shared" si="0"/>
        <v>1.364072637920942</v>
      </c>
      <c r="Q12" s="123">
        <f t="shared" si="0"/>
        <v>1.3542073703605246</v>
      </c>
      <c r="R12" s="123">
        <f t="shared" si="0"/>
        <v>1.3460408377529032</v>
      </c>
      <c r="S12" s="123">
        <f t="shared" si="0"/>
        <v>1.3395430846412706</v>
      </c>
      <c r="T12" s="123">
        <f t="shared" si="0"/>
        <v>1.3346903624664987</v>
      </c>
      <c r="U12" s="123">
        <f t="shared" si="0"/>
        <v>1.3314649848469056</v>
      </c>
      <c r="V12" s="123">
        <f t="shared" si="0"/>
        <v>1.3298552201014211</v>
      </c>
      <c r="W12" s="123">
        <f t="shared" si="0"/>
        <v>1.3298552201014211</v>
      </c>
      <c r="X12" s="123">
        <f t="shared" si="0"/>
        <v>1.3298552201014211</v>
      </c>
      <c r="Y12" s="123">
        <f t="shared" si="0"/>
        <v>1.3298552201014211</v>
      </c>
      <c r="Z12" s="123">
        <f t="shared" si="0"/>
        <v>1.3298552201014211</v>
      </c>
      <c r="AA12" s="123">
        <f t="shared" si="0"/>
        <v>1.3298552201014211</v>
      </c>
      <c r="AB12" s="123">
        <f t="shared" si="0"/>
        <v>1.3298552201014211</v>
      </c>
      <c r="AC12" s="123">
        <f t="shared" si="0"/>
        <v>1.3298552201014211</v>
      </c>
      <c r="AD12" s="123">
        <f t="shared" si="0"/>
        <v>1.3298552201014211</v>
      </c>
      <c r="AE12" s="123">
        <f t="shared" si="0"/>
        <v>1.3298552201014211</v>
      </c>
      <c r="AF12" s="123">
        <f t="shared" si="0"/>
        <v>1.3298552201014211</v>
      </c>
      <c r="AG12" s="123">
        <f t="shared" si="0"/>
        <v>1.3298552201014211</v>
      </c>
    </row>
    <row r="13" spans="1:33">
      <c r="B13" s="164" t="s">
        <v>16</v>
      </c>
      <c r="C13" s="164">
        <v>0.54226326511697176</v>
      </c>
      <c r="D13" s="164">
        <v>0.55573948509577964</v>
      </c>
      <c r="E13" s="164">
        <v>0.56004441952739237</v>
      </c>
      <c r="F13" s="164">
        <v>0.55795179926973559</v>
      </c>
      <c r="G13" s="164">
        <v>0.54976001589588397</v>
      </c>
      <c r="H13" s="164">
        <v>0.53684453024206247</v>
      </c>
      <c r="I13" s="164">
        <v>0.52288314053420037</v>
      </c>
      <c r="J13" s="164">
        <v>0.50998470486976755</v>
      </c>
      <c r="K13" s="164">
        <v>0.49918625486976753</v>
      </c>
      <c r="L13" s="164">
        <v>0.49288541320310086</v>
      </c>
      <c r="M13" s="164">
        <v>0.48793824653643425</v>
      </c>
      <c r="N13" s="123">
        <f t="shared" si="0"/>
        <v>0.48352826620909178</v>
      </c>
      <c r="O13" s="123">
        <f t="shared" si="0"/>
        <v>0.47964175541780985</v>
      </c>
      <c r="P13" s="123">
        <f t="shared" si="0"/>
        <v>0.47626669286456519</v>
      </c>
      <c r="Q13" s="123">
        <f t="shared" si="0"/>
        <v>0.47339269077485963</v>
      </c>
      <c r="R13" s="123">
        <f t="shared" si="0"/>
        <v>0.47101094159925289</v>
      </c>
      <c r="S13" s="123">
        <f t="shared" si="0"/>
        <v>0.46911417301519687</v>
      </c>
      <c r="T13" s="123">
        <f t="shared" si="0"/>
        <v>0.46769661090722336</v>
      </c>
      <c r="U13" s="123">
        <f t="shared" si="0"/>
        <v>0.46675395006157344</v>
      </c>
      <c r="V13" s="123">
        <f t="shared" si="0"/>
        <v>0.466283332366973</v>
      </c>
      <c r="W13" s="123">
        <f t="shared" si="0"/>
        <v>0.466283332366973</v>
      </c>
      <c r="X13" s="123">
        <f t="shared" si="0"/>
        <v>0.466283332366973</v>
      </c>
      <c r="Y13" s="123">
        <f t="shared" si="0"/>
        <v>0.466283332366973</v>
      </c>
      <c r="Z13" s="123">
        <f t="shared" si="0"/>
        <v>0.466283332366973</v>
      </c>
      <c r="AA13" s="123">
        <f t="shared" si="0"/>
        <v>0.466283332366973</v>
      </c>
      <c r="AB13" s="123">
        <f t="shared" si="0"/>
        <v>0.466283332366973</v>
      </c>
      <c r="AC13" s="123">
        <f t="shared" si="0"/>
        <v>0.466283332366973</v>
      </c>
      <c r="AD13" s="123">
        <f t="shared" si="0"/>
        <v>0.466283332366973</v>
      </c>
      <c r="AE13" s="123">
        <f t="shared" si="0"/>
        <v>0.466283332366973</v>
      </c>
      <c r="AF13" s="123">
        <f t="shared" si="0"/>
        <v>0.466283332366973</v>
      </c>
      <c r="AG13" s="123">
        <f t="shared" si="0"/>
        <v>0.466283332366973</v>
      </c>
    </row>
    <row r="14" spans="1:33">
      <c r="B14" s="164" t="s">
        <v>17</v>
      </c>
      <c r="C14" s="164">
        <v>1.1319578888888902</v>
      </c>
      <c r="D14" s="164">
        <v>1.3119504444444445</v>
      </c>
      <c r="E14" s="164">
        <v>1.4764280000000001</v>
      </c>
      <c r="F14" s="164">
        <v>1.6096093333333332</v>
      </c>
      <c r="G14" s="164">
        <v>1.7122244444444445</v>
      </c>
      <c r="H14" s="164">
        <v>1.7875953333333332</v>
      </c>
      <c r="I14" s="164">
        <v>1.8289198888888889</v>
      </c>
      <c r="J14" s="164">
        <v>1.8427192222222224</v>
      </c>
      <c r="K14" s="164">
        <v>1.8352613333333334</v>
      </c>
      <c r="L14" s="164">
        <v>1.8093171111111113</v>
      </c>
      <c r="M14" s="164">
        <v>1.778089888888889</v>
      </c>
      <c r="N14" s="123">
        <f t="shared" si="0"/>
        <v>1.750446461267017</v>
      </c>
      <c r="O14" s="123">
        <f t="shared" si="0"/>
        <v>1.726235523812981</v>
      </c>
      <c r="P14" s="123">
        <f t="shared" si="0"/>
        <v>1.7053258093377424</v>
      </c>
      <c r="Q14" s="123">
        <f t="shared" si="0"/>
        <v>1.6876049016147197</v>
      </c>
      <c r="R14" s="123">
        <f t="shared" si="0"/>
        <v>1.6729782277875971</v>
      </c>
      <c r="S14" s="123">
        <f t="shared" si="0"/>
        <v>1.661368216819636</v>
      </c>
      <c r="T14" s="123">
        <f t="shared" si="0"/>
        <v>1.6527136134961122</v>
      </c>
      <c r="U14" s="123">
        <f t="shared" si="0"/>
        <v>1.646968939482317</v>
      </c>
      <c r="V14" s="123">
        <f t="shared" si="0"/>
        <v>1.6441040947949672</v>
      </c>
      <c r="W14" s="123">
        <f t="shared" si="0"/>
        <v>1.6441040947949672</v>
      </c>
      <c r="X14" s="123">
        <f t="shared" si="0"/>
        <v>1.6441040947949672</v>
      </c>
      <c r="Y14" s="123">
        <f t="shared" si="0"/>
        <v>1.6441040947949672</v>
      </c>
      <c r="Z14" s="123">
        <f t="shared" si="0"/>
        <v>1.6441040947949672</v>
      </c>
      <c r="AA14" s="123">
        <f t="shared" si="0"/>
        <v>1.6441040947949672</v>
      </c>
      <c r="AB14" s="123">
        <f t="shared" si="0"/>
        <v>1.6441040947949672</v>
      </c>
      <c r="AC14" s="123">
        <f t="shared" si="0"/>
        <v>1.6441040947949672</v>
      </c>
      <c r="AD14" s="123">
        <f t="shared" si="0"/>
        <v>1.6441040947949672</v>
      </c>
      <c r="AE14" s="123">
        <f t="shared" si="0"/>
        <v>1.6441040947949672</v>
      </c>
      <c r="AF14" s="123">
        <f t="shared" si="0"/>
        <v>1.6441040947949672</v>
      </c>
      <c r="AG14" s="123">
        <f t="shared" si="0"/>
        <v>1.6441040947949672</v>
      </c>
    </row>
    <row r="15" spans="1:33">
      <c r="B15" s="164" t="s">
        <v>18</v>
      </c>
      <c r="C15" s="164">
        <v>0.28893292437115697</v>
      </c>
      <c r="D15" s="164">
        <v>0.31643129996921382</v>
      </c>
      <c r="E15" s="164">
        <v>0.34354328378842391</v>
      </c>
      <c r="F15" s="164">
        <v>0.36686825147866464</v>
      </c>
      <c r="G15" s="164">
        <v>0.38534304126139984</v>
      </c>
      <c r="H15" s="164">
        <v>0.4016899865962546</v>
      </c>
      <c r="I15" s="164">
        <v>0.41381749818608116</v>
      </c>
      <c r="J15" s="164">
        <v>0.42471390009150112</v>
      </c>
      <c r="K15" s="164">
        <v>0.43361237160781652</v>
      </c>
      <c r="L15" s="164">
        <v>0.44061277994114989</v>
      </c>
      <c r="M15" s="164">
        <v>0.4471849632744832</v>
      </c>
      <c r="N15" s="123">
        <f t="shared" si="0"/>
        <v>0.45318370304756495</v>
      </c>
      <c r="O15" s="123">
        <f t="shared" si="0"/>
        <v>0.45858343762330578</v>
      </c>
      <c r="P15" s="123">
        <f t="shared" si="0"/>
        <v>0.46336095689067835</v>
      </c>
      <c r="Q15" s="123">
        <f t="shared" si="0"/>
        <v>0.46749556839121931</v>
      </c>
      <c r="R15" s="123">
        <f t="shared" si="0"/>
        <v>0.47096924658300121</v>
      </c>
      <c r="S15" s="123">
        <f t="shared" si="0"/>
        <v>0.47376676373578758</v>
      </c>
      <c r="T15" s="123">
        <f t="shared" si="0"/>
        <v>0.47587580112747324</v>
      </c>
      <c r="U15" s="123">
        <f t="shared" si="0"/>
        <v>0.47728703940565853</v>
      </c>
      <c r="V15" s="123">
        <f t="shared" si="0"/>
        <v>0.47799422718687473</v>
      </c>
      <c r="W15" s="123">
        <f t="shared" si="0"/>
        <v>0.47799422718687473</v>
      </c>
      <c r="X15" s="123">
        <f t="shared" si="0"/>
        <v>0.47799422718687473</v>
      </c>
      <c r="Y15" s="123">
        <f t="shared" si="0"/>
        <v>0.47799422718687473</v>
      </c>
      <c r="Z15" s="123">
        <f t="shared" si="0"/>
        <v>0.47799422718687473</v>
      </c>
      <c r="AA15" s="123">
        <f t="shared" si="0"/>
        <v>0.47799422718687473</v>
      </c>
      <c r="AB15" s="123">
        <f t="shared" si="0"/>
        <v>0.47799422718687473</v>
      </c>
      <c r="AC15" s="123">
        <f t="shared" si="0"/>
        <v>0.47799422718687473</v>
      </c>
      <c r="AD15" s="123">
        <f t="shared" si="0"/>
        <v>0.47799422718687473</v>
      </c>
      <c r="AE15" s="123">
        <f t="shared" si="0"/>
        <v>0.47799422718687473</v>
      </c>
      <c r="AF15" s="123">
        <f t="shared" si="0"/>
        <v>0.47799422718687473</v>
      </c>
      <c r="AG15" s="123">
        <f t="shared" si="0"/>
        <v>0.47799422718687473</v>
      </c>
    </row>
    <row r="16" spans="1:33">
      <c r="B16" s="164" t="s">
        <v>19</v>
      </c>
      <c r="C16" s="164">
        <v>1.0208283375042262</v>
      </c>
      <c r="D16" s="164">
        <v>1.0665767277295342</v>
      </c>
      <c r="E16" s="164">
        <v>1.0990134268613132</v>
      </c>
      <c r="F16" s="164">
        <v>1.1180742623640487</v>
      </c>
      <c r="G16" s="164">
        <v>1.124426276394441</v>
      </c>
      <c r="H16" s="164">
        <v>1.1227829528634596</v>
      </c>
      <c r="I16" s="164">
        <v>1.1155849077810671</v>
      </c>
      <c r="J16" s="164">
        <v>1.1096634301620305</v>
      </c>
      <c r="K16" s="164">
        <v>1.1040045210416802</v>
      </c>
      <c r="L16" s="164">
        <v>1.1021575210416801</v>
      </c>
      <c r="M16" s="164">
        <v>1.10238427104168</v>
      </c>
      <c r="N16" s="123">
        <f t="shared" si="0"/>
        <v>1.1025883859270897</v>
      </c>
      <c r="O16" s="123">
        <f t="shared" si="0"/>
        <v>1.1027698531083903</v>
      </c>
      <c r="P16" s="123">
        <f t="shared" si="0"/>
        <v>1.1029286613916356</v>
      </c>
      <c r="Q16" s="123">
        <f t="shared" si="0"/>
        <v>1.1030648009796038</v>
      </c>
      <c r="R16" s="123">
        <f t="shared" si="0"/>
        <v>1.103178263472804</v>
      </c>
      <c r="S16" s="123">
        <f t="shared" si="0"/>
        <v>1.1032690418703406</v>
      </c>
      <c r="T16" s="123">
        <f t="shared" si="0"/>
        <v>1.1033371305706325</v>
      </c>
      <c r="U16" s="123">
        <f t="shared" si="0"/>
        <v>1.10338252537199</v>
      </c>
      <c r="V16" s="123">
        <f t="shared" si="0"/>
        <v>1.1034052234730465</v>
      </c>
      <c r="W16" s="123">
        <f t="shared" si="0"/>
        <v>1.1034052234730465</v>
      </c>
      <c r="X16" s="123">
        <f t="shared" si="0"/>
        <v>1.1034052234730465</v>
      </c>
      <c r="Y16" s="123">
        <f t="shared" si="0"/>
        <v>1.1034052234730465</v>
      </c>
      <c r="Z16" s="123">
        <f t="shared" si="0"/>
        <v>1.1034052234730465</v>
      </c>
      <c r="AA16" s="123">
        <f t="shared" si="0"/>
        <v>1.1034052234730465</v>
      </c>
      <c r="AB16" s="123">
        <f t="shared" si="0"/>
        <v>1.1034052234730465</v>
      </c>
      <c r="AC16" s="123">
        <f t="shared" si="0"/>
        <v>1.1034052234730465</v>
      </c>
      <c r="AD16" s="123">
        <f t="shared" si="0"/>
        <v>1.1034052234730465</v>
      </c>
      <c r="AE16" s="123">
        <f t="shared" si="0"/>
        <v>1.1034052234730465</v>
      </c>
      <c r="AF16" s="123">
        <f t="shared" si="0"/>
        <v>1.1034052234730465</v>
      </c>
      <c r="AG16" s="123">
        <f t="shared" si="0"/>
        <v>1.1034052234730465</v>
      </c>
    </row>
    <row r="17" spans="1:33">
      <c r="B17" s="164" t="s">
        <v>20</v>
      </c>
      <c r="C17" s="164">
        <v>3.0536472299694228</v>
      </c>
      <c r="D17" s="164">
        <v>3.3745100479226249</v>
      </c>
      <c r="E17" s="164">
        <v>3.6616371618730819</v>
      </c>
      <c r="F17" s="164">
        <v>3.8627258479998261</v>
      </c>
      <c r="G17" s="164">
        <v>3.9881829117624443</v>
      </c>
      <c r="H17" s="164">
        <v>4.0488081255956363</v>
      </c>
      <c r="I17" s="164">
        <v>4.0652529049907944</v>
      </c>
      <c r="J17" s="164">
        <v>4.0602269262689896</v>
      </c>
      <c r="K17" s="164">
        <v>4.0355815096023235</v>
      </c>
      <c r="L17" s="164">
        <v>3.9964795096023233</v>
      </c>
      <c r="M17" s="164">
        <v>3.9567217596023228</v>
      </c>
      <c r="N17" s="123">
        <f t="shared" si="0"/>
        <v>3.9212780647469452</v>
      </c>
      <c r="O17" s="123">
        <f t="shared" si="0"/>
        <v>3.8900391892956927</v>
      </c>
      <c r="P17" s="123">
        <f t="shared" si="0"/>
        <v>3.8629093879432403</v>
      </c>
      <c r="Q17" s="123">
        <f t="shared" si="0"/>
        <v>3.8398059166488752</v>
      </c>
      <c r="R17" s="123">
        <f t="shared" si="0"/>
        <v>3.820658611931365</v>
      </c>
      <c r="S17" s="123">
        <f t="shared" si="0"/>
        <v>3.8054095356338875</v>
      </c>
      <c r="T17" s="123">
        <f t="shared" si="0"/>
        <v>3.794012682640354</v>
      </c>
      <c r="U17" s="123">
        <f t="shared" si="0"/>
        <v>3.7864337494781917</v>
      </c>
      <c r="V17" s="123">
        <f t="shared" si="0"/>
        <v>3.7826499621776137</v>
      </c>
      <c r="W17" s="123">
        <f t="shared" si="0"/>
        <v>3.7826499621776137</v>
      </c>
      <c r="X17" s="123">
        <f t="shared" si="0"/>
        <v>3.7826499621776137</v>
      </c>
      <c r="Y17" s="123">
        <f t="shared" si="0"/>
        <v>3.7826499621776137</v>
      </c>
      <c r="Z17" s="123">
        <f t="shared" si="0"/>
        <v>3.7826499621776137</v>
      </c>
      <c r="AA17" s="123">
        <f t="shared" si="0"/>
        <v>3.7826499621776137</v>
      </c>
      <c r="AB17" s="123">
        <f t="shared" si="0"/>
        <v>3.7826499621776137</v>
      </c>
      <c r="AC17" s="123">
        <f t="shared" si="0"/>
        <v>3.7826499621776137</v>
      </c>
      <c r="AD17" s="123">
        <f t="shared" si="0"/>
        <v>3.7826499621776137</v>
      </c>
      <c r="AE17" s="123">
        <f t="shared" si="0"/>
        <v>3.7826499621776137</v>
      </c>
      <c r="AF17" s="123">
        <f t="shared" si="0"/>
        <v>3.7826499621776137</v>
      </c>
      <c r="AG17" s="123">
        <f t="shared" si="0"/>
        <v>3.7826499621776137</v>
      </c>
    </row>
    <row r="18" spans="1:33">
      <c r="B18" s="164" t="s">
        <v>21</v>
      </c>
      <c r="C18" s="164">
        <v>1.9902178732961548</v>
      </c>
      <c r="D18" s="164">
        <v>2.4050170373229953</v>
      </c>
      <c r="E18" s="164">
        <v>2.8279138455780819</v>
      </c>
      <c r="F18" s="164">
        <v>3.2253797101936672</v>
      </c>
      <c r="G18" s="164">
        <v>3.5797095802999408</v>
      </c>
      <c r="H18" s="164">
        <v>3.8792407898386907</v>
      </c>
      <c r="I18" s="164">
        <v>4.1181709648498286</v>
      </c>
      <c r="J18" s="164">
        <v>4.2887612736141678</v>
      </c>
      <c r="K18" s="164">
        <v>4.3898230306516579</v>
      </c>
      <c r="L18" s="164">
        <v>4.4153561930427863</v>
      </c>
      <c r="M18" s="164">
        <v>4.4135358597094525</v>
      </c>
      <c r="N18" s="123">
        <f t="shared" si="0"/>
        <v>4.4118982013742034</v>
      </c>
      <c r="O18" s="123">
        <f t="shared" si="0"/>
        <v>4.4104430152167033</v>
      </c>
      <c r="P18" s="123">
        <f t="shared" si="0"/>
        <v>4.409170121057457</v>
      </c>
      <c r="Q18" s="123">
        <f t="shared" si="0"/>
        <v>4.4080793613206239</v>
      </c>
      <c r="R18" s="123">
        <f t="shared" si="0"/>
        <v>4.407170601001507</v>
      </c>
      <c r="S18" s="123">
        <f t="shared" si="0"/>
        <v>4.4064437276387034</v>
      </c>
      <c r="T18" s="123">
        <f t="shared" si="0"/>
        <v>4.405898651290908</v>
      </c>
      <c r="U18" s="123">
        <f t="shared" si="0"/>
        <v>4.4055353045183665</v>
      </c>
      <c r="V18" s="123">
        <f t="shared" si="0"/>
        <v>4.4053536423689659</v>
      </c>
      <c r="W18" s="123">
        <f t="shared" si="0"/>
        <v>4.4053536423689659</v>
      </c>
      <c r="X18" s="123">
        <f t="shared" si="0"/>
        <v>4.4053536423689659</v>
      </c>
      <c r="Y18" s="123">
        <f t="shared" si="0"/>
        <v>4.4053536423689659</v>
      </c>
      <c r="Z18" s="123">
        <f t="shared" si="0"/>
        <v>4.4053536423689659</v>
      </c>
      <c r="AA18" s="123">
        <f t="shared" si="0"/>
        <v>4.4053536423689659</v>
      </c>
      <c r="AB18" s="123">
        <f t="shared" si="0"/>
        <v>4.4053536423689659</v>
      </c>
      <c r="AC18" s="123">
        <f t="shared" si="0"/>
        <v>4.4053536423689659</v>
      </c>
      <c r="AD18" s="123">
        <f t="shared" si="0"/>
        <v>4.4053536423689659</v>
      </c>
      <c r="AE18" s="123">
        <f t="shared" si="0"/>
        <v>4.4053536423689659</v>
      </c>
      <c r="AF18" s="123">
        <f t="shared" si="0"/>
        <v>4.4053536423689659</v>
      </c>
      <c r="AG18" s="123">
        <f t="shared" si="0"/>
        <v>4.4053536423689659</v>
      </c>
    </row>
    <row r="19" spans="1:33">
      <c r="B19" s="165" t="s">
        <v>22</v>
      </c>
      <c r="C19" s="165">
        <v>6.0646909407698049</v>
      </c>
      <c r="D19" s="165">
        <v>6.8461088129751548</v>
      </c>
      <c r="E19" s="165">
        <v>7.5885619343124766</v>
      </c>
      <c r="F19" s="165">
        <v>8.2061748205575427</v>
      </c>
      <c r="G19" s="165">
        <v>8.6923140184568268</v>
      </c>
      <c r="H19" s="165">
        <v>9.0508293682977872</v>
      </c>
      <c r="I19" s="165">
        <v>9.2990085276216909</v>
      </c>
      <c r="J19" s="165">
        <v>9.4586516300451891</v>
      </c>
      <c r="K19" s="165">
        <v>9.5294090612956612</v>
      </c>
      <c r="L19" s="165">
        <v>9.5139929736867899</v>
      </c>
      <c r="M19" s="165">
        <v>9.4726443903534552</v>
      </c>
      <c r="N19" s="125">
        <f t="shared" si="0"/>
        <v>9.4355843348060393</v>
      </c>
      <c r="O19" s="125">
        <f t="shared" si="0"/>
        <v>9.4027638016632284</v>
      </c>
      <c r="P19" s="125">
        <f t="shared" si="0"/>
        <v>9.3741394974576639</v>
      </c>
      <c r="Q19" s="125">
        <f t="shared" si="0"/>
        <v>9.3496737454447505</v>
      </c>
      <c r="R19" s="125">
        <f t="shared" si="0"/>
        <v>9.3293344029388443</v>
      </c>
      <c r="S19" s="125">
        <f t="shared" si="0"/>
        <v>9.3130947909229</v>
      </c>
      <c r="T19" s="125">
        <f t="shared" si="0"/>
        <v>9.3009336357157082</v>
      </c>
      <c r="U19" s="125">
        <f t="shared" si="0"/>
        <v>9.2928350225181635</v>
      </c>
      <c r="V19" s="125">
        <f t="shared" si="0"/>
        <v>9.2887883606965005</v>
      </c>
      <c r="W19" s="125">
        <f t="shared" si="0"/>
        <v>9.2887883606965005</v>
      </c>
      <c r="X19" s="125">
        <f t="shared" si="0"/>
        <v>9.2887883606965005</v>
      </c>
      <c r="Y19" s="125">
        <f t="shared" si="0"/>
        <v>9.2887883606965005</v>
      </c>
      <c r="Z19" s="125">
        <f t="shared" si="0"/>
        <v>9.2887883606965005</v>
      </c>
      <c r="AA19" s="125">
        <f t="shared" si="0"/>
        <v>9.2887883606965005</v>
      </c>
      <c r="AB19" s="125">
        <f t="shared" si="0"/>
        <v>9.2887883606965005</v>
      </c>
      <c r="AC19" s="125">
        <f t="shared" si="0"/>
        <v>9.2887883606965005</v>
      </c>
      <c r="AD19" s="125">
        <f t="shared" si="0"/>
        <v>9.2887883606965005</v>
      </c>
      <c r="AE19" s="125">
        <f t="shared" si="0"/>
        <v>9.2887883606965005</v>
      </c>
      <c r="AF19" s="125">
        <f t="shared" si="0"/>
        <v>9.2887883606965005</v>
      </c>
      <c r="AG19" s="125">
        <f t="shared" si="0"/>
        <v>9.2887883606965005</v>
      </c>
    </row>
    <row r="20" spans="1:33" s="128" customFormat="1" ht="11.25">
      <c r="B20" s="128" t="s">
        <v>23</v>
      </c>
      <c r="C20" s="128">
        <f t="shared" ref="C20:AG20" si="1">SUM(C16:C18)</f>
        <v>6.0646934407698039</v>
      </c>
      <c r="D20" s="128">
        <f t="shared" si="1"/>
        <v>6.8461038129751541</v>
      </c>
      <c r="E20" s="128">
        <f t="shared" si="1"/>
        <v>7.5885644343124765</v>
      </c>
      <c r="F20" s="128">
        <f t="shared" si="1"/>
        <v>8.2061798205575425</v>
      </c>
      <c r="G20" s="128">
        <f t="shared" si="1"/>
        <v>8.6923187684568255</v>
      </c>
      <c r="H20" s="128">
        <f t="shared" si="1"/>
        <v>9.050831868297788</v>
      </c>
      <c r="I20" s="128">
        <f t="shared" si="1"/>
        <v>9.2990087776216903</v>
      </c>
      <c r="J20" s="128">
        <f t="shared" si="1"/>
        <v>9.4586516300451891</v>
      </c>
      <c r="K20" s="128">
        <f t="shared" si="1"/>
        <v>9.529409061295663</v>
      </c>
      <c r="L20" s="128">
        <f t="shared" si="1"/>
        <v>9.5139932236867892</v>
      </c>
      <c r="M20" s="128">
        <f t="shared" si="1"/>
        <v>9.4726418903534544</v>
      </c>
      <c r="N20" s="128">
        <f t="shared" si="1"/>
        <v>9.4357646520482383</v>
      </c>
      <c r="O20" s="128">
        <f t="shared" si="1"/>
        <v>9.4032520576207865</v>
      </c>
      <c r="P20" s="128">
        <f t="shared" si="1"/>
        <v>9.3750081703923325</v>
      </c>
      <c r="Q20" s="128">
        <f t="shared" si="1"/>
        <v>9.3509500789491025</v>
      </c>
      <c r="R20" s="128">
        <f t="shared" si="1"/>
        <v>9.3310074764056772</v>
      </c>
      <c r="S20" s="128">
        <f t="shared" si="1"/>
        <v>9.3151223051429319</v>
      </c>
      <c r="T20" s="128">
        <f t="shared" si="1"/>
        <v>9.3032484645018947</v>
      </c>
      <c r="U20" s="128">
        <f t="shared" si="1"/>
        <v>9.2953515793685479</v>
      </c>
      <c r="V20" s="128">
        <f t="shared" si="1"/>
        <v>9.2914088280196268</v>
      </c>
      <c r="W20" s="128">
        <f t="shared" si="1"/>
        <v>9.2914088280196268</v>
      </c>
      <c r="X20" s="128">
        <f t="shared" si="1"/>
        <v>9.2914088280196268</v>
      </c>
      <c r="Y20" s="128">
        <f t="shared" si="1"/>
        <v>9.2914088280196268</v>
      </c>
      <c r="Z20" s="128">
        <f t="shared" si="1"/>
        <v>9.2914088280196268</v>
      </c>
      <c r="AA20" s="128">
        <f t="shared" si="1"/>
        <v>9.2914088280196268</v>
      </c>
      <c r="AB20" s="128">
        <f t="shared" si="1"/>
        <v>9.2914088280196268</v>
      </c>
      <c r="AC20" s="128">
        <f t="shared" si="1"/>
        <v>9.2914088280196268</v>
      </c>
      <c r="AD20" s="128">
        <f t="shared" si="1"/>
        <v>9.2914088280196268</v>
      </c>
      <c r="AE20" s="128">
        <f t="shared" si="1"/>
        <v>9.2914088280196268</v>
      </c>
      <c r="AF20" s="128">
        <f t="shared" si="1"/>
        <v>9.2914088280196268</v>
      </c>
      <c r="AG20" s="128">
        <f t="shared" si="1"/>
        <v>9.2914088280196268</v>
      </c>
    </row>
    <row r="22" spans="1:33">
      <c r="B22" s="127" t="s">
        <v>28</v>
      </c>
      <c r="C22" s="127">
        <v>2000</v>
      </c>
      <c r="D22" s="127">
        <v>2010</v>
      </c>
      <c r="E22" s="127">
        <v>2020</v>
      </c>
      <c r="F22" s="127">
        <v>2030</v>
      </c>
      <c r="G22" s="127">
        <v>2040</v>
      </c>
      <c r="H22" s="127">
        <v>2050</v>
      </c>
      <c r="I22" s="127">
        <v>2060</v>
      </c>
      <c r="J22" s="127">
        <v>2070</v>
      </c>
      <c r="K22" s="127">
        <v>2080</v>
      </c>
      <c r="L22" s="127">
        <v>2090</v>
      </c>
      <c r="M22" s="127">
        <v>2100</v>
      </c>
      <c r="N22" s="127">
        <v>2110</v>
      </c>
      <c r="O22" s="127">
        <v>2120</v>
      </c>
      <c r="P22" s="127">
        <v>2130</v>
      </c>
      <c r="Q22" s="127">
        <v>2140</v>
      </c>
      <c r="R22" s="127">
        <v>2150</v>
      </c>
      <c r="S22" s="127">
        <v>2160</v>
      </c>
      <c r="T22" s="127">
        <v>2170</v>
      </c>
      <c r="U22" s="127">
        <v>2180</v>
      </c>
      <c r="V22" s="127">
        <v>2190</v>
      </c>
      <c r="W22" s="127">
        <v>2200</v>
      </c>
      <c r="X22" s="127">
        <v>2210</v>
      </c>
      <c r="Y22" s="127">
        <v>2220</v>
      </c>
      <c r="Z22" s="127">
        <v>2230</v>
      </c>
      <c r="AA22" s="127">
        <v>2240</v>
      </c>
      <c r="AB22" s="127">
        <v>2250</v>
      </c>
      <c r="AC22" s="127">
        <v>2260</v>
      </c>
      <c r="AD22" s="127">
        <v>2270</v>
      </c>
      <c r="AE22" s="127">
        <v>2280</v>
      </c>
      <c r="AF22" s="127">
        <v>2290</v>
      </c>
      <c r="AG22" s="127">
        <v>2300</v>
      </c>
    </row>
    <row r="23" spans="1:33">
      <c r="B23" s="123" t="s">
        <v>15</v>
      </c>
      <c r="D23" s="123">
        <f t="shared" ref="D23:M30" si="2">(1/10)*LN(D12/C12)</f>
        <v>6.9334727477630299E-3</v>
      </c>
      <c r="E23" s="123">
        <f t="shared" si="2"/>
        <v>5.5050506126018296E-3</v>
      </c>
      <c r="F23" s="123">
        <f t="shared" si="2"/>
        <v>2.3543855369662788E-3</v>
      </c>
      <c r="G23" s="123">
        <f t="shared" si="2"/>
        <v>1.2348427380319527E-5</v>
      </c>
      <c r="H23" s="123">
        <f t="shared" si="2"/>
        <v>-1.8192131073137567E-3</v>
      </c>
      <c r="I23" s="123">
        <f t="shared" si="2"/>
        <v>-2.0542626616543397E-3</v>
      </c>
      <c r="J23" s="123">
        <f t="shared" si="2"/>
        <v>-1.6808307782108175E-3</v>
      </c>
      <c r="K23" s="123">
        <f t="shared" si="2"/>
        <v>-1.5385537561614774E-3</v>
      </c>
      <c r="L23" s="123">
        <f t="shared" si="2"/>
        <v>-1.3824694460009153E-3</v>
      </c>
      <c r="M23" s="123">
        <f t="shared" si="2"/>
        <v>-1.2097491604464304E-3</v>
      </c>
      <c r="N23" s="123">
        <f t="shared" ref="N23:W30" si="3">IF(N$1&lt;=$E$4,$M23-$M23/($E$4-2100)*(N$1-$M$1),0)</f>
        <v>-1.0887742444017875E-3</v>
      </c>
      <c r="O23" s="123">
        <f t="shared" si="3"/>
        <v>-9.677993283571443E-4</v>
      </c>
      <c r="P23" s="123">
        <f t="shared" si="3"/>
        <v>-8.4682441231250134E-4</v>
      </c>
      <c r="Q23" s="123">
        <f t="shared" si="3"/>
        <v>-7.2584949626785817E-4</v>
      </c>
      <c r="R23" s="123">
        <f t="shared" si="3"/>
        <v>-6.0487458022321521E-4</v>
      </c>
      <c r="S23" s="123">
        <f t="shared" si="3"/>
        <v>-4.8389966417857215E-4</v>
      </c>
      <c r="T23" s="123">
        <f t="shared" si="3"/>
        <v>-3.6292474813392908E-4</v>
      </c>
      <c r="U23" s="123">
        <f t="shared" si="3"/>
        <v>-2.4194983208928602E-4</v>
      </c>
      <c r="V23" s="123">
        <f t="shared" si="3"/>
        <v>-1.2097491604464296E-4</v>
      </c>
      <c r="W23" s="123">
        <f t="shared" si="3"/>
        <v>0</v>
      </c>
      <c r="X23" s="123">
        <f t="shared" ref="X23:AG30" si="4">IF(X$1&lt;=$E$4,$M23-$M23/($E$4-2100)*(X$1-$M$1),0)</f>
        <v>0</v>
      </c>
      <c r="Y23" s="123">
        <f t="shared" si="4"/>
        <v>0</v>
      </c>
      <c r="Z23" s="123">
        <f t="shared" si="4"/>
        <v>0</v>
      </c>
      <c r="AA23" s="123">
        <f t="shared" si="4"/>
        <v>0</v>
      </c>
      <c r="AB23" s="123">
        <f t="shared" si="4"/>
        <v>0</v>
      </c>
      <c r="AC23" s="123">
        <f t="shared" si="4"/>
        <v>0</v>
      </c>
      <c r="AD23" s="123">
        <f t="shared" si="4"/>
        <v>0</v>
      </c>
      <c r="AE23" s="123">
        <f t="shared" si="4"/>
        <v>0</v>
      </c>
      <c r="AF23" s="123">
        <f t="shared" si="4"/>
        <v>0</v>
      </c>
      <c r="AG23" s="123">
        <f t="shared" si="4"/>
        <v>0</v>
      </c>
    </row>
    <row r="24" spans="1:33">
      <c r="B24" s="123" t="s">
        <v>16</v>
      </c>
      <c r="D24" s="123">
        <f t="shared" si="2"/>
        <v>2.4548019950186794E-3</v>
      </c>
      <c r="E24" s="123">
        <f t="shared" si="2"/>
        <v>7.7164687083209802E-4</v>
      </c>
      <c r="F24" s="123">
        <f t="shared" si="2"/>
        <v>-3.7435237549088854E-4</v>
      </c>
      <c r="G24" s="123">
        <f t="shared" si="2"/>
        <v>-1.4790729143144242E-3</v>
      </c>
      <c r="H24" s="123">
        <f t="shared" si="2"/>
        <v>-2.3773311056772611E-3</v>
      </c>
      <c r="I24" s="123">
        <f t="shared" si="2"/>
        <v>-2.6350538776132681E-3</v>
      </c>
      <c r="J24" s="123">
        <f t="shared" si="2"/>
        <v>-2.4977263619941864E-3</v>
      </c>
      <c r="K24" s="123">
        <f t="shared" si="2"/>
        <v>-2.1401452456440494E-3</v>
      </c>
      <c r="L24" s="123">
        <f t="shared" si="2"/>
        <v>-1.270256291347526E-3</v>
      </c>
      <c r="M24" s="123">
        <f t="shared" si="2"/>
        <v>-1.0087865584231669E-3</v>
      </c>
      <c r="N24" s="123">
        <f t="shared" si="3"/>
        <v>-9.0790790258085024E-4</v>
      </c>
      <c r="O24" s="123">
        <f t="shared" si="3"/>
        <v>-8.0702924673853348E-4</v>
      </c>
      <c r="P24" s="123">
        <f t="shared" si="3"/>
        <v>-7.0615059089621673E-4</v>
      </c>
      <c r="Q24" s="123">
        <f t="shared" si="3"/>
        <v>-6.0527193505390008E-4</v>
      </c>
      <c r="R24" s="123">
        <f t="shared" si="3"/>
        <v>-5.0439327921158344E-4</v>
      </c>
      <c r="S24" s="123">
        <f t="shared" si="3"/>
        <v>-4.0351462336926669E-4</v>
      </c>
      <c r="T24" s="123">
        <f t="shared" si="3"/>
        <v>-3.0263596752695004E-4</v>
      </c>
      <c r="U24" s="123">
        <f t="shared" si="3"/>
        <v>-2.0175731168463329E-4</v>
      </c>
      <c r="V24" s="123">
        <f t="shared" si="3"/>
        <v>-1.0087865584231664E-4</v>
      </c>
      <c r="W24" s="123">
        <f t="shared" si="3"/>
        <v>0</v>
      </c>
      <c r="X24" s="123">
        <f t="shared" si="4"/>
        <v>0</v>
      </c>
      <c r="Y24" s="123">
        <f t="shared" si="4"/>
        <v>0</v>
      </c>
      <c r="Z24" s="123">
        <f t="shared" si="4"/>
        <v>0</v>
      </c>
      <c r="AA24" s="123">
        <f t="shared" si="4"/>
        <v>0</v>
      </c>
      <c r="AB24" s="123">
        <f t="shared" si="4"/>
        <v>0</v>
      </c>
      <c r="AC24" s="123">
        <f t="shared" si="4"/>
        <v>0</v>
      </c>
      <c r="AD24" s="123">
        <f t="shared" si="4"/>
        <v>0</v>
      </c>
      <c r="AE24" s="123">
        <f t="shared" si="4"/>
        <v>0</v>
      </c>
      <c r="AF24" s="123">
        <f t="shared" si="4"/>
        <v>0</v>
      </c>
      <c r="AG24" s="123">
        <f t="shared" si="4"/>
        <v>0</v>
      </c>
    </row>
    <row r="25" spans="1:33">
      <c r="B25" s="123" t="s">
        <v>17</v>
      </c>
      <c r="D25" s="123">
        <f t="shared" si="2"/>
        <v>1.4756614034500333E-2</v>
      </c>
      <c r="E25" s="123">
        <f t="shared" si="2"/>
        <v>1.1811073823814904E-2</v>
      </c>
      <c r="F25" s="123">
        <f t="shared" si="2"/>
        <v>8.6365842404558107E-3</v>
      </c>
      <c r="G25" s="123">
        <f t="shared" si="2"/>
        <v>6.1801870404943997E-3</v>
      </c>
      <c r="H25" s="123">
        <f t="shared" si="2"/>
        <v>4.3077957643691059E-3</v>
      </c>
      <c r="I25" s="123">
        <f t="shared" si="2"/>
        <v>2.2854240454124502E-3</v>
      </c>
      <c r="J25" s="123">
        <f t="shared" si="2"/>
        <v>7.5167509056919162E-4</v>
      </c>
      <c r="K25" s="123">
        <f t="shared" si="2"/>
        <v>-4.0554315051959122E-4</v>
      </c>
      <c r="L25" s="123">
        <f t="shared" si="2"/>
        <v>-1.423739994354312E-3</v>
      </c>
      <c r="M25" s="123">
        <f t="shared" si="2"/>
        <v>-1.7409795413994796E-3</v>
      </c>
      <c r="N25" s="123">
        <f t="shared" si="3"/>
        <v>-1.5668815872595316E-3</v>
      </c>
      <c r="O25" s="123">
        <f t="shared" si="3"/>
        <v>-1.3927836331195838E-3</v>
      </c>
      <c r="P25" s="123">
        <f t="shared" si="3"/>
        <v>-1.2186856789796357E-3</v>
      </c>
      <c r="Q25" s="123">
        <f t="shared" si="3"/>
        <v>-1.0445877248396879E-3</v>
      </c>
      <c r="R25" s="123">
        <f t="shared" si="3"/>
        <v>-8.7048977069973982E-4</v>
      </c>
      <c r="S25" s="123">
        <f t="shared" si="3"/>
        <v>-6.9639181655979177E-4</v>
      </c>
      <c r="T25" s="123">
        <f t="shared" si="3"/>
        <v>-5.2229386241984394E-4</v>
      </c>
      <c r="U25" s="123">
        <f t="shared" si="3"/>
        <v>-3.4819590827989588E-4</v>
      </c>
      <c r="V25" s="123">
        <f t="shared" si="3"/>
        <v>-1.7409795413994783E-4</v>
      </c>
      <c r="W25" s="123">
        <f t="shared" si="3"/>
        <v>0</v>
      </c>
      <c r="X25" s="123">
        <f t="shared" si="4"/>
        <v>0</v>
      </c>
      <c r="Y25" s="123">
        <f t="shared" si="4"/>
        <v>0</v>
      </c>
      <c r="Z25" s="123">
        <f t="shared" si="4"/>
        <v>0</v>
      </c>
      <c r="AA25" s="123">
        <f t="shared" si="4"/>
        <v>0</v>
      </c>
      <c r="AB25" s="123">
        <f t="shared" si="4"/>
        <v>0</v>
      </c>
      <c r="AC25" s="123">
        <f t="shared" si="4"/>
        <v>0</v>
      </c>
      <c r="AD25" s="123">
        <f t="shared" si="4"/>
        <v>0</v>
      </c>
      <c r="AE25" s="123">
        <f t="shared" si="4"/>
        <v>0</v>
      </c>
      <c r="AF25" s="123">
        <f t="shared" si="4"/>
        <v>0</v>
      </c>
      <c r="AG25" s="123">
        <f t="shared" si="4"/>
        <v>0</v>
      </c>
    </row>
    <row r="26" spans="1:33">
      <c r="B26" s="123" t="s">
        <v>18</v>
      </c>
      <c r="D26" s="123">
        <f t="shared" si="2"/>
        <v>9.0911590741736686E-3</v>
      </c>
      <c r="E26" s="123">
        <f t="shared" si="2"/>
        <v>8.2206955527447025E-3</v>
      </c>
      <c r="F26" s="123">
        <f t="shared" si="2"/>
        <v>6.5689683964741414E-3</v>
      </c>
      <c r="G26" s="123">
        <f t="shared" si="2"/>
        <v>4.9131158025335969E-3</v>
      </c>
      <c r="H26" s="123">
        <f t="shared" si="2"/>
        <v>4.1546659655528912E-3</v>
      </c>
      <c r="I26" s="123">
        <f t="shared" si="2"/>
        <v>2.9744437508306912E-3</v>
      </c>
      <c r="J26" s="123">
        <f t="shared" si="2"/>
        <v>2.5990714988608078E-3</v>
      </c>
      <c r="K26" s="123">
        <f t="shared" si="2"/>
        <v>2.0735216039996104E-3</v>
      </c>
      <c r="L26" s="123">
        <f t="shared" si="2"/>
        <v>1.6015457690811584E-3</v>
      </c>
      <c r="M26" s="123">
        <f t="shared" si="2"/>
        <v>1.480585739792039E-3</v>
      </c>
      <c r="N26" s="123">
        <f t="shared" si="3"/>
        <v>1.3325271658128351E-3</v>
      </c>
      <c r="O26" s="123">
        <f t="shared" si="3"/>
        <v>1.1844685918336313E-3</v>
      </c>
      <c r="P26" s="123">
        <f t="shared" si="3"/>
        <v>1.0364100178544273E-3</v>
      </c>
      <c r="Q26" s="123">
        <f t="shared" si="3"/>
        <v>8.8835144387522337E-4</v>
      </c>
      <c r="R26" s="123">
        <f t="shared" si="3"/>
        <v>7.4029286989601951E-4</v>
      </c>
      <c r="S26" s="123">
        <f t="shared" si="3"/>
        <v>5.9223429591681554E-4</v>
      </c>
      <c r="T26" s="123">
        <f t="shared" si="3"/>
        <v>4.4417572193761168E-4</v>
      </c>
      <c r="U26" s="123">
        <f t="shared" si="3"/>
        <v>2.9611714795840772E-4</v>
      </c>
      <c r="V26" s="123">
        <f t="shared" si="3"/>
        <v>1.4805857397920397E-4</v>
      </c>
      <c r="W26" s="123">
        <f t="shared" si="3"/>
        <v>0</v>
      </c>
      <c r="X26" s="123">
        <f t="shared" si="4"/>
        <v>0</v>
      </c>
      <c r="Y26" s="123">
        <f t="shared" si="4"/>
        <v>0</v>
      </c>
      <c r="Z26" s="123">
        <f t="shared" si="4"/>
        <v>0</v>
      </c>
      <c r="AA26" s="123">
        <f t="shared" si="4"/>
        <v>0</v>
      </c>
      <c r="AB26" s="123">
        <f t="shared" si="4"/>
        <v>0</v>
      </c>
      <c r="AC26" s="123">
        <f t="shared" si="4"/>
        <v>0</v>
      </c>
      <c r="AD26" s="123">
        <f t="shared" si="4"/>
        <v>0</v>
      </c>
      <c r="AE26" s="123">
        <f t="shared" si="4"/>
        <v>0</v>
      </c>
      <c r="AF26" s="123">
        <f t="shared" si="4"/>
        <v>0</v>
      </c>
      <c r="AG26" s="123">
        <f t="shared" si="4"/>
        <v>0</v>
      </c>
    </row>
    <row r="27" spans="1:33">
      <c r="B27" s="123" t="s">
        <v>19</v>
      </c>
      <c r="D27" s="123">
        <f t="shared" si="2"/>
        <v>4.3839806511718369E-3</v>
      </c>
      <c r="E27" s="123">
        <f t="shared" si="2"/>
        <v>2.9958692862019414E-3</v>
      </c>
      <c r="F27" s="123">
        <f t="shared" si="2"/>
        <v>1.7194904132826648E-3</v>
      </c>
      <c r="G27" s="123">
        <f t="shared" si="2"/>
        <v>5.6651322119322003E-4</v>
      </c>
      <c r="H27" s="123">
        <f t="shared" si="2"/>
        <v>-1.4625463463873947E-4</v>
      </c>
      <c r="I27" s="123">
        <f t="shared" si="2"/>
        <v>-6.4315343523065971E-4</v>
      </c>
      <c r="J27" s="123">
        <f t="shared" si="2"/>
        <v>-5.3220950624395448E-4</v>
      </c>
      <c r="K27" s="123">
        <f t="shared" si="2"/>
        <v>-5.1127102817447197E-4</v>
      </c>
      <c r="L27" s="123">
        <f t="shared" si="2"/>
        <v>-1.6744014231881579E-4</v>
      </c>
      <c r="M27" s="123">
        <f t="shared" si="2"/>
        <v>2.0571168268511375E-5</v>
      </c>
      <c r="N27" s="123">
        <f t="shared" si="3"/>
        <v>1.8514051441660237E-5</v>
      </c>
      <c r="O27" s="123">
        <f t="shared" si="3"/>
        <v>1.6456934614809101E-5</v>
      </c>
      <c r="P27" s="123">
        <f t="shared" si="3"/>
        <v>1.4399817787957963E-5</v>
      </c>
      <c r="Q27" s="123">
        <f t="shared" si="3"/>
        <v>1.2342700961106824E-5</v>
      </c>
      <c r="R27" s="123">
        <f t="shared" si="3"/>
        <v>1.0285584134255688E-5</v>
      </c>
      <c r="S27" s="123">
        <f t="shared" si="3"/>
        <v>8.2284673074045507E-6</v>
      </c>
      <c r="T27" s="123">
        <f t="shared" si="3"/>
        <v>6.1713504805534122E-6</v>
      </c>
      <c r="U27" s="123">
        <f t="shared" si="3"/>
        <v>4.1142336537022737E-6</v>
      </c>
      <c r="V27" s="123">
        <f t="shared" si="3"/>
        <v>2.0571168268511385E-6</v>
      </c>
      <c r="W27" s="123">
        <f t="shared" si="3"/>
        <v>0</v>
      </c>
      <c r="X27" s="123">
        <f t="shared" si="4"/>
        <v>0</v>
      </c>
      <c r="Y27" s="123">
        <f t="shared" si="4"/>
        <v>0</v>
      </c>
      <c r="Z27" s="123">
        <f t="shared" si="4"/>
        <v>0</v>
      </c>
      <c r="AA27" s="123">
        <f t="shared" si="4"/>
        <v>0</v>
      </c>
      <c r="AB27" s="123">
        <f t="shared" si="4"/>
        <v>0</v>
      </c>
      <c r="AC27" s="123">
        <f t="shared" si="4"/>
        <v>0</v>
      </c>
      <c r="AD27" s="123">
        <f t="shared" si="4"/>
        <v>0</v>
      </c>
      <c r="AE27" s="123">
        <f t="shared" si="4"/>
        <v>0</v>
      </c>
      <c r="AF27" s="123">
        <f t="shared" si="4"/>
        <v>0</v>
      </c>
      <c r="AG27" s="123">
        <f t="shared" si="4"/>
        <v>0</v>
      </c>
    </row>
    <row r="28" spans="1:33">
      <c r="B28" s="123" t="s">
        <v>20</v>
      </c>
      <c r="D28" s="123">
        <f t="shared" si="2"/>
        <v>9.99134534912372E-3</v>
      </c>
      <c r="E28" s="123">
        <f t="shared" si="2"/>
        <v>8.1660216585995871E-3</v>
      </c>
      <c r="F28" s="123">
        <f t="shared" si="2"/>
        <v>5.346275310223695E-3</v>
      </c>
      <c r="G28" s="123">
        <f t="shared" si="2"/>
        <v>3.1962604096513491E-3</v>
      </c>
      <c r="H28" s="123">
        <f t="shared" si="2"/>
        <v>1.5086831245245743E-3</v>
      </c>
      <c r="I28" s="123">
        <f t="shared" si="2"/>
        <v>4.0534084841044614E-4</v>
      </c>
      <c r="J28" s="123">
        <f t="shared" si="2"/>
        <v>-1.2370910929953441E-4</v>
      </c>
      <c r="K28" s="123">
        <f t="shared" si="2"/>
        <v>-6.0884575009979196E-4</v>
      </c>
      <c r="L28" s="123">
        <f t="shared" si="2"/>
        <v>-9.736556735206168E-4</v>
      </c>
      <c r="M28" s="123">
        <f t="shared" si="2"/>
        <v>-9.9980070505528273E-4</v>
      </c>
      <c r="N28" s="123">
        <f t="shared" si="3"/>
        <v>-8.998206345497545E-4</v>
      </c>
      <c r="O28" s="123">
        <f t="shared" si="3"/>
        <v>-7.9984056404422616E-4</v>
      </c>
      <c r="P28" s="123">
        <f t="shared" si="3"/>
        <v>-6.9986049353869782E-4</v>
      </c>
      <c r="Q28" s="123">
        <f t="shared" si="3"/>
        <v>-5.9988042303316959E-4</v>
      </c>
      <c r="R28" s="123">
        <f t="shared" si="3"/>
        <v>-4.9990035252764136E-4</v>
      </c>
      <c r="S28" s="123">
        <f t="shared" si="3"/>
        <v>-3.9992028202211303E-4</v>
      </c>
      <c r="T28" s="123">
        <f t="shared" si="3"/>
        <v>-2.999402115165848E-4</v>
      </c>
      <c r="U28" s="123">
        <f t="shared" si="3"/>
        <v>-1.9996014101105646E-4</v>
      </c>
      <c r="V28" s="123">
        <f t="shared" si="3"/>
        <v>-9.9980070505528229E-5</v>
      </c>
      <c r="W28" s="123">
        <f t="shared" si="3"/>
        <v>0</v>
      </c>
      <c r="X28" s="123">
        <f t="shared" si="4"/>
        <v>0</v>
      </c>
      <c r="Y28" s="123">
        <f t="shared" si="4"/>
        <v>0</v>
      </c>
      <c r="Z28" s="123">
        <f t="shared" si="4"/>
        <v>0</v>
      </c>
      <c r="AA28" s="123">
        <f t="shared" si="4"/>
        <v>0</v>
      </c>
      <c r="AB28" s="123">
        <f t="shared" si="4"/>
        <v>0</v>
      </c>
      <c r="AC28" s="123">
        <f t="shared" si="4"/>
        <v>0</v>
      </c>
      <c r="AD28" s="123">
        <f t="shared" si="4"/>
        <v>0</v>
      </c>
      <c r="AE28" s="123">
        <f t="shared" si="4"/>
        <v>0</v>
      </c>
      <c r="AF28" s="123">
        <f t="shared" si="4"/>
        <v>0</v>
      </c>
      <c r="AG28" s="123">
        <f t="shared" si="4"/>
        <v>0</v>
      </c>
    </row>
    <row r="29" spans="1:33">
      <c r="B29" s="123" t="s">
        <v>21</v>
      </c>
      <c r="D29" s="123">
        <f t="shared" si="2"/>
        <v>1.8931287084674051E-2</v>
      </c>
      <c r="E29" s="123">
        <f t="shared" si="2"/>
        <v>1.6198229512313336E-2</v>
      </c>
      <c r="F29" s="123">
        <f t="shared" si="2"/>
        <v>1.3151140013015828E-2</v>
      </c>
      <c r="G29" s="123">
        <f t="shared" si="2"/>
        <v>1.0423099138882008E-2</v>
      </c>
      <c r="H29" s="123">
        <f t="shared" si="2"/>
        <v>8.0357787466061089E-3</v>
      </c>
      <c r="I29" s="123">
        <f t="shared" si="2"/>
        <v>5.9769662453425416E-3</v>
      </c>
      <c r="J29" s="123">
        <f t="shared" si="2"/>
        <v>4.0588819614865079E-3</v>
      </c>
      <c r="K29" s="123">
        <f t="shared" si="2"/>
        <v>2.3290970514999927E-3</v>
      </c>
      <c r="L29" s="123">
        <f t="shared" si="2"/>
        <v>5.7995943774394386E-4</v>
      </c>
      <c r="M29" s="123">
        <f t="shared" si="2"/>
        <v>-4.1235827740366369E-5</v>
      </c>
      <c r="N29" s="123">
        <f t="shared" si="3"/>
        <v>-3.7112244966329732E-5</v>
      </c>
      <c r="O29" s="123">
        <f t="shared" si="3"/>
        <v>-3.2988662192293095E-5</v>
      </c>
      <c r="P29" s="123">
        <f t="shared" si="3"/>
        <v>-2.8865079418256458E-5</v>
      </c>
      <c r="Q29" s="123">
        <f t="shared" si="3"/>
        <v>-2.4741496644219821E-5</v>
      </c>
      <c r="R29" s="123">
        <f t="shared" si="3"/>
        <v>-2.0617913870183185E-5</v>
      </c>
      <c r="S29" s="123">
        <f t="shared" si="3"/>
        <v>-1.6494331096146548E-5</v>
      </c>
      <c r="T29" s="123">
        <f t="shared" si="3"/>
        <v>-1.2370748322109911E-5</v>
      </c>
      <c r="U29" s="123">
        <f t="shared" si="3"/>
        <v>-8.2471655480732738E-6</v>
      </c>
      <c r="V29" s="123">
        <f t="shared" si="3"/>
        <v>-4.1235827740366369E-6</v>
      </c>
      <c r="W29" s="123">
        <f t="shared" si="3"/>
        <v>0</v>
      </c>
      <c r="X29" s="123">
        <f t="shared" si="4"/>
        <v>0</v>
      </c>
      <c r="Y29" s="123">
        <f t="shared" si="4"/>
        <v>0</v>
      </c>
      <c r="Z29" s="123">
        <f t="shared" si="4"/>
        <v>0</v>
      </c>
      <c r="AA29" s="123">
        <f t="shared" si="4"/>
        <v>0</v>
      </c>
      <c r="AB29" s="123">
        <f t="shared" si="4"/>
        <v>0</v>
      </c>
      <c r="AC29" s="123">
        <f t="shared" si="4"/>
        <v>0</v>
      </c>
      <c r="AD29" s="123">
        <f t="shared" si="4"/>
        <v>0</v>
      </c>
      <c r="AE29" s="123">
        <f t="shared" si="4"/>
        <v>0</v>
      </c>
      <c r="AF29" s="123">
        <f t="shared" si="4"/>
        <v>0</v>
      </c>
      <c r="AG29" s="123">
        <f t="shared" si="4"/>
        <v>0</v>
      </c>
    </row>
    <row r="30" spans="1:33">
      <c r="A30" s="126" t="s">
        <v>29</v>
      </c>
      <c r="B30" s="125" t="s">
        <v>22</v>
      </c>
      <c r="C30" s="125"/>
      <c r="D30" s="125">
        <f t="shared" si="2"/>
        <v>1.2119685109987247E-2</v>
      </c>
      <c r="E30" s="125">
        <f t="shared" si="2"/>
        <v>1.0296167061715595E-2</v>
      </c>
      <c r="F30" s="125">
        <f t="shared" si="2"/>
        <v>7.8244792798877871E-3</v>
      </c>
      <c r="G30" s="125">
        <f t="shared" si="2"/>
        <v>5.7552291252638728E-3</v>
      </c>
      <c r="H30" s="125">
        <f t="shared" si="2"/>
        <v>4.0417207381105444E-3</v>
      </c>
      <c r="I30" s="125">
        <f t="shared" si="2"/>
        <v>2.7051388124102846E-3</v>
      </c>
      <c r="J30" s="125">
        <f t="shared" si="2"/>
        <v>1.7022054540198979E-3</v>
      </c>
      <c r="K30" s="125">
        <f t="shared" si="2"/>
        <v>7.4528684019169427E-4</v>
      </c>
      <c r="L30" s="125">
        <f t="shared" si="2"/>
        <v>-1.6190479986810086E-4</v>
      </c>
      <c r="M30" s="125">
        <f t="shared" si="2"/>
        <v>-4.3555525824423894E-4</v>
      </c>
      <c r="N30" s="125">
        <f t="shared" si="3"/>
        <v>-3.9199973241981504E-4</v>
      </c>
      <c r="O30" s="125">
        <f t="shared" si="3"/>
        <v>-3.4844420659539113E-4</v>
      </c>
      <c r="P30" s="125">
        <f t="shared" si="3"/>
        <v>-3.0488868077096728E-4</v>
      </c>
      <c r="Q30" s="125">
        <f t="shared" si="3"/>
        <v>-2.6133315494654332E-4</v>
      </c>
      <c r="R30" s="125">
        <f t="shared" si="3"/>
        <v>-2.1777762912211947E-4</v>
      </c>
      <c r="S30" s="125">
        <f t="shared" si="3"/>
        <v>-1.7422210329769557E-4</v>
      </c>
      <c r="T30" s="125">
        <f t="shared" si="3"/>
        <v>-1.3066657747327166E-4</v>
      </c>
      <c r="U30" s="125">
        <f t="shared" si="3"/>
        <v>-8.7111051648847756E-5</v>
      </c>
      <c r="V30" s="125">
        <f t="shared" si="3"/>
        <v>-4.3555525824423851E-5</v>
      </c>
      <c r="W30" s="125">
        <f t="shared" si="3"/>
        <v>0</v>
      </c>
      <c r="X30" s="125">
        <f t="shared" si="4"/>
        <v>0</v>
      </c>
      <c r="Y30" s="125">
        <f t="shared" si="4"/>
        <v>0</v>
      </c>
      <c r="Z30" s="125">
        <f t="shared" si="4"/>
        <v>0</v>
      </c>
      <c r="AA30" s="125">
        <f t="shared" si="4"/>
        <v>0</v>
      </c>
      <c r="AB30" s="125">
        <f t="shared" si="4"/>
        <v>0</v>
      </c>
      <c r="AC30" s="125">
        <f t="shared" si="4"/>
        <v>0</v>
      </c>
      <c r="AD30" s="125">
        <f t="shared" si="4"/>
        <v>0</v>
      </c>
      <c r="AE30" s="125">
        <f t="shared" si="4"/>
        <v>0</v>
      </c>
      <c r="AF30" s="125">
        <f t="shared" si="4"/>
        <v>0</v>
      </c>
      <c r="AG30" s="125">
        <f t="shared" si="4"/>
        <v>0</v>
      </c>
    </row>
    <row r="32" spans="1:33">
      <c r="A32" s="163" t="s">
        <v>12</v>
      </c>
      <c r="B32" s="166" t="s">
        <v>13</v>
      </c>
      <c r="C32" s="166">
        <v>2000</v>
      </c>
      <c r="D32" s="166">
        <v>2010</v>
      </c>
      <c r="E32" s="166">
        <v>2020</v>
      </c>
      <c r="F32" s="166">
        <v>2030</v>
      </c>
      <c r="G32" s="166">
        <v>2040</v>
      </c>
      <c r="H32" s="166">
        <v>2050</v>
      </c>
      <c r="I32" s="166">
        <v>2060</v>
      </c>
      <c r="J32" s="166">
        <v>2070</v>
      </c>
      <c r="K32" s="166">
        <v>2080</v>
      </c>
      <c r="L32" s="166">
        <v>2090</v>
      </c>
      <c r="M32" s="166">
        <v>2100</v>
      </c>
      <c r="N32" s="127">
        <v>2110</v>
      </c>
      <c r="O32" s="127">
        <v>2120</v>
      </c>
      <c r="P32" s="127">
        <v>2130</v>
      </c>
      <c r="Q32" s="127">
        <v>2140</v>
      </c>
      <c r="R32" s="127">
        <v>2150</v>
      </c>
      <c r="S32" s="127">
        <v>2160</v>
      </c>
      <c r="T32" s="127">
        <v>2170</v>
      </c>
      <c r="U32" s="127">
        <v>2180</v>
      </c>
      <c r="V32" s="127">
        <v>2190</v>
      </c>
      <c r="W32" s="127">
        <v>2200</v>
      </c>
      <c r="X32" s="127">
        <v>2210</v>
      </c>
      <c r="Y32" s="127">
        <v>2220</v>
      </c>
      <c r="Z32" s="127">
        <v>2230</v>
      </c>
      <c r="AA32" s="127">
        <v>2240</v>
      </c>
      <c r="AB32" s="127">
        <v>2250</v>
      </c>
      <c r="AC32" s="127">
        <v>2260</v>
      </c>
      <c r="AD32" s="127">
        <v>2270</v>
      </c>
      <c r="AE32" s="127">
        <v>2280</v>
      </c>
      <c r="AF32" s="127">
        <v>2290</v>
      </c>
      <c r="AG32" s="127">
        <v>2300</v>
      </c>
    </row>
    <row r="33" spans="1:33">
      <c r="A33" s="234" t="s">
        <v>14</v>
      </c>
      <c r="B33" s="164" t="s">
        <v>15</v>
      </c>
      <c r="C33" s="164">
        <v>1.6008081475000002</v>
      </c>
      <c r="D33" s="164">
        <v>3.7653385945275009</v>
      </c>
      <c r="E33" s="164">
        <v>7.3165375908009569</v>
      </c>
      <c r="F33" s="164">
        <v>12.270214303249279</v>
      </c>
      <c r="G33" s="164">
        <v>18.250495111234013</v>
      </c>
      <c r="H33" s="164">
        <v>24.474505807677666</v>
      </c>
      <c r="I33" s="164">
        <v>31.062626036824881</v>
      </c>
      <c r="J33" s="164">
        <v>38.660534232194479</v>
      </c>
      <c r="K33" s="164">
        <v>46.995556229438449</v>
      </c>
      <c r="L33" s="164">
        <v>56.017111145491967</v>
      </c>
      <c r="M33" s="164">
        <v>65.996488998580958</v>
      </c>
      <c r="N33" s="124">
        <f t="shared" ref="N33:AC39" si="5">($M33/$M$40)*N$40</f>
        <v>76.128935148685486</v>
      </c>
      <c r="O33" s="124">
        <f t="shared" si="5"/>
        <v>87.179335791721599</v>
      </c>
      <c r="P33" s="124">
        <f t="shared" si="5"/>
        <v>99.108803676926414</v>
      </c>
      <c r="Q33" s="124">
        <f t="shared" si="5"/>
        <v>111.85252416617857</v>
      </c>
      <c r="R33" s="124">
        <f t="shared" si="5"/>
        <v>125.31822123748043</v>
      </c>
      <c r="S33" s="124">
        <f t="shared" si="5"/>
        <v>139.38547899916711</v>
      </c>
      <c r="T33" s="124">
        <f t="shared" si="5"/>
        <v>153.90605957758888</v>
      </c>
      <c r="U33" s="124">
        <f t="shared" si="5"/>
        <v>168.70532226532879</v>
      </c>
      <c r="V33" s="124">
        <f t="shared" si="5"/>
        <v>183.58480212417558</v>
      </c>
      <c r="W33" s="124">
        <f t="shared" si="5"/>
        <v>198.32595078721894</v>
      </c>
      <c r="X33" s="124">
        <f t="shared" si="5"/>
        <v>212.60236059578892</v>
      </c>
      <c r="Y33" s="124">
        <f t="shared" si="5"/>
        <v>226.15299195416529</v>
      </c>
      <c r="Z33" s="124">
        <f t="shared" si="5"/>
        <v>238.7164301357974</v>
      </c>
      <c r="AA33" s="124">
        <f t="shared" si="5"/>
        <v>250.03914361765646</v>
      </c>
      <c r="AB33" s="124">
        <f t="shared" si="5"/>
        <v>259.8839221037951</v>
      </c>
      <c r="AC33" s="124">
        <f t="shared" si="5"/>
        <v>268.0381057721321</v>
      </c>
      <c r="AD33" s="124">
        <f t="shared" ref="X33:AG39" si="6">($M33/$M$40)*AD$40</f>
        <v>274.32120883406691</v>
      </c>
      <c r="AE33" s="124">
        <f t="shared" si="6"/>
        <v>278.59155647985762</v>
      </c>
      <c r="AF33" s="124">
        <f t="shared" si="6"/>
        <v>280.75159462646701</v>
      </c>
      <c r="AG33" s="124">
        <f t="shared" si="6"/>
        <v>280.75159462646701</v>
      </c>
    </row>
    <row r="34" spans="1:33">
      <c r="A34" s="234"/>
      <c r="B34" s="164" t="s">
        <v>16</v>
      </c>
      <c r="C34" s="164">
        <v>11.395625062040727</v>
      </c>
      <c r="D34" s="164">
        <v>13.697091049731924</v>
      </c>
      <c r="E34" s="164">
        <v>16.489362053039827</v>
      </c>
      <c r="F34" s="164">
        <v>19.317040199231506</v>
      </c>
      <c r="G34" s="164">
        <v>21.841432911589067</v>
      </c>
      <c r="H34" s="164">
        <v>24.215396791951935</v>
      </c>
      <c r="I34" s="164">
        <v>26.655654130614785</v>
      </c>
      <c r="J34" s="164">
        <v>29.278818151100843</v>
      </c>
      <c r="K34" s="164">
        <v>32.194642642693971</v>
      </c>
      <c r="L34" s="164">
        <v>35.68917531304421</v>
      </c>
      <c r="M34" s="164">
        <v>39.434127305950412</v>
      </c>
      <c r="N34" s="124">
        <f t="shared" si="5"/>
        <v>45.488451974835456</v>
      </c>
      <c r="O34" s="124">
        <f t="shared" si="5"/>
        <v>52.091271493743683</v>
      </c>
      <c r="P34" s="124">
        <f t="shared" si="5"/>
        <v>59.21935000845874</v>
      </c>
      <c r="Q34" s="124">
        <f t="shared" si="5"/>
        <v>66.833959569513169</v>
      </c>
      <c r="R34" s="124">
        <f t="shared" si="5"/>
        <v>74.879963540792602</v>
      </c>
      <c r="S34" s="124">
        <f t="shared" si="5"/>
        <v>83.28541119168051</v>
      </c>
      <c r="T34" s="124">
        <f t="shared" si="5"/>
        <v>91.961727640849588</v>
      </c>
      <c r="U34" s="124">
        <f t="shared" si="5"/>
        <v>100.80456182366629</v>
      </c>
      <c r="V34" s="124">
        <f t="shared" si="5"/>
        <v>109.69532725533502</v>
      </c>
      <c r="W34" s="124">
        <f t="shared" si="5"/>
        <v>118.50343722959276</v>
      </c>
      <c r="X34" s="124">
        <f t="shared" si="6"/>
        <v>127.03385711109848</v>
      </c>
      <c r="Y34" s="124">
        <f t="shared" si="6"/>
        <v>135.13061089558701</v>
      </c>
      <c r="Z34" s="124">
        <f t="shared" si="6"/>
        <v>142.63749843115838</v>
      </c>
      <c r="AA34" s="124">
        <f t="shared" si="6"/>
        <v>149.40302992635705</v>
      </c>
      <c r="AB34" s="124">
        <f t="shared" si="6"/>
        <v>155.28546782588865</v>
      </c>
      <c r="AC34" s="124">
        <f t="shared" si="6"/>
        <v>160.15774393833786</v>
      </c>
      <c r="AD34" s="124">
        <f t="shared" si="6"/>
        <v>163.91201465455839</v>
      </c>
      <c r="AE34" s="124">
        <f t="shared" si="6"/>
        <v>166.4636266457417</v>
      </c>
      <c r="AF34" s="124">
        <f t="shared" si="6"/>
        <v>167.75428953632266</v>
      </c>
      <c r="AG34" s="124">
        <f t="shared" si="6"/>
        <v>167.75428953632266</v>
      </c>
    </row>
    <row r="35" spans="1:33">
      <c r="A35" s="234"/>
      <c r="B35" s="164" t="s">
        <v>17</v>
      </c>
      <c r="C35" s="164">
        <v>0.66081171333333322</v>
      </c>
      <c r="D35" s="164">
        <v>1.2158745733333334</v>
      </c>
      <c r="E35" s="164">
        <v>2.0368342882736439</v>
      </c>
      <c r="F35" s="164">
        <v>3.5788183016710065</v>
      </c>
      <c r="G35" s="164">
        <v>5.9527533075543699</v>
      </c>
      <c r="H35" s="164">
        <v>9.2049407378488137</v>
      </c>
      <c r="I35" s="164">
        <v>13.353029369386386</v>
      </c>
      <c r="J35" s="164">
        <v>17.906820233275354</v>
      </c>
      <c r="K35" s="164">
        <v>22.709461657138149</v>
      </c>
      <c r="L35" s="164">
        <v>28.338867694801596</v>
      </c>
      <c r="M35" s="164">
        <v>34.070758169059481</v>
      </c>
      <c r="N35" s="124">
        <f t="shared" si="5"/>
        <v>39.301644352241915</v>
      </c>
      <c r="O35" s="124">
        <f t="shared" si="5"/>
        <v>45.006425526104039</v>
      </c>
      <c r="P35" s="124">
        <f t="shared" si="5"/>
        <v>51.165026105766898</v>
      </c>
      <c r="Q35" s="124">
        <f t="shared" si="5"/>
        <v>57.743985464843327</v>
      </c>
      <c r="R35" s="124">
        <f t="shared" si="5"/>
        <v>64.695666008091663</v>
      </c>
      <c r="S35" s="124">
        <f t="shared" si="5"/>
        <v>71.957902902399141</v>
      </c>
      <c r="T35" s="124">
        <f t="shared" si="5"/>
        <v>79.454168186638526</v>
      </c>
      <c r="U35" s="124">
        <f t="shared" si="5"/>
        <v>87.094303408456383</v>
      </c>
      <c r="V35" s="124">
        <f t="shared" si="5"/>
        <v>94.775850830820929</v>
      </c>
      <c r="W35" s="124">
        <f t="shared" si="5"/>
        <v>102.38598462511267</v>
      </c>
      <c r="X35" s="124">
        <f t="shared" si="6"/>
        <v>109.7561964877564</v>
      </c>
      <c r="Y35" s="124">
        <f t="shared" si="6"/>
        <v>116.75172444772471</v>
      </c>
      <c r="Z35" s="124">
        <f t="shared" si="6"/>
        <v>123.23761287229712</v>
      </c>
      <c r="AA35" s="124">
        <f t="shared" si="6"/>
        <v>129.08297584101905</v>
      </c>
      <c r="AB35" s="124">
        <f t="shared" si="6"/>
        <v>134.16535328440702</v>
      </c>
      <c r="AC35" s="124">
        <f t="shared" si="6"/>
        <v>138.37495934141981</v>
      </c>
      <c r="AD35" s="124">
        <f t="shared" si="6"/>
        <v>141.61861803027915</v>
      </c>
      <c r="AE35" s="124">
        <f t="shared" si="6"/>
        <v>143.82318957863345</v>
      </c>
      <c r="AF35" s="124">
        <f t="shared" si="6"/>
        <v>144.93831158657318</v>
      </c>
      <c r="AG35" s="124">
        <f t="shared" si="6"/>
        <v>144.93831158657318</v>
      </c>
    </row>
    <row r="36" spans="1:33">
      <c r="A36" s="234"/>
      <c r="B36" s="164" t="s">
        <v>18</v>
      </c>
      <c r="C36" s="164">
        <v>11.098017706250001</v>
      </c>
      <c r="D36" s="164">
        <v>14.142571063154763</v>
      </c>
      <c r="E36" s="164">
        <v>17.404617375317358</v>
      </c>
      <c r="F36" s="164">
        <v>20.759333383111969</v>
      </c>
      <c r="G36" s="164">
        <v>24.491199380684364</v>
      </c>
      <c r="H36" s="164">
        <v>28.391196551398622</v>
      </c>
      <c r="I36" s="164">
        <v>32.50499599252052</v>
      </c>
      <c r="J36" s="164">
        <v>37.213503016265761</v>
      </c>
      <c r="K36" s="164">
        <v>42.3189389952582</v>
      </c>
      <c r="L36" s="164">
        <v>48.218184637448026</v>
      </c>
      <c r="M36" s="164">
        <v>54.346235732815423</v>
      </c>
      <c r="N36" s="124">
        <f t="shared" si="5"/>
        <v>62.690017582111665</v>
      </c>
      <c r="O36" s="124">
        <f t="shared" si="5"/>
        <v>71.789708905106266</v>
      </c>
      <c r="P36" s="124">
        <f t="shared" si="5"/>
        <v>81.613287154402713</v>
      </c>
      <c r="Q36" s="124">
        <f t="shared" si="5"/>
        <v>92.107379314925055</v>
      </c>
      <c r="R36" s="124">
        <f t="shared" si="5"/>
        <v>103.19599870131981</v>
      </c>
      <c r="S36" s="124">
        <f t="shared" si="5"/>
        <v>114.77998624416229</v>
      </c>
      <c r="T36" s="124">
        <f t="shared" si="5"/>
        <v>126.73727226144145</v>
      </c>
      <c r="U36" s="124">
        <f t="shared" si="5"/>
        <v>138.92404508684231</v>
      </c>
      <c r="V36" s="124">
        <f t="shared" si="5"/>
        <v>151.17687447611414</v>
      </c>
      <c r="W36" s="124">
        <f t="shared" si="5"/>
        <v>163.31579205143328</v>
      </c>
      <c r="X36" s="124">
        <f t="shared" si="6"/>
        <v>175.07201036922146</v>
      </c>
      <c r="Y36" s="124">
        <f t="shared" si="6"/>
        <v>186.23057073061636</v>
      </c>
      <c r="Z36" s="124">
        <f t="shared" si="6"/>
        <v>196.57620552716313</v>
      </c>
      <c r="AA36" s="124">
        <f t="shared" si="6"/>
        <v>205.9001387447843</v>
      </c>
      <c r="AB36" s="124">
        <f t="shared" si="6"/>
        <v>214.00703443671338</v>
      </c>
      <c r="AC36" s="124">
        <f t="shared" si="6"/>
        <v>220.72177327467861</v>
      </c>
      <c r="AD36" s="124">
        <f t="shared" si="6"/>
        <v>225.89573033389161</v>
      </c>
      <c r="AE36" s="124">
        <f t="shared" si="6"/>
        <v>229.41224042921209</v>
      </c>
      <c r="AF36" s="124">
        <f t="shared" si="6"/>
        <v>231.19097054180992</v>
      </c>
      <c r="AG36" s="124">
        <f t="shared" si="6"/>
        <v>231.19097054180992</v>
      </c>
    </row>
    <row r="37" spans="1:33">
      <c r="A37" s="234"/>
      <c r="B37" s="164" t="s">
        <v>19</v>
      </c>
      <c r="C37" s="164">
        <v>28.775984320790723</v>
      </c>
      <c r="D37" s="164">
        <v>35.090604710084335</v>
      </c>
      <c r="E37" s="164">
        <v>42.311521060048392</v>
      </c>
      <c r="F37" s="164">
        <v>49.580399192323952</v>
      </c>
      <c r="G37" s="164">
        <v>56.825882791305858</v>
      </c>
      <c r="H37" s="164">
        <v>64.120778357758866</v>
      </c>
      <c r="I37" s="164">
        <v>71.737969295035455</v>
      </c>
      <c r="J37" s="164">
        <v>80.193847570729957</v>
      </c>
      <c r="K37" s="164">
        <v>89.42570474736003</v>
      </c>
      <c r="L37" s="164">
        <v>100.25900186513748</v>
      </c>
      <c r="M37" s="164">
        <v>111.72348667732986</v>
      </c>
      <c r="N37" s="124">
        <f t="shared" si="5"/>
        <v>128.87640237992588</v>
      </c>
      <c r="O37" s="124">
        <f t="shared" si="5"/>
        <v>147.5832958488792</v>
      </c>
      <c r="P37" s="124">
        <f t="shared" si="5"/>
        <v>167.77833601789442</v>
      </c>
      <c r="Q37" s="124">
        <f t="shared" si="5"/>
        <v>189.35180012037407</v>
      </c>
      <c r="R37" s="124">
        <f t="shared" si="5"/>
        <v>212.14747683249283</v>
      </c>
      <c r="S37" s="124">
        <f t="shared" si="5"/>
        <v>235.96151768485029</v>
      </c>
      <c r="T37" s="124">
        <f t="shared" si="5"/>
        <v>260.54297520504167</v>
      </c>
      <c r="U37" s="124">
        <f t="shared" si="5"/>
        <v>285.5962053513237</v>
      </c>
      <c r="V37" s="124">
        <f t="shared" si="5"/>
        <v>310.78523275263308</v>
      </c>
      <c r="W37" s="124">
        <f t="shared" si="5"/>
        <v>335.74008340081639</v>
      </c>
      <c r="X37" s="124">
        <f t="shared" si="6"/>
        <v>359.90819151157007</v>
      </c>
      <c r="Y37" s="124">
        <f t="shared" si="6"/>
        <v>382.84765094356379</v>
      </c>
      <c r="Z37" s="124">
        <f t="shared" si="6"/>
        <v>404.11592050767979</v>
      </c>
      <c r="AA37" s="124">
        <f t="shared" si="6"/>
        <v>423.2838042547819</v>
      </c>
      <c r="AB37" s="124">
        <f t="shared" si="6"/>
        <v>439.94973595398221</v>
      </c>
      <c r="AC37" s="124">
        <f t="shared" si="6"/>
        <v>453.75371013893528</v>
      </c>
      <c r="AD37" s="124">
        <f t="shared" si="6"/>
        <v>464.39018780439795</v>
      </c>
      <c r="AE37" s="124">
        <f t="shared" si="6"/>
        <v>471.61933189299225</v>
      </c>
      <c r="AF37" s="124">
        <f t="shared" si="6"/>
        <v>475.27599600887311</v>
      </c>
      <c r="AG37" s="124">
        <f t="shared" si="6"/>
        <v>475.27599600887311</v>
      </c>
    </row>
    <row r="38" spans="1:33">
      <c r="A38" s="234"/>
      <c r="B38" s="164" t="s">
        <v>20</v>
      </c>
      <c r="C38" s="164">
        <v>4.5100011437500003</v>
      </c>
      <c r="D38" s="164">
        <v>8.2237664179158454</v>
      </c>
      <c r="E38" s="164">
        <v>13.982216565330056</v>
      </c>
      <c r="F38" s="164">
        <v>22.312096061527619</v>
      </c>
      <c r="G38" s="164">
        <v>33.175816635392017</v>
      </c>
      <c r="H38" s="164">
        <v>45.628441637279579</v>
      </c>
      <c r="I38" s="164">
        <v>59.937729164859419</v>
      </c>
      <c r="J38" s="164">
        <v>76.211695825558536</v>
      </c>
      <c r="K38" s="164">
        <v>93.586713422380583</v>
      </c>
      <c r="L38" s="164">
        <v>112.53405420589162</v>
      </c>
      <c r="M38" s="164">
        <v>132.38451519986677</v>
      </c>
      <c r="N38" s="124">
        <f t="shared" si="5"/>
        <v>152.70952023762243</v>
      </c>
      <c r="O38" s="124">
        <f t="shared" si="5"/>
        <v>174.87588020753066</v>
      </c>
      <c r="P38" s="124">
        <f t="shared" si="5"/>
        <v>198.80558990177175</v>
      </c>
      <c r="Q38" s="124">
        <f t="shared" si="5"/>
        <v>224.36863551846403</v>
      </c>
      <c r="R38" s="124">
        <f t="shared" si="5"/>
        <v>251.37991756789083</v>
      </c>
      <c r="S38" s="124">
        <f t="shared" si="5"/>
        <v>279.59788987566765</v>
      </c>
      <c r="T38" s="124">
        <f t="shared" si="5"/>
        <v>308.72519724403838</v>
      </c>
      <c r="U38" s="124">
        <f t="shared" si="5"/>
        <v>338.41152216768779</v>
      </c>
      <c r="V38" s="124">
        <f t="shared" si="5"/>
        <v>368.25875733775825</v>
      </c>
      <c r="W38" s="124">
        <f t="shared" si="5"/>
        <v>397.82850943908772</v>
      </c>
      <c r="X38" s="124">
        <f t="shared" si="6"/>
        <v>426.46602667644868</v>
      </c>
      <c r="Y38" s="124">
        <f t="shared" si="6"/>
        <v>453.64768118945369</v>
      </c>
      <c r="Z38" s="124">
        <f t="shared" si="6"/>
        <v>478.84909263051725</v>
      </c>
      <c r="AA38" s="124">
        <f t="shared" si="6"/>
        <v>501.5616938277588</v>
      </c>
      <c r="AB38" s="124">
        <f t="shared" si="6"/>
        <v>521.30965689236314</v>
      </c>
      <c r="AC38" s="124">
        <f t="shared" si="6"/>
        <v>537.66640053378137</v>
      </c>
      <c r="AD38" s="124">
        <f t="shared" si="6"/>
        <v>550.26988240723244</v>
      </c>
      <c r="AE38" s="124">
        <f t="shared" si="6"/>
        <v>558.83591237944893</v>
      </c>
      <c r="AF38" s="124">
        <f t="shared" si="6"/>
        <v>563.16880352549538</v>
      </c>
      <c r="AG38" s="124">
        <f t="shared" si="6"/>
        <v>563.16880352549538</v>
      </c>
    </row>
    <row r="39" spans="1:33">
      <c r="A39" s="234"/>
      <c r="B39" s="164" t="s">
        <v>21</v>
      </c>
      <c r="C39" s="164">
        <v>3.9786432903263673</v>
      </c>
      <c r="D39" s="164">
        <v>6.2997424753575002</v>
      </c>
      <c r="E39" s="164">
        <v>9.3371028236415512</v>
      </c>
      <c r="F39" s="164">
        <v>13.595094867454677</v>
      </c>
      <c r="G39" s="164">
        <v>19.581609582877299</v>
      </c>
      <c r="H39" s="164">
        <v>27.65919998535308</v>
      </c>
      <c r="I39" s="164">
        <v>38.183579218367882</v>
      </c>
      <c r="J39" s="164">
        <v>50.04904794325671</v>
      </c>
      <c r="K39" s="164">
        <v>63.084951942173859</v>
      </c>
      <c r="L39" s="164">
        <v>77.982581323741115</v>
      </c>
      <c r="M39" s="164">
        <v>93.750052719674684</v>
      </c>
      <c r="N39" s="124">
        <f t="shared" si="5"/>
        <v>108.14350569218036</v>
      </c>
      <c r="O39" s="124">
        <f t="shared" si="5"/>
        <v>123.84094139789553</v>
      </c>
      <c r="P39" s="124">
        <f t="shared" si="5"/>
        <v>140.78711929502069</v>
      </c>
      <c r="Q39" s="124">
        <f t="shared" si="5"/>
        <v>158.88996818654093</v>
      </c>
      <c r="R39" s="124">
        <f t="shared" si="5"/>
        <v>178.01840713075299</v>
      </c>
      <c r="S39" s="124">
        <f t="shared" si="5"/>
        <v>198.00138163122583</v>
      </c>
      <c r="T39" s="124">
        <f t="shared" si="5"/>
        <v>218.62831520608</v>
      </c>
      <c r="U39" s="124">
        <f t="shared" si="5"/>
        <v>239.65112533189995</v>
      </c>
      <c r="V39" s="124">
        <f t="shared" si="5"/>
        <v>260.78788642896706</v>
      </c>
      <c r="W39" s="124">
        <f t="shared" si="5"/>
        <v>281.72814378627271</v>
      </c>
      <c r="X39" s="124">
        <f t="shared" si="6"/>
        <v>302.00822523469486</v>
      </c>
      <c r="Y39" s="124">
        <f t="shared" si="6"/>
        <v>321.25731595920257</v>
      </c>
      <c r="Z39" s="124">
        <f t="shared" si="6"/>
        <v>339.10406825982432</v>
      </c>
      <c r="AA39" s="124">
        <f t="shared" si="6"/>
        <v>355.18833277087862</v>
      </c>
      <c r="AB39" s="124">
        <f t="shared" si="6"/>
        <v>369.17314493427813</v>
      </c>
      <c r="AC39" s="124">
        <f t="shared" si="6"/>
        <v>380.75641489897185</v>
      </c>
      <c r="AD39" s="124">
        <f t="shared" si="6"/>
        <v>389.68175702303847</v>
      </c>
      <c r="AE39" s="124">
        <f t="shared" si="6"/>
        <v>395.74791785975862</v>
      </c>
      <c r="AF39" s="124">
        <f t="shared" si="6"/>
        <v>398.81631881856555</v>
      </c>
      <c r="AG39" s="124">
        <f t="shared" si="6"/>
        <v>398.81631881856555</v>
      </c>
    </row>
    <row r="40" spans="1:33" s="125" customFormat="1">
      <c r="B40" s="165" t="s">
        <v>22</v>
      </c>
      <c r="C40" s="165">
        <v>37.264629004867103</v>
      </c>
      <c r="D40" s="165">
        <v>49.614114353357678</v>
      </c>
      <c r="E40" s="165">
        <v>65.627904487160023</v>
      </c>
      <c r="F40" s="165">
        <v>85.481373985438537</v>
      </c>
      <c r="G40" s="165">
        <v>109.57308951021322</v>
      </c>
      <c r="H40" s="165">
        <v>137.39418163089314</v>
      </c>
      <c r="I40" s="165">
        <v>169.84191785062524</v>
      </c>
      <c r="J40" s="165">
        <v>206.44273647762714</v>
      </c>
      <c r="K40" s="165">
        <v>246.08550114790037</v>
      </c>
      <c r="L40" s="165">
        <v>290.76339393956886</v>
      </c>
      <c r="M40" s="165">
        <v>337.85766449325178</v>
      </c>
      <c r="N40" s="125">
        <f t="shared" ref="N40:AG40" si="7">N51*N19</f>
        <v>389.72897831346972</v>
      </c>
      <c r="O40" s="125">
        <f t="shared" si="7"/>
        <v>446.29960213940063</v>
      </c>
      <c r="P40" s="125">
        <f t="shared" si="7"/>
        <v>507.37045938499153</v>
      </c>
      <c r="Q40" s="125">
        <f t="shared" si="7"/>
        <v>572.60974266786604</v>
      </c>
      <c r="R40" s="125">
        <f t="shared" si="7"/>
        <v>641.5450607782202</v>
      </c>
      <c r="S40" s="125">
        <f t="shared" si="7"/>
        <v>713.55996528761352</v>
      </c>
      <c r="T40" s="125">
        <f t="shared" si="7"/>
        <v>787.89557792023595</v>
      </c>
      <c r="U40" s="125">
        <f t="shared" si="7"/>
        <v>863.65785563791042</v>
      </c>
      <c r="V40" s="125">
        <f t="shared" si="7"/>
        <v>939.83079135411867</v>
      </c>
      <c r="W40" s="125">
        <f t="shared" si="7"/>
        <v>1015.2955643263708</v>
      </c>
      <c r="X40" s="125">
        <f t="shared" si="7"/>
        <v>1088.3811867354011</v>
      </c>
      <c r="Y40" s="125">
        <f t="shared" si="7"/>
        <v>1157.7513113074597</v>
      </c>
      <c r="Z40" s="125">
        <f t="shared" si="7"/>
        <v>1222.0676703510876</v>
      </c>
      <c r="AA40" s="125">
        <f t="shared" si="7"/>
        <v>1280.0323528782053</v>
      </c>
      <c r="AB40" s="125">
        <f t="shared" si="7"/>
        <v>1330.4310016131665</v>
      </c>
      <c r="AC40" s="125">
        <f t="shared" si="7"/>
        <v>1372.1749412050528</v>
      </c>
      <c r="AD40" s="125">
        <f t="shared" si="7"/>
        <v>1404.340205728766</v>
      </c>
      <c r="AE40" s="125">
        <f t="shared" si="7"/>
        <v>1426.2015153843772</v>
      </c>
      <c r="AF40" s="125">
        <f t="shared" si="7"/>
        <v>1437.2594588371792</v>
      </c>
      <c r="AG40" s="125">
        <f t="shared" si="7"/>
        <v>1437.2594588371792</v>
      </c>
    </row>
    <row r="41" spans="1:33" s="128" customFormat="1" ht="11.25">
      <c r="B41" s="128" t="s">
        <v>23</v>
      </c>
      <c r="C41" s="128">
        <f t="shared" ref="C41:AG41" si="8">SUM(C37:C39)</f>
        <v>37.26462875486709</v>
      </c>
      <c r="D41" s="128">
        <f t="shared" si="8"/>
        <v>49.61411360335768</v>
      </c>
      <c r="E41" s="128">
        <f t="shared" si="8"/>
        <v>65.630840449019999</v>
      </c>
      <c r="F41" s="128">
        <f t="shared" si="8"/>
        <v>85.487590121306241</v>
      </c>
      <c r="G41" s="128">
        <f t="shared" si="8"/>
        <v>109.58330900957517</v>
      </c>
      <c r="H41" s="128">
        <f t="shared" si="8"/>
        <v>137.40841998039153</v>
      </c>
      <c r="I41" s="128">
        <f t="shared" si="8"/>
        <v>169.85927767826274</v>
      </c>
      <c r="J41" s="128">
        <f t="shared" si="8"/>
        <v>206.4545913395452</v>
      </c>
      <c r="K41" s="128">
        <f t="shared" si="8"/>
        <v>246.09737011191447</v>
      </c>
      <c r="L41" s="128">
        <f t="shared" si="8"/>
        <v>290.77563739477023</v>
      </c>
      <c r="M41" s="128">
        <f t="shared" si="8"/>
        <v>337.85805459687128</v>
      </c>
      <c r="N41" s="128">
        <f t="shared" si="8"/>
        <v>389.72942830972863</v>
      </c>
      <c r="O41" s="128">
        <f t="shared" si="8"/>
        <v>446.30011745430545</v>
      </c>
      <c r="P41" s="128">
        <f t="shared" si="8"/>
        <v>507.37104521468689</v>
      </c>
      <c r="Q41" s="128">
        <f t="shared" si="8"/>
        <v>572.61040382537908</v>
      </c>
      <c r="R41" s="128">
        <f t="shared" si="8"/>
        <v>641.54580153113659</v>
      </c>
      <c r="S41" s="128">
        <f t="shared" si="8"/>
        <v>713.56078919174377</v>
      </c>
      <c r="T41" s="128">
        <f t="shared" si="8"/>
        <v>787.89648765516017</v>
      </c>
      <c r="U41" s="128">
        <f t="shared" si="8"/>
        <v>863.65885285091144</v>
      </c>
      <c r="V41" s="128">
        <f t="shared" si="8"/>
        <v>939.8318765193585</v>
      </c>
      <c r="W41" s="128">
        <f t="shared" si="8"/>
        <v>1015.2967366261769</v>
      </c>
      <c r="X41" s="128">
        <f t="shared" si="8"/>
        <v>1088.3824434227135</v>
      </c>
      <c r="Y41" s="128">
        <f t="shared" si="8"/>
        <v>1157.7526480922199</v>
      </c>
      <c r="Z41" s="128">
        <f t="shared" si="8"/>
        <v>1222.0690813980214</v>
      </c>
      <c r="AA41" s="128">
        <f t="shared" si="8"/>
        <v>1280.0338308534192</v>
      </c>
      <c r="AB41" s="128">
        <f t="shared" si="8"/>
        <v>1330.4325377806235</v>
      </c>
      <c r="AC41" s="128">
        <f t="shared" si="8"/>
        <v>1372.1765255716884</v>
      </c>
      <c r="AD41" s="128">
        <f t="shared" si="8"/>
        <v>1404.3418272346689</v>
      </c>
      <c r="AE41" s="128">
        <f t="shared" si="8"/>
        <v>1426.2031621321999</v>
      </c>
      <c r="AF41" s="128">
        <f t="shared" si="8"/>
        <v>1437.2611183529341</v>
      </c>
      <c r="AG41" s="128">
        <f t="shared" si="8"/>
        <v>1437.2611183529341</v>
      </c>
    </row>
    <row r="43" spans="1:33">
      <c r="B43" s="127" t="s">
        <v>24</v>
      </c>
      <c r="C43" s="127">
        <v>2000</v>
      </c>
      <c r="D43" s="127">
        <v>2010</v>
      </c>
      <c r="E43" s="127">
        <v>2020</v>
      </c>
      <c r="F43" s="127">
        <v>2030</v>
      </c>
      <c r="G43" s="127">
        <v>2040</v>
      </c>
      <c r="H43" s="127">
        <v>2050</v>
      </c>
      <c r="I43" s="127">
        <v>2060</v>
      </c>
      <c r="J43" s="127">
        <v>2070</v>
      </c>
      <c r="K43" s="127">
        <v>2080</v>
      </c>
      <c r="L43" s="127">
        <v>2090</v>
      </c>
      <c r="M43" s="127">
        <v>2100</v>
      </c>
      <c r="N43" s="127">
        <v>2110</v>
      </c>
      <c r="O43" s="127">
        <v>2120</v>
      </c>
      <c r="P43" s="127">
        <v>2130</v>
      </c>
      <c r="Q43" s="127">
        <v>2140</v>
      </c>
      <c r="R43" s="127">
        <v>2150</v>
      </c>
      <c r="S43" s="127">
        <v>2160</v>
      </c>
      <c r="T43" s="127">
        <v>2170</v>
      </c>
      <c r="U43" s="127">
        <v>2180</v>
      </c>
      <c r="V43" s="127">
        <v>2190</v>
      </c>
      <c r="W43" s="127">
        <v>2200</v>
      </c>
      <c r="X43" s="127">
        <v>2210</v>
      </c>
      <c r="Y43" s="127">
        <v>2220</v>
      </c>
      <c r="Z43" s="127">
        <v>2230</v>
      </c>
      <c r="AA43" s="127">
        <v>2240</v>
      </c>
      <c r="AB43" s="127">
        <v>2250</v>
      </c>
      <c r="AC43" s="127">
        <v>2260</v>
      </c>
      <c r="AD43" s="127">
        <v>2270</v>
      </c>
      <c r="AE43" s="127">
        <v>2280</v>
      </c>
      <c r="AF43" s="127">
        <v>2290</v>
      </c>
      <c r="AG43" s="127">
        <v>2300</v>
      </c>
    </row>
    <row r="44" spans="1:33">
      <c r="B44" s="123" t="s">
        <v>15</v>
      </c>
      <c r="C44" s="123">
        <f t="shared" ref="C44:AG51" si="9">C33/C12</f>
        <v>1.1998560444080886</v>
      </c>
      <c r="D44" s="123">
        <f t="shared" si="9"/>
        <v>2.6331900411296547</v>
      </c>
      <c r="E44" s="123">
        <f t="shared" si="9"/>
        <v>4.8425670794227917</v>
      </c>
      <c r="F44" s="123">
        <f t="shared" si="9"/>
        <v>7.9322650700906081</v>
      </c>
      <c r="G44" s="123">
        <f t="shared" si="9"/>
        <v>11.796850965002589</v>
      </c>
      <c r="H44" s="123">
        <f t="shared" si="9"/>
        <v>16.110392280348982</v>
      </c>
      <c r="I44" s="123">
        <f t="shared" si="9"/>
        <v>20.871415397404249</v>
      </c>
      <c r="J44" s="123">
        <f t="shared" si="9"/>
        <v>26.416868840528863</v>
      </c>
      <c r="K44" s="123">
        <f t="shared" si="9"/>
        <v>32.610100491221282</v>
      </c>
      <c r="L44" s="123">
        <f t="shared" si="9"/>
        <v>39.411234575369491</v>
      </c>
      <c r="M44" s="123">
        <f t="shared" si="9"/>
        <v>46.99742214177116</v>
      </c>
      <c r="N44" s="123">
        <f t="shared" si="9"/>
        <v>54.806421564717361</v>
      </c>
      <c r="O44" s="123">
        <f t="shared" si="9"/>
        <v>63.372136168790732</v>
      </c>
      <c r="P44" s="123">
        <f t="shared" si="9"/>
        <v>72.656544029783916</v>
      </c>
      <c r="Q44" s="123">
        <f t="shared" si="9"/>
        <v>82.596304387562569</v>
      </c>
      <c r="R44" s="123">
        <f t="shared" si="9"/>
        <v>93.101351550884729</v>
      </c>
      <c r="S44" s="123">
        <f t="shared" si="9"/>
        <v>104.05449484776707</v>
      </c>
      <c r="T44" s="123">
        <f t="shared" si="9"/>
        <v>115.31218318919417</v>
      </c>
      <c r="U44" s="123">
        <f t="shared" si="9"/>
        <v>126.70654067912034</v>
      </c>
      <c r="V44" s="123">
        <f t="shared" si="9"/>
        <v>138.04871338563797</v>
      </c>
      <c r="W44" s="123">
        <f t="shared" si="9"/>
        <v>149.13349046529567</v>
      </c>
      <c r="X44" s="123">
        <f t="shared" si="9"/>
        <v>159.86880179300636</v>
      </c>
      <c r="Y44" s="123">
        <f t="shared" si="9"/>
        <v>170.05835562830501</v>
      </c>
      <c r="Z44" s="123">
        <f t="shared" si="9"/>
        <v>179.50557814676378</v>
      </c>
      <c r="AA44" s="123">
        <f t="shared" si="9"/>
        <v>188.0198233899381</v>
      </c>
      <c r="AB44" s="123">
        <f t="shared" si="9"/>
        <v>195.42271833468843</v>
      </c>
      <c r="AC44" s="123">
        <f t="shared" si="9"/>
        <v>201.55435097039378</v>
      </c>
      <c r="AD44" s="123">
        <f t="shared" si="9"/>
        <v>206.27900292269851</v>
      </c>
      <c r="AE44" s="123">
        <f t="shared" si="9"/>
        <v>209.49014018128295</v>
      </c>
      <c r="AF44" s="123">
        <f t="shared" si="9"/>
        <v>211.11440582611357</v>
      </c>
      <c r="AG44" s="123">
        <f t="shared" si="9"/>
        <v>211.11440582611357</v>
      </c>
    </row>
    <row r="45" spans="1:33">
      <c r="B45" s="123" t="s">
        <v>16</v>
      </c>
      <c r="C45" s="123">
        <f t="shared" si="9"/>
        <v>21.014930929504462</v>
      </c>
      <c r="D45" s="123">
        <f t="shared" si="9"/>
        <v>24.646604060122307</v>
      </c>
      <c r="E45" s="123">
        <f t="shared" si="9"/>
        <v>29.442953948107885</v>
      </c>
      <c r="F45" s="123">
        <f t="shared" si="9"/>
        <v>34.62134224589694</v>
      </c>
      <c r="G45" s="123">
        <f t="shared" si="9"/>
        <v>39.729031359249483</v>
      </c>
      <c r="H45" s="123">
        <f t="shared" si="9"/>
        <v>45.10690791807685</v>
      </c>
      <c r="I45" s="123">
        <f t="shared" si="9"/>
        <v>50.978224509939636</v>
      </c>
      <c r="J45" s="123">
        <f t="shared" si="9"/>
        <v>57.411169141979741</v>
      </c>
      <c r="K45" s="123">
        <f t="shared" si="9"/>
        <v>64.494249047568857</v>
      </c>
      <c r="L45" s="123">
        <f t="shared" si="9"/>
        <v>72.408666105803277</v>
      </c>
      <c r="M45" s="123">
        <f t="shared" si="9"/>
        <v>80.817864936533255</v>
      </c>
      <c r="N45" s="123">
        <f t="shared" si="9"/>
        <v>94.07609679464926</v>
      </c>
      <c r="O45" s="123">
        <f t="shared" si="9"/>
        <v>108.60453850263232</v>
      </c>
      <c r="P45" s="123">
        <f t="shared" si="9"/>
        <v>124.34073365969937</v>
      </c>
      <c r="Q45" s="123">
        <f t="shared" si="9"/>
        <v>141.18080163028682</v>
      </c>
      <c r="R45" s="123">
        <f t="shared" si="9"/>
        <v>158.9771211822553</v>
      </c>
      <c r="S45" s="123">
        <f t="shared" si="9"/>
        <v>177.53761447105649</v>
      </c>
      <c r="T45" s="123">
        <f t="shared" si="9"/>
        <v>196.62688481420699</v>
      </c>
      <c r="U45" s="123">
        <f t="shared" si="9"/>
        <v>215.96938132043297</v>
      </c>
      <c r="V45" s="123">
        <f t="shared" si="9"/>
        <v>235.25466093435847</v>
      </c>
      <c r="W45" s="123">
        <f t="shared" si="9"/>
        <v>254.14469916400211</v>
      </c>
      <c r="X45" s="123">
        <f t="shared" si="9"/>
        <v>272.43919800058529</v>
      </c>
      <c r="Y45" s="123">
        <f t="shared" si="9"/>
        <v>289.80364837325322</v>
      </c>
      <c r="Z45" s="123">
        <f t="shared" si="9"/>
        <v>305.90306049991983</v>
      </c>
      <c r="AA45" s="123">
        <f t="shared" si="9"/>
        <v>320.41254652605573</v>
      </c>
      <c r="AB45" s="123">
        <f t="shared" si="9"/>
        <v>333.02813342612967</v>
      </c>
      <c r="AC45" s="123">
        <f t="shared" si="9"/>
        <v>343.47730836814679</v>
      </c>
      <c r="AD45" s="123">
        <f t="shared" si="9"/>
        <v>351.52878792063882</v>
      </c>
      <c r="AE45" s="123">
        <f t="shared" si="9"/>
        <v>357.00102296329123</v>
      </c>
      <c r="AF45" s="123">
        <f t="shared" si="9"/>
        <v>359.76900286089818</v>
      </c>
      <c r="AG45" s="123">
        <f t="shared" si="9"/>
        <v>359.76900286089818</v>
      </c>
    </row>
    <row r="46" spans="1:33">
      <c r="B46" s="123" t="s">
        <v>17</v>
      </c>
      <c r="C46" s="123">
        <f t="shared" si="9"/>
        <v>0.58377764740168414</v>
      </c>
      <c r="D46" s="123">
        <f t="shared" si="9"/>
        <v>0.92676867368127214</v>
      </c>
      <c r="E46" s="123">
        <f t="shared" si="9"/>
        <v>1.3795689923745986</v>
      </c>
      <c r="F46" s="123">
        <f t="shared" si="9"/>
        <v>2.2234080205410134</v>
      </c>
      <c r="G46" s="123">
        <f t="shared" si="9"/>
        <v>3.4766197427381229</v>
      </c>
      <c r="H46" s="123">
        <f t="shared" si="9"/>
        <v>5.1493425643959023</v>
      </c>
      <c r="I46" s="123">
        <f t="shared" si="9"/>
        <v>7.3010466180116067</v>
      </c>
      <c r="J46" s="123">
        <f t="shared" si="9"/>
        <v>9.7176064683802839</v>
      </c>
      <c r="K46" s="123">
        <f t="shared" si="9"/>
        <v>12.373966172921866</v>
      </c>
      <c r="L46" s="123">
        <f t="shared" si="9"/>
        <v>15.662742324588168</v>
      </c>
      <c r="M46" s="123">
        <f t="shared" si="9"/>
        <v>19.161437440235357</v>
      </c>
      <c r="N46" s="123">
        <f t="shared" si="9"/>
        <v>22.452354426078475</v>
      </c>
      <c r="O46" s="123">
        <f t="shared" si="9"/>
        <v>26.072007501439881</v>
      </c>
      <c r="P46" s="123">
        <f t="shared" si="9"/>
        <v>30.003079661145026</v>
      </c>
      <c r="Q46" s="123">
        <f t="shared" si="9"/>
        <v>34.216531019549194</v>
      </c>
      <c r="R46" s="123">
        <f t="shared" si="9"/>
        <v>38.670955146647302</v>
      </c>
      <c r="S46" s="123">
        <f t="shared" si="9"/>
        <v>43.312435000200288</v>
      </c>
      <c r="T46" s="123">
        <f t="shared" si="9"/>
        <v>48.074976534236328</v>
      </c>
      <c r="U46" s="123">
        <f t="shared" si="9"/>
        <v>52.881570089495597</v>
      </c>
      <c r="V46" s="123">
        <f t="shared" si="9"/>
        <v>57.64589427814802</v>
      </c>
      <c r="W46" s="123">
        <f t="shared" si="9"/>
        <v>62.274636350127828</v>
      </c>
      <c r="X46" s="123">
        <f t="shared" si="9"/>
        <v>66.757449747391973</v>
      </c>
      <c r="Y46" s="123">
        <f t="shared" si="9"/>
        <v>71.012367658073728</v>
      </c>
      <c r="Z46" s="123">
        <f t="shared" si="9"/>
        <v>74.957305478681278</v>
      </c>
      <c r="AA46" s="123">
        <f t="shared" si="9"/>
        <v>78.512653943068443</v>
      </c>
      <c r="AB46" s="123">
        <f t="shared" si="9"/>
        <v>81.603928674077352</v>
      </c>
      <c r="AC46" s="123">
        <f t="shared" si="9"/>
        <v>84.164354178970811</v>
      </c>
      <c r="AD46" s="123">
        <f t="shared" si="9"/>
        <v>86.137257658214224</v>
      </c>
      <c r="AE46" s="123">
        <f t="shared" si="9"/>
        <v>87.478153015955684</v>
      </c>
      <c r="AF46" s="123">
        <f t="shared" si="9"/>
        <v>88.156408128554745</v>
      </c>
      <c r="AG46" s="123">
        <f t="shared" si="9"/>
        <v>88.156408128554745</v>
      </c>
    </row>
    <row r="47" spans="1:33">
      <c r="B47" s="123" t="s">
        <v>18</v>
      </c>
      <c r="C47" s="123">
        <f t="shared" si="9"/>
        <v>38.410360226007775</v>
      </c>
      <c r="D47" s="123">
        <f t="shared" si="9"/>
        <v>44.693970111460906</v>
      </c>
      <c r="E47" s="123">
        <f t="shared" si="9"/>
        <v>50.66208014136653</v>
      </c>
      <c r="F47" s="123">
        <f t="shared" si="9"/>
        <v>56.585254514233256</v>
      </c>
      <c r="G47" s="123">
        <f t="shared" si="9"/>
        <v>63.556874675908851</v>
      </c>
      <c r="H47" s="123">
        <f t="shared" si="9"/>
        <v>70.679373394326348</v>
      </c>
      <c r="I47" s="123">
        <f t="shared" si="9"/>
        <v>78.549109535005726</v>
      </c>
      <c r="J47" s="123">
        <f t="shared" si="9"/>
        <v>87.620167383851623</v>
      </c>
      <c r="K47" s="123">
        <f t="shared" si="9"/>
        <v>97.596244402209621</v>
      </c>
      <c r="L47" s="123">
        <f t="shared" si="9"/>
        <v>109.43437601580293</v>
      </c>
      <c r="M47" s="123">
        <f t="shared" si="9"/>
        <v>121.52965818633211</v>
      </c>
      <c r="N47" s="123">
        <f t="shared" si="9"/>
        <v>138.33246244411373</v>
      </c>
      <c r="O47" s="123">
        <f t="shared" si="9"/>
        <v>156.54666744435826</v>
      </c>
      <c r="P47" s="123">
        <f t="shared" si="9"/>
        <v>176.13328430184913</v>
      </c>
      <c r="Q47" s="123">
        <f t="shared" si="9"/>
        <v>197.02299987974615</v>
      </c>
      <c r="R47" s="123">
        <f t="shared" si="9"/>
        <v>219.11409173748052</v>
      </c>
      <c r="S47" s="123">
        <f t="shared" si="9"/>
        <v>242.27108153195255</v>
      </c>
      <c r="T47" s="123">
        <f t="shared" si="9"/>
        <v>266.32426351827087</v>
      </c>
      <c r="U47" s="123">
        <f t="shared" si="9"/>
        <v>291.07022319281373</v>
      </c>
      <c r="V47" s="123">
        <f t="shared" si="9"/>
        <v>316.27343151366267</v>
      </c>
      <c r="W47" s="123">
        <f t="shared" si="9"/>
        <v>341.66896326884716</v>
      </c>
      <c r="X47" s="123">
        <f t="shared" si="9"/>
        <v>366.26385929296168</v>
      </c>
      <c r="Y47" s="123">
        <f t="shared" si="9"/>
        <v>389.60840976392882</v>
      </c>
      <c r="Z47" s="123">
        <f t="shared" si="9"/>
        <v>411.25225859748821</v>
      </c>
      <c r="AA47" s="123">
        <f t="shared" si="9"/>
        <v>430.75863061477185</v>
      </c>
      <c r="AB47" s="123">
        <f t="shared" si="9"/>
        <v>447.71886827211836</v>
      </c>
      <c r="AC47" s="123">
        <f t="shared" si="9"/>
        <v>461.76660871761135</v>
      </c>
      <c r="AD47" s="123">
        <f t="shared" si="9"/>
        <v>472.59091739109289</v>
      </c>
      <c r="AE47" s="123">
        <f t="shared" si="9"/>
        <v>479.94772191991763</v>
      </c>
      <c r="AF47" s="123">
        <f t="shared" si="9"/>
        <v>483.66895956553969</v>
      </c>
      <c r="AG47" s="123">
        <f t="shared" si="9"/>
        <v>483.66895956553969</v>
      </c>
    </row>
    <row r="48" spans="1:33">
      <c r="B48" s="123" t="s">
        <v>19</v>
      </c>
      <c r="C48" s="123">
        <f t="shared" si="9"/>
        <v>28.188857287351304</v>
      </c>
      <c r="D48" s="123">
        <f t="shared" si="9"/>
        <v>32.900215988007872</v>
      </c>
      <c r="E48" s="123">
        <f t="shared" si="9"/>
        <v>38.499548800678824</v>
      </c>
      <c r="F48" s="123">
        <f t="shared" si="9"/>
        <v>44.344459810291568</v>
      </c>
      <c r="G48" s="123">
        <f t="shared" si="9"/>
        <v>50.537668839901542</v>
      </c>
      <c r="H48" s="123">
        <f t="shared" si="9"/>
        <v>57.108792215120602</v>
      </c>
      <c r="I48" s="123">
        <f t="shared" si="9"/>
        <v>64.305252603071239</v>
      </c>
      <c r="J48" s="123">
        <f t="shared" si="9"/>
        <v>72.268622530905816</v>
      </c>
      <c r="K48" s="123">
        <f t="shared" si="9"/>
        <v>81.001212443389875</v>
      </c>
      <c r="L48" s="123">
        <f t="shared" si="9"/>
        <v>90.966127754932771</v>
      </c>
      <c r="M48" s="123">
        <f t="shared" si="9"/>
        <v>101.3471342182328</v>
      </c>
      <c r="N48" s="123">
        <f t="shared" si="9"/>
        <v>116.88532549847484</v>
      </c>
      <c r="O48" s="123">
        <f t="shared" si="9"/>
        <v>133.82964308725383</v>
      </c>
      <c r="P48" s="123">
        <f t="shared" si="9"/>
        <v>152.12075077113127</v>
      </c>
      <c r="Q48" s="123">
        <f t="shared" si="9"/>
        <v>171.65972475253997</v>
      </c>
      <c r="R48" s="123">
        <f t="shared" si="9"/>
        <v>192.30570784149862</v>
      </c>
      <c r="S48" s="123">
        <f t="shared" si="9"/>
        <v>213.87486526843122</v>
      </c>
      <c r="T48" s="123">
        <f t="shared" si="9"/>
        <v>236.14085666662194</v>
      </c>
      <c r="U48" s="123">
        <f t="shared" si="9"/>
        <v>258.83698425896216</v>
      </c>
      <c r="V48" s="123">
        <f t="shared" si="9"/>
        <v>281.66010649688104</v>
      </c>
      <c r="W48" s="123">
        <f t="shared" si="9"/>
        <v>304.27632229621912</v>
      </c>
      <c r="X48" s="123">
        <f t="shared" si="9"/>
        <v>326.17952485192467</v>
      </c>
      <c r="Y48" s="123">
        <f t="shared" si="9"/>
        <v>346.96922109768843</v>
      </c>
      <c r="Z48" s="123">
        <f t="shared" si="9"/>
        <v>366.24434243268865</v>
      </c>
      <c r="AA48" s="123">
        <f t="shared" si="9"/>
        <v>383.61591485172238</v>
      </c>
      <c r="AB48" s="123">
        <f t="shared" si="9"/>
        <v>398.72000475873142</v>
      </c>
      <c r="AC48" s="123">
        <f t="shared" si="9"/>
        <v>411.23034447010605</v>
      </c>
      <c r="AD48" s="123">
        <f t="shared" si="9"/>
        <v>420.87002845853567</v>
      </c>
      <c r="AE48" s="123">
        <f t="shared" si="9"/>
        <v>427.42169591017233</v>
      </c>
      <c r="AF48" s="123">
        <f t="shared" si="9"/>
        <v>430.73567706423222</v>
      </c>
      <c r="AG48" s="123">
        <f t="shared" si="9"/>
        <v>430.73567706423222</v>
      </c>
    </row>
    <row r="49" spans="1:33">
      <c r="B49" s="123" t="s">
        <v>20</v>
      </c>
      <c r="C49" s="123">
        <f t="shared" si="9"/>
        <v>1.4769227759799748</v>
      </c>
      <c r="D49" s="123">
        <f t="shared" si="9"/>
        <v>2.4370253166021718</v>
      </c>
      <c r="E49" s="123">
        <f t="shared" si="9"/>
        <v>3.8185696581082222</v>
      </c>
      <c r="F49" s="123">
        <f t="shared" si="9"/>
        <v>5.7762567004544572</v>
      </c>
      <c r="G49" s="123">
        <f t="shared" si="9"/>
        <v>8.3185293577046782</v>
      </c>
      <c r="H49" s="123">
        <f t="shared" si="9"/>
        <v>11.269598415599653</v>
      </c>
      <c r="I49" s="123">
        <f t="shared" si="9"/>
        <v>14.743911526703686</v>
      </c>
      <c r="J49" s="123">
        <f t="shared" si="9"/>
        <v>18.77030451979952</v>
      </c>
      <c r="K49" s="123">
        <f t="shared" si="9"/>
        <v>23.1903910749167</v>
      </c>
      <c r="L49" s="123">
        <f t="shared" si="9"/>
        <v>28.158296304411561</v>
      </c>
      <c r="M49" s="123">
        <f t="shared" si="9"/>
        <v>33.458131059782254</v>
      </c>
      <c r="N49" s="123">
        <f t="shared" si="9"/>
        <v>38.943813143605091</v>
      </c>
      <c r="O49" s="123">
        <f t="shared" si="9"/>
        <v>44.954786236791776</v>
      </c>
      <c r="P49" s="123">
        <f t="shared" si="9"/>
        <v>51.465248064651966</v>
      </c>
      <c r="Q49" s="123">
        <f t="shared" si="9"/>
        <v>58.432285482355297</v>
      </c>
      <c r="R49" s="123">
        <f t="shared" si="9"/>
        <v>65.794917343011917</v>
      </c>
      <c r="S49" s="123">
        <f t="shared" si="9"/>
        <v>73.473797565678709</v>
      </c>
      <c r="T49" s="123">
        <f t="shared" si="9"/>
        <v>81.371682982669512</v>
      </c>
      <c r="U49" s="123">
        <f t="shared" si="9"/>
        <v>89.374737433164981</v>
      </c>
      <c r="V49" s="123">
        <f t="shared" si="9"/>
        <v>97.35470133899392</v>
      </c>
      <c r="W49" s="123">
        <f t="shared" si="9"/>
        <v>105.17190684227729</v>
      </c>
      <c r="X49" s="123">
        <f t="shared" si="9"/>
        <v>112.74266213914721</v>
      </c>
      <c r="Y49" s="123">
        <f t="shared" si="9"/>
        <v>119.92853838590332</v>
      </c>
      <c r="Z49" s="123">
        <f t="shared" si="9"/>
        <v>126.59090780761832</v>
      </c>
      <c r="AA49" s="123">
        <f t="shared" si="9"/>
        <v>132.59532307848474</v>
      </c>
      <c r="AB49" s="123">
        <f t="shared" si="9"/>
        <v>137.81599199103613</v>
      </c>
      <c r="AC49" s="123">
        <f t="shared" si="9"/>
        <v>142.14014141140754</v>
      </c>
      <c r="AD49" s="123">
        <f t="shared" si="9"/>
        <v>145.47206003974276</v>
      </c>
      <c r="AE49" s="123">
        <f t="shared" si="9"/>
        <v>147.73661797078776</v>
      </c>
      <c r="AF49" s="123">
        <f t="shared" si="9"/>
        <v>148.88208244394036</v>
      </c>
      <c r="AG49" s="123">
        <f t="shared" si="9"/>
        <v>148.88208244394036</v>
      </c>
    </row>
    <row r="50" spans="1:33">
      <c r="B50" s="123" t="s">
        <v>21</v>
      </c>
      <c r="C50" s="123">
        <f t="shared" si="9"/>
        <v>1.9990993668130546</v>
      </c>
      <c r="D50" s="123">
        <f t="shared" si="9"/>
        <v>2.6194169844092627</v>
      </c>
      <c r="E50" s="123">
        <f t="shared" si="9"/>
        <v>3.3017635378962056</v>
      </c>
      <c r="F50" s="123">
        <f t="shared" si="9"/>
        <v>4.2150370154831664</v>
      </c>
      <c r="G50" s="123">
        <f t="shared" si="9"/>
        <v>5.4701671025604739</v>
      </c>
      <c r="H50" s="123">
        <f t="shared" si="9"/>
        <v>7.1300549472989081</v>
      </c>
      <c r="I50" s="123">
        <f t="shared" si="9"/>
        <v>9.2719752395613</v>
      </c>
      <c r="J50" s="123">
        <f t="shared" si="9"/>
        <v>11.669814370684252</v>
      </c>
      <c r="K50" s="123">
        <f t="shared" si="9"/>
        <v>14.370727817884053</v>
      </c>
      <c r="L50" s="123">
        <f t="shared" si="9"/>
        <v>17.661673920354865</v>
      </c>
      <c r="M50" s="123">
        <f t="shared" si="9"/>
        <v>21.241484310914004</v>
      </c>
      <c r="N50" s="123">
        <f t="shared" si="9"/>
        <v>24.511786255289429</v>
      </c>
      <c r="O50" s="123">
        <f t="shared" si="9"/>
        <v>28.079025388294404</v>
      </c>
      <c r="P50" s="123">
        <f t="shared" si="9"/>
        <v>31.930525570479809</v>
      </c>
      <c r="Q50" s="123">
        <f t="shared" si="9"/>
        <v>36.045169599428178</v>
      </c>
      <c r="R50" s="123">
        <f t="shared" si="9"/>
        <v>40.392901307314766</v>
      </c>
      <c r="S50" s="123">
        <f t="shared" si="9"/>
        <v>44.934508158879751</v>
      </c>
      <c r="T50" s="123">
        <f t="shared" si="9"/>
        <v>49.621730436768651</v>
      </c>
      <c r="U50" s="123">
        <f t="shared" si="9"/>
        <v>54.39773121012356</v>
      </c>
      <c r="V50" s="123">
        <f t="shared" si="9"/>
        <v>59.197945863145087</v>
      </c>
      <c r="W50" s="123">
        <f t="shared" si="9"/>
        <v>63.95131166695036</v>
      </c>
      <c r="X50" s="123">
        <f t="shared" si="9"/>
        <v>68.554819828786961</v>
      </c>
      <c r="Y50" s="123">
        <f t="shared" si="9"/>
        <v>72.924296671548802</v>
      </c>
      <c r="Z50" s="123">
        <f t="shared" si="9"/>
        <v>76.975447555096196</v>
      </c>
      <c r="AA50" s="123">
        <f t="shared" si="9"/>
        <v>80.626519822339887</v>
      </c>
      <c r="AB50" s="123">
        <f t="shared" si="9"/>
        <v>83.801023687114565</v>
      </c>
      <c r="AC50" s="123">
        <f t="shared" si="9"/>
        <v>86.430385800814221</v>
      </c>
      <c r="AD50" s="123">
        <f t="shared" si="9"/>
        <v>88.456407511812884</v>
      </c>
      <c r="AE50" s="123">
        <f t="shared" si="9"/>
        <v>89.833404985608908</v>
      </c>
      <c r="AF50" s="123">
        <f t="shared" si="9"/>
        <v>90.529921362704329</v>
      </c>
      <c r="AG50" s="123">
        <f t="shared" si="9"/>
        <v>90.529921362704329</v>
      </c>
    </row>
    <row r="51" spans="1:33" s="125" customFormat="1">
      <c r="B51" s="125" t="s">
        <v>22</v>
      </c>
      <c r="C51" s="125">
        <f t="shared" si="9"/>
        <v>6.1445223456245932</v>
      </c>
      <c r="D51" s="125">
        <f t="shared" si="9"/>
        <v>7.2470531375905161</v>
      </c>
      <c r="E51" s="125">
        <f t="shared" si="9"/>
        <v>8.6482663059540421</v>
      </c>
      <c r="F51" s="125">
        <f t="shared" si="9"/>
        <v>10.416713737476869</v>
      </c>
      <c r="G51" s="125">
        <f t="shared" si="9"/>
        <v>12.605744486169181</v>
      </c>
      <c r="H51" s="125">
        <f t="shared" si="9"/>
        <v>15.180286362721832</v>
      </c>
      <c r="I51" s="125">
        <f t="shared" si="9"/>
        <v>18.264518991043868</v>
      </c>
      <c r="J51" s="125">
        <f t="shared" si="9"/>
        <v>21.825810332401559</v>
      </c>
      <c r="K51" s="125">
        <f t="shared" si="9"/>
        <v>25.82379448347886</v>
      </c>
      <c r="L51" s="125">
        <f t="shared" si="9"/>
        <v>30.561657418051933</v>
      </c>
      <c r="M51" s="125">
        <f t="shared" si="9"/>
        <v>35.666668204848044</v>
      </c>
      <c r="N51" s="125">
        <f t="shared" ref="N51:AG51" si="10">M51*EXP(N61*10)</f>
        <v>41.304169883346297</v>
      </c>
      <c r="O51" s="125">
        <f t="shared" si="10"/>
        <v>47.464725431096753</v>
      </c>
      <c r="P51" s="125">
        <f t="shared" si="10"/>
        <v>54.124483588343672</v>
      </c>
      <c r="Q51" s="125">
        <f t="shared" si="10"/>
        <v>61.243820721214675</v>
      </c>
      <c r="R51" s="125">
        <f t="shared" si="10"/>
        <v>68.76643424595504</v>
      </c>
      <c r="S51" s="125">
        <f t="shared" si="10"/>
        <v>76.618995221984832</v>
      </c>
      <c r="T51" s="125">
        <f t="shared" si="10"/>
        <v>84.711450353188894</v>
      </c>
      <c r="U51" s="125">
        <f t="shared" si="10"/>
        <v>92.938038127774405</v>
      </c>
      <c r="V51" s="125">
        <f t="shared" si="10"/>
        <v>101.17905100850498</v>
      </c>
      <c r="W51" s="125">
        <f t="shared" si="10"/>
        <v>109.30333698013558</v>
      </c>
      <c r="X51" s="125">
        <f t="shared" si="10"/>
        <v>117.17149153065547</v>
      </c>
      <c r="Y51" s="125">
        <f t="shared" si="10"/>
        <v>124.63964796595367</v>
      </c>
      <c r="Z51" s="125">
        <f t="shared" si="10"/>
        <v>131.56373284614844</v>
      </c>
      <c r="AA51" s="125">
        <f t="shared" si="10"/>
        <v>137.80401739955508</v>
      </c>
      <c r="AB51" s="125">
        <f t="shared" si="10"/>
        <v>143.22976796872643</v>
      </c>
      <c r="AC51" s="125">
        <f t="shared" si="10"/>
        <v>147.72378139339619</v>
      </c>
      <c r="AD51" s="125">
        <f t="shared" si="10"/>
        <v>151.18658658118727</v>
      </c>
      <c r="AE51" s="125">
        <f t="shared" si="10"/>
        <v>153.54010232583622</v>
      </c>
      <c r="AF51" s="125">
        <f t="shared" si="10"/>
        <v>154.73056366733812</v>
      </c>
      <c r="AG51" s="125">
        <f t="shared" si="10"/>
        <v>154.73056366733812</v>
      </c>
    </row>
    <row r="53" spans="1:33">
      <c r="B53" s="127" t="s">
        <v>25</v>
      </c>
      <c r="C53" s="127">
        <v>2000</v>
      </c>
      <c r="D53" s="127">
        <v>2010</v>
      </c>
      <c r="E53" s="127">
        <v>2020</v>
      </c>
      <c r="F53" s="127">
        <v>2030</v>
      </c>
      <c r="G53" s="127">
        <v>2040</v>
      </c>
      <c r="H53" s="127">
        <v>2050</v>
      </c>
      <c r="I53" s="127">
        <v>2060</v>
      </c>
      <c r="J53" s="127">
        <v>2070</v>
      </c>
      <c r="K53" s="127">
        <v>2080</v>
      </c>
      <c r="L53" s="127">
        <v>2090</v>
      </c>
      <c r="M53" s="127">
        <v>2100</v>
      </c>
      <c r="N53" s="127">
        <v>2110</v>
      </c>
      <c r="O53" s="127">
        <v>2120</v>
      </c>
      <c r="P53" s="127">
        <v>2130</v>
      </c>
      <c r="Q53" s="127">
        <v>2140</v>
      </c>
      <c r="R53" s="127">
        <v>2150</v>
      </c>
      <c r="S53" s="127">
        <v>2160</v>
      </c>
      <c r="T53" s="127">
        <v>2170</v>
      </c>
      <c r="U53" s="127">
        <v>2180</v>
      </c>
      <c r="V53" s="127">
        <v>2190</v>
      </c>
      <c r="W53" s="127">
        <v>2200</v>
      </c>
      <c r="X53" s="127">
        <v>2210</v>
      </c>
      <c r="Y53" s="127">
        <v>2220</v>
      </c>
      <c r="Z53" s="127">
        <v>2230</v>
      </c>
      <c r="AA53" s="127">
        <v>2240</v>
      </c>
      <c r="AB53" s="127">
        <v>2250</v>
      </c>
      <c r="AC53" s="127">
        <v>2260</v>
      </c>
      <c r="AD53" s="127">
        <v>2270</v>
      </c>
      <c r="AE53" s="127">
        <v>2280</v>
      </c>
      <c r="AF53" s="127">
        <v>2290</v>
      </c>
      <c r="AG53" s="127">
        <v>2300</v>
      </c>
    </row>
    <row r="54" spans="1:33">
      <c r="B54" s="123" t="s">
        <v>15</v>
      </c>
      <c r="D54" s="123">
        <f t="shared" ref="D54:AG61" si="11">(1/10)*LN(D44/C44)</f>
        <v>7.8599446795887914E-2</v>
      </c>
      <c r="E54" s="123">
        <f t="shared" si="11"/>
        <v>6.0924891386943097E-2</v>
      </c>
      <c r="F54" s="123">
        <f t="shared" si="11"/>
        <v>4.9349365947905149E-2</v>
      </c>
      <c r="G54" s="123">
        <f t="shared" si="11"/>
        <v>3.9689400057160214E-2</v>
      </c>
      <c r="H54" s="123">
        <f t="shared" si="11"/>
        <v>3.1163191852367291E-2</v>
      </c>
      <c r="I54" s="123">
        <f t="shared" si="11"/>
        <v>2.589159914949701E-2</v>
      </c>
      <c r="J54" s="123">
        <f t="shared" si="11"/>
        <v>2.3562223882705943E-2</v>
      </c>
      <c r="K54" s="123">
        <f t="shared" si="11"/>
        <v>2.1061929407477566E-2</v>
      </c>
      <c r="L54" s="123">
        <f t="shared" si="11"/>
        <v>1.8942884576161355E-2</v>
      </c>
      <c r="M54" s="123">
        <f t="shared" si="11"/>
        <v>1.7604183499281261E-2</v>
      </c>
      <c r="N54" s="123">
        <f t="shared" si="11"/>
        <v>1.5371461676819537E-2</v>
      </c>
      <c r="O54" s="123">
        <f t="shared" si="11"/>
        <v>1.4521690330555196E-2</v>
      </c>
      <c r="P54" s="123">
        <f t="shared" si="11"/>
        <v>1.3671918984290904E-2</v>
      </c>
      <c r="Q54" s="123">
        <f t="shared" si="11"/>
        <v>1.2822147638026608E-2</v>
      </c>
      <c r="R54" s="123">
        <f t="shared" si="11"/>
        <v>1.1972376291762291E-2</v>
      </c>
      <c r="S54" s="123">
        <f t="shared" si="11"/>
        <v>1.1122604945498014E-2</v>
      </c>
      <c r="T54" s="123">
        <f t="shared" si="11"/>
        <v>1.0272833599233725E-2</v>
      </c>
      <c r="U54" s="123">
        <f t="shared" si="11"/>
        <v>9.4230622529694174E-3</v>
      </c>
      <c r="V54" s="123">
        <f t="shared" si="11"/>
        <v>8.5732909067051232E-3</v>
      </c>
      <c r="W54" s="123">
        <f t="shared" si="11"/>
        <v>7.7235195604408351E-3</v>
      </c>
      <c r="X54" s="123">
        <f t="shared" si="11"/>
        <v>6.9511676043967187E-3</v>
      </c>
      <c r="Y54" s="123">
        <f t="shared" si="11"/>
        <v>6.1788156483526561E-3</v>
      </c>
      <c r="Z54" s="123">
        <f t="shared" si="11"/>
        <v>5.4064636923085666E-3</v>
      </c>
      <c r="AA54" s="123">
        <f t="shared" si="11"/>
        <v>4.6341117362644927E-3</v>
      </c>
      <c r="AB54" s="123">
        <f t="shared" si="11"/>
        <v>3.8617597802204176E-3</v>
      </c>
      <c r="AC54" s="123">
        <f t="shared" si="11"/>
        <v>3.0894078241763233E-3</v>
      </c>
      <c r="AD54" s="123">
        <f t="shared" si="11"/>
        <v>2.3170558681322516E-3</v>
      </c>
      <c r="AE54" s="123">
        <f t="shared" si="11"/>
        <v>1.5447039120881343E-3</v>
      </c>
      <c r="AF54" s="123">
        <f t="shared" si="11"/>
        <v>7.7235195604407128E-4</v>
      </c>
      <c r="AG54" s="123">
        <f t="shared" si="11"/>
        <v>0</v>
      </c>
    </row>
    <row r="55" spans="1:33">
      <c r="B55" s="123" t="s">
        <v>16</v>
      </c>
      <c r="D55" s="123">
        <f t="shared" si="11"/>
        <v>1.5940594294628647E-2</v>
      </c>
      <c r="E55" s="123">
        <f t="shared" si="11"/>
        <v>1.7781550206402843E-2</v>
      </c>
      <c r="F55" s="123">
        <f t="shared" si="11"/>
        <v>1.620156930811922E-2</v>
      </c>
      <c r="G55" s="123">
        <f t="shared" si="11"/>
        <v>1.3761186912193656E-2</v>
      </c>
      <c r="H55" s="123">
        <f t="shared" si="11"/>
        <v>1.2695321475313548E-2</v>
      </c>
      <c r="I55" s="123">
        <f t="shared" si="11"/>
        <v>1.22363167458471E-2</v>
      </c>
      <c r="J55" s="123">
        <f t="shared" si="11"/>
        <v>1.1884029759831593E-2</v>
      </c>
      <c r="K55" s="123">
        <f t="shared" si="11"/>
        <v>1.1633718902187028E-2</v>
      </c>
      <c r="L55" s="123">
        <f t="shared" si="11"/>
        <v>1.1574993204909451E-2</v>
      </c>
      <c r="M55" s="123">
        <f t="shared" si="11"/>
        <v>1.0987205196510808E-2</v>
      </c>
      <c r="N55" s="123">
        <f t="shared" si="11"/>
        <v>1.5190595334998594E-2</v>
      </c>
      <c r="O55" s="123">
        <f t="shared" si="11"/>
        <v>1.4360920248936605E-2</v>
      </c>
      <c r="P55" s="123">
        <f t="shared" si="11"/>
        <v>1.3531245162874612E-2</v>
      </c>
      <c r="Q55" s="123">
        <f t="shared" si="11"/>
        <v>1.2701570076812661E-2</v>
      </c>
      <c r="R55" s="123">
        <f t="shared" si="11"/>
        <v>1.1871894990750673E-2</v>
      </c>
      <c r="S55" s="123">
        <f t="shared" si="11"/>
        <v>1.1042219904688722E-2</v>
      </c>
      <c r="T55" s="123">
        <f t="shared" si="11"/>
        <v>1.0212544818626743E-2</v>
      </c>
      <c r="U55" s="123">
        <f t="shared" si="11"/>
        <v>9.3828697325647348E-3</v>
      </c>
      <c r="V55" s="123">
        <f t="shared" si="11"/>
        <v>8.5531946465027958E-3</v>
      </c>
      <c r="W55" s="123">
        <f t="shared" si="11"/>
        <v>7.7235195604408143E-3</v>
      </c>
      <c r="X55" s="123">
        <f t="shared" si="11"/>
        <v>6.9511676043967395E-3</v>
      </c>
      <c r="Y55" s="123">
        <f t="shared" si="11"/>
        <v>6.1788156483526353E-3</v>
      </c>
      <c r="Z55" s="123">
        <f t="shared" si="11"/>
        <v>5.4064636923085874E-3</v>
      </c>
      <c r="AA55" s="123">
        <f t="shared" si="11"/>
        <v>4.6341117362645136E-3</v>
      </c>
      <c r="AB55" s="123">
        <f t="shared" si="11"/>
        <v>3.8617597802204176E-3</v>
      </c>
      <c r="AC55" s="123">
        <f t="shared" si="11"/>
        <v>3.0894078241763233E-3</v>
      </c>
      <c r="AD55" s="123">
        <f t="shared" si="11"/>
        <v>2.3170558681322516E-3</v>
      </c>
      <c r="AE55" s="123">
        <f t="shared" si="11"/>
        <v>1.5447039120881343E-3</v>
      </c>
      <c r="AF55" s="123">
        <f t="shared" si="11"/>
        <v>7.7235195604407128E-4</v>
      </c>
      <c r="AG55" s="123">
        <f t="shared" si="11"/>
        <v>0</v>
      </c>
    </row>
    <row r="56" spans="1:33">
      <c r="B56" s="123" t="s">
        <v>17</v>
      </c>
      <c r="D56" s="123">
        <f t="shared" si="11"/>
        <v>4.6218382189290891E-2</v>
      </c>
      <c r="E56" s="123">
        <f t="shared" si="11"/>
        <v>3.9782241353117254E-2</v>
      </c>
      <c r="F56" s="123">
        <f t="shared" si="11"/>
        <v>4.7727003712297371E-2</v>
      </c>
      <c r="G56" s="123">
        <f t="shared" si="11"/>
        <v>4.4701932029555039E-2</v>
      </c>
      <c r="H56" s="123">
        <f t="shared" si="11"/>
        <v>3.9280856568989983E-2</v>
      </c>
      <c r="I56" s="123">
        <f t="shared" si="11"/>
        <v>3.4914866107998065E-2</v>
      </c>
      <c r="J56" s="123">
        <f t="shared" si="11"/>
        <v>2.859216298314074E-2</v>
      </c>
      <c r="K56" s="123">
        <f t="shared" si="11"/>
        <v>2.4165542334361072E-2</v>
      </c>
      <c r="L56" s="123">
        <f t="shared" si="11"/>
        <v>2.3569002836131451E-2</v>
      </c>
      <c r="M56" s="123">
        <f t="shared" si="11"/>
        <v>2.0161500096122022E-2</v>
      </c>
      <c r="N56" s="123">
        <f t="shared" si="11"/>
        <v>1.5849569019677236E-2</v>
      </c>
      <c r="O56" s="123">
        <f t="shared" si="11"/>
        <v>1.4946674635317689E-2</v>
      </c>
      <c r="P56" s="123">
        <f t="shared" si="11"/>
        <v>1.4043780250958014E-2</v>
      </c>
      <c r="Q56" s="123">
        <f t="shared" si="11"/>
        <v>1.3140885866598435E-2</v>
      </c>
      <c r="R56" s="123">
        <f t="shared" si="11"/>
        <v>1.2237991482238832E-2</v>
      </c>
      <c r="S56" s="123">
        <f t="shared" si="11"/>
        <v>1.1335097097879271E-2</v>
      </c>
      <c r="T56" s="123">
        <f t="shared" si="11"/>
        <v>1.043220271351962E-2</v>
      </c>
      <c r="U56" s="123">
        <f t="shared" si="11"/>
        <v>9.5293083291600397E-3</v>
      </c>
      <c r="V56" s="123">
        <f t="shared" si="11"/>
        <v>8.6264139448004214E-3</v>
      </c>
      <c r="W56" s="123">
        <f t="shared" si="11"/>
        <v>7.7235195604408143E-3</v>
      </c>
      <c r="X56" s="123">
        <f t="shared" si="11"/>
        <v>6.9511676043967395E-3</v>
      </c>
      <c r="Y56" s="123">
        <f t="shared" si="11"/>
        <v>6.1788156483526561E-3</v>
      </c>
      <c r="Z56" s="123">
        <f t="shared" si="11"/>
        <v>5.4064636923085666E-3</v>
      </c>
      <c r="AA56" s="123">
        <f t="shared" si="11"/>
        <v>4.6341117362644927E-3</v>
      </c>
      <c r="AB56" s="123">
        <f t="shared" si="11"/>
        <v>3.8617597802204176E-3</v>
      </c>
      <c r="AC56" s="123">
        <f t="shared" si="11"/>
        <v>3.0894078241763445E-3</v>
      </c>
      <c r="AD56" s="123">
        <f t="shared" si="11"/>
        <v>2.3170558681322516E-3</v>
      </c>
      <c r="AE56" s="123">
        <f t="shared" si="11"/>
        <v>1.5447039120881562E-3</v>
      </c>
      <c r="AF56" s="123">
        <f t="shared" si="11"/>
        <v>7.7235195604404916E-4</v>
      </c>
      <c r="AG56" s="123">
        <f t="shared" si="11"/>
        <v>0</v>
      </c>
    </row>
    <row r="57" spans="1:33">
      <c r="B57" s="123" t="s">
        <v>18</v>
      </c>
      <c r="D57" s="123">
        <f t="shared" si="11"/>
        <v>1.5151137492764796E-2</v>
      </c>
      <c r="E57" s="123">
        <f t="shared" si="11"/>
        <v>1.2533910887020425E-2</v>
      </c>
      <c r="F57" s="123">
        <f t="shared" si="11"/>
        <v>1.1057072576271249E-2</v>
      </c>
      <c r="G57" s="123">
        <f t="shared" si="11"/>
        <v>1.1618673890064556E-2</v>
      </c>
      <c r="H57" s="123">
        <f t="shared" si="11"/>
        <v>1.062186128051304E-2</v>
      </c>
      <c r="I57" s="123">
        <f t="shared" si="11"/>
        <v>1.0557024633133127E-2</v>
      </c>
      <c r="J57" s="123">
        <f t="shared" si="11"/>
        <v>1.0928716436751494E-2</v>
      </c>
      <c r="K57" s="123">
        <f t="shared" si="11"/>
        <v>1.07827820470796E-2</v>
      </c>
      <c r="L57" s="123">
        <f t="shared" si="11"/>
        <v>1.144860506161675E-2</v>
      </c>
      <c r="M57" s="123">
        <f t="shared" si="11"/>
        <v>1.048332694826995E-2</v>
      </c>
      <c r="N57" s="123">
        <f t="shared" si="11"/>
        <v>1.2950160266604907E-2</v>
      </c>
      <c r="O57" s="123">
        <f t="shared" si="11"/>
        <v>1.2369422410364418E-2</v>
      </c>
      <c r="P57" s="123">
        <f t="shared" si="11"/>
        <v>1.1788684554123968E-2</v>
      </c>
      <c r="Q57" s="123">
        <f t="shared" si="11"/>
        <v>1.1207946697883567E-2</v>
      </c>
      <c r="R57" s="123">
        <f t="shared" si="11"/>
        <v>1.0627208841643053E-2</v>
      </c>
      <c r="S57" s="123">
        <f t="shared" si="11"/>
        <v>1.0046470985402643E-2</v>
      </c>
      <c r="T57" s="123">
        <f t="shared" si="11"/>
        <v>9.4657331291621606E-3</v>
      </c>
      <c r="U57" s="123">
        <f t="shared" si="11"/>
        <v>8.8849952729217318E-3</v>
      </c>
      <c r="V57" s="123">
        <f t="shared" si="11"/>
        <v>8.3042574166812804E-3</v>
      </c>
      <c r="W57" s="123">
        <f t="shared" si="11"/>
        <v>7.7235195604408143E-3</v>
      </c>
      <c r="X57" s="123">
        <f t="shared" si="11"/>
        <v>6.9511676043967187E-3</v>
      </c>
      <c r="Y57" s="123">
        <f t="shared" si="11"/>
        <v>6.1788156483526561E-3</v>
      </c>
      <c r="Z57" s="123">
        <f t="shared" si="11"/>
        <v>5.4064636923085874E-3</v>
      </c>
      <c r="AA57" s="123">
        <f t="shared" si="11"/>
        <v>4.6341117362644927E-3</v>
      </c>
      <c r="AB57" s="123">
        <f t="shared" si="11"/>
        <v>3.8617597802204176E-3</v>
      </c>
      <c r="AC57" s="123">
        <f t="shared" si="11"/>
        <v>3.0894078241763233E-3</v>
      </c>
      <c r="AD57" s="123">
        <f t="shared" si="11"/>
        <v>2.3170558681322516E-3</v>
      </c>
      <c r="AE57" s="123">
        <f t="shared" si="11"/>
        <v>1.5447039120881562E-3</v>
      </c>
      <c r="AF57" s="123">
        <f t="shared" si="11"/>
        <v>7.7235195604407128E-4</v>
      </c>
      <c r="AG57" s="123">
        <f t="shared" si="11"/>
        <v>0</v>
      </c>
    </row>
    <row r="58" spans="1:33">
      <c r="B58" s="123" t="s">
        <v>19</v>
      </c>
      <c r="D58" s="123">
        <f t="shared" si="11"/>
        <v>1.5455245453004167E-2</v>
      </c>
      <c r="E58" s="123">
        <f t="shared" si="11"/>
        <v>1.5716729902735881E-2</v>
      </c>
      <c r="F58" s="123">
        <f t="shared" si="11"/>
        <v>1.4134125946744198E-2</v>
      </c>
      <c r="G58" s="123">
        <f t="shared" si="11"/>
        <v>1.3073119461522202E-2</v>
      </c>
      <c r="H58" s="123">
        <f t="shared" si="11"/>
        <v>1.2223910821258274E-2</v>
      </c>
      <c r="I58" s="123">
        <f t="shared" si="11"/>
        <v>1.18683232855558E-2</v>
      </c>
      <c r="J58" s="123">
        <f t="shared" si="11"/>
        <v>1.167487281602159E-2</v>
      </c>
      <c r="K58" s="123">
        <f t="shared" si="11"/>
        <v>1.1407407792412691E-2</v>
      </c>
      <c r="L58" s="123">
        <f t="shared" si="11"/>
        <v>1.1602309175427893E-2</v>
      </c>
      <c r="M58" s="123">
        <f t="shared" si="11"/>
        <v>1.0806438165617813E-2</v>
      </c>
      <c r="N58" s="123">
        <f t="shared" si="11"/>
        <v>1.4264173380976065E-2</v>
      </c>
      <c r="O58" s="123">
        <f t="shared" si="11"/>
        <v>1.3537434067583277E-2</v>
      </c>
      <c r="P58" s="123">
        <f t="shared" si="11"/>
        <v>1.2810694754190447E-2</v>
      </c>
      <c r="Q58" s="123">
        <f t="shared" si="11"/>
        <v>1.2083955440797657E-2</v>
      </c>
      <c r="R58" s="123">
        <f t="shared" si="11"/>
        <v>1.1357216127404819E-2</v>
      </c>
      <c r="S58" s="123">
        <f t="shared" si="11"/>
        <v>1.0630476814012035E-2</v>
      </c>
      <c r="T58" s="123">
        <f t="shared" si="11"/>
        <v>9.903737500619212E-3</v>
      </c>
      <c r="U58" s="123">
        <f t="shared" si="11"/>
        <v>9.176998187226431E-3</v>
      </c>
      <c r="V58" s="123">
        <f t="shared" si="11"/>
        <v>8.4502588738336378E-3</v>
      </c>
      <c r="W58" s="123">
        <f t="shared" si="11"/>
        <v>7.7235195604407952E-3</v>
      </c>
      <c r="X58" s="123">
        <f t="shared" si="11"/>
        <v>6.9511676043967395E-3</v>
      </c>
      <c r="Y58" s="123">
        <f t="shared" si="11"/>
        <v>6.1788156483526561E-3</v>
      </c>
      <c r="Z58" s="123">
        <f t="shared" si="11"/>
        <v>5.4064636923085874E-3</v>
      </c>
      <c r="AA58" s="123">
        <f t="shared" si="11"/>
        <v>4.6341117362644927E-3</v>
      </c>
      <c r="AB58" s="123">
        <f t="shared" si="11"/>
        <v>3.8617597802203963E-3</v>
      </c>
      <c r="AC58" s="123">
        <f t="shared" si="11"/>
        <v>3.0894078241763233E-3</v>
      </c>
      <c r="AD58" s="123">
        <f t="shared" si="11"/>
        <v>2.3170558681322516E-3</v>
      </c>
      <c r="AE58" s="123">
        <f t="shared" si="11"/>
        <v>1.5447039120881562E-3</v>
      </c>
      <c r="AF58" s="123">
        <f t="shared" si="11"/>
        <v>7.7235195604409329E-4</v>
      </c>
      <c r="AG58" s="123">
        <f t="shared" si="11"/>
        <v>0</v>
      </c>
    </row>
    <row r="59" spans="1:33">
      <c r="B59" s="123" t="s">
        <v>20</v>
      </c>
      <c r="D59" s="123">
        <f t="shared" si="11"/>
        <v>5.0081744520977689E-2</v>
      </c>
      <c r="E59" s="123">
        <f t="shared" si="11"/>
        <v>4.4909775443157662E-2</v>
      </c>
      <c r="F59" s="123">
        <f t="shared" si="11"/>
        <v>4.1387992575246481E-2</v>
      </c>
      <c r="G59" s="123">
        <f t="shared" si="11"/>
        <v>3.6472963611554388E-2</v>
      </c>
      <c r="H59" s="123">
        <f t="shared" si="11"/>
        <v>3.0362321505532197E-2</v>
      </c>
      <c r="I59" s="123">
        <f t="shared" si="11"/>
        <v>2.687215253456994E-2</v>
      </c>
      <c r="J59" s="123">
        <f t="shared" si="11"/>
        <v>2.4144585449845105E-2</v>
      </c>
      <c r="K59" s="123">
        <f t="shared" si="11"/>
        <v>2.1146194085417774E-2</v>
      </c>
      <c r="L59" s="123">
        <f t="shared" si="11"/>
        <v>1.9410401383441075E-2</v>
      </c>
      <c r="M59" s="123">
        <f t="shared" si="11"/>
        <v>1.724528091387258E-2</v>
      </c>
      <c r="N59" s="123">
        <f t="shared" si="11"/>
        <v>1.5182508066967478E-2</v>
      </c>
      <c r="O59" s="123">
        <f t="shared" si="11"/>
        <v>1.4353731566242301E-2</v>
      </c>
      <c r="P59" s="123">
        <f t="shared" si="11"/>
        <v>1.352495506551709E-2</v>
      </c>
      <c r="Q59" s="123">
        <f t="shared" si="11"/>
        <v>1.2696178564791931E-2</v>
      </c>
      <c r="R59" s="123">
        <f t="shared" si="11"/>
        <v>1.1867402064066704E-2</v>
      </c>
      <c r="S59" s="123">
        <f t="shared" si="11"/>
        <v>1.1038625563341585E-2</v>
      </c>
      <c r="T59" s="123">
        <f t="shared" si="11"/>
        <v>1.0209849062616383E-2</v>
      </c>
      <c r="U59" s="123">
        <f t="shared" si="11"/>
        <v>9.3810725618911784E-3</v>
      </c>
      <c r="V59" s="123">
        <f t="shared" si="11"/>
        <v>8.5522960611660089E-3</v>
      </c>
      <c r="W59" s="123">
        <f t="shared" si="11"/>
        <v>7.7235195604408143E-3</v>
      </c>
      <c r="X59" s="123">
        <f t="shared" si="11"/>
        <v>6.9511676043967395E-3</v>
      </c>
      <c r="Y59" s="123">
        <f t="shared" si="11"/>
        <v>6.1788156483526353E-3</v>
      </c>
      <c r="Z59" s="123">
        <f t="shared" si="11"/>
        <v>5.4064636923085666E-3</v>
      </c>
      <c r="AA59" s="123">
        <f t="shared" si="11"/>
        <v>4.6341117362644927E-3</v>
      </c>
      <c r="AB59" s="123">
        <f t="shared" si="11"/>
        <v>3.8617597802204176E-3</v>
      </c>
      <c r="AC59" s="123">
        <f t="shared" si="11"/>
        <v>3.0894078241763445E-3</v>
      </c>
      <c r="AD59" s="123">
        <f t="shared" si="11"/>
        <v>2.3170558681322303E-3</v>
      </c>
      <c r="AE59" s="123">
        <f t="shared" si="11"/>
        <v>1.5447039120881343E-3</v>
      </c>
      <c r="AF59" s="123">
        <f t="shared" si="11"/>
        <v>7.7235195604409329E-4</v>
      </c>
      <c r="AG59" s="123">
        <f t="shared" si="11"/>
        <v>0</v>
      </c>
    </row>
    <row r="60" spans="1:33">
      <c r="B60" s="123" t="s">
        <v>21</v>
      </c>
      <c r="D60" s="123">
        <f t="shared" si="11"/>
        <v>2.7025500543249786E-2</v>
      </c>
      <c r="E60" s="123">
        <f t="shared" si="11"/>
        <v>2.315049631757982E-2</v>
      </c>
      <c r="F60" s="123">
        <f t="shared" si="11"/>
        <v>2.4420164210999649E-2</v>
      </c>
      <c r="G60" s="123">
        <f t="shared" si="11"/>
        <v>2.6065079161964606E-2</v>
      </c>
      <c r="H60" s="123">
        <f t="shared" si="11"/>
        <v>2.6500977600860055E-2</v>
      </c>
      <c r="I60" s="123">
        <f t="shared" si="11"/>
        <v>2.6267749469100318E-2</v>
      </c>
      <c r="J60" s="123">
        <f t="shared" si="11"/>
        <v>2.300091040514245E-2</v>
      </c>
      <c r="K60" s="123">
        <f t="shared" si="11"/>
        <v>2.0818780760204179E-2</v>
      </c>
      <c r="L60" s="123">
        <f t="shared" si="11"/>
        <v>2.0620362942645167E-2</v>
      </c>
      <c r="M60" s="123">
        <f t="shared" si="11"/>
        <v>1.8455910008247579E-2</v>
      </c>
      <c r="N60" s="123">
        <f t="shared" si="11"/>
        <v>1.4319799677384046E-2</v>
      </c>
      <c r="O60" s="123">
        <f t="shared" si="11"/>
        <v>1.3586879664390381E-2</v>
      </c>
      <c r="P60" s="123">
        <f t="shared" si="11"/>
        <v>1.2853959651396641E-2</v>
      </c>
      <c r="Q60" s="123">
        <f t="shared" si="11"/>
        <v>1.2121039638402997E-2</v>
      </c>
      <c r="R60" s="123">
        <f t="shared" si="11"/>
        <v>1.1388119625409246E-2</v>
      </c>
      <c r="S60" s="123">
        <f t="shared" si="11"/>
        <v>1.0655199612415601E-2</v>
      </c>
      <c r="T60" s="123">
        <f t="shared" si="11"/>
        <v>9.9222795994219036E-3</v>
      </c>
      <c r="U60" s="123">
        <f t="shared" si="11"/>
        <v>9.1893595864281901E-3</v>
      </c>
      <c r="V60" s="123">
        <f t="shared" si="11"/>
        <v>8.4564395734344992E-3</v>
      </c>
      <c r="W60" s="123">
        <f t="shared" si="11"/>
        <v>7.7235195604408143E-3</v>
      </c>
      <c r="X60" s="123">
        <f t="shared" si="11"/>
        <v>6.9511676043967395E-3</v>
      </c>
      <c r="Y60" s="123">
        <f t="shared" si="11"/>
        <v>6.1788156483526561E-3</v>
      </c>
      <c r="Z60" s="123">
        <f t="shared" si="11"/>
        <v>5.4064636923085666E-3</v>
      </c>
      <c r="AA60" s="123">
        <f t="shared" si="11"/>
        <v>4.6341117362645136E-3</v>
      </c>
      <c r="AB60" s="123">
        <f t="shared" si="11"/>
        <v>3.8617597802203963E-3</v>
      </c>
      <c r="AC60" s="123">
        <f t="shared" si="11"/>
        <v>3.0894078241763233E-3</v>
      </c>
      <c r="AD60" s="123">
        <f t="shared" si="11"/>
        <v>2.3170558681322303E-3</v>
      </c>
      <c r="AE60" s="123">
        <f t="shared" si="11"/>
        <v>1.5447039120881781E-3</v>
      </c>
      <c r="AF60" s="123">
        <f t="shared" si="11"/>
        <v>7.7235195604407128E-4</v>
      </c>
      <c r="AG60" s="123">
        <f t="shared" si="11"/>
        <v>0</v>
      </c>
    </row>
    <row r="61" spans="1:33">
      <c r="A61" s="126" t="s">
        <v>29</v>
      </c>
      <c r="B61" s="125" t="s">
        <v>22</v>
      </c>
      <c r="C61" s="125"/>
      <c r="D61" s="125">
        <f t="shared" si="11"/>
        <v>1.6503391303405411E-2</v>
      </c>
      <c r="E61" s="125">
        <f t="shared" si="11"/>
        <v>1.767639513410937E-2</v>
      </c>
      <c r="F61" s="125">
        <f t="shared" si="11"/>
        <v>1.8605273250360561E-2</v>
      </c>
      <c r="G61" s="125">
        <f t="shared" si="11"/>
        <v>1.9074101536017369E-2</v>
      </c>
      <c r="H61" s="125">
        <f t="shared" si="11"/>
        <v>1.8584501460193671E-2</v>
      </c>
      <c r="I61" s="125">
        <f t="shared" si="11"/>
        <v>1.8496268862657563E-2</v>
      </c>
      <c r="J61" s="125">
        <f t="shared" si="11"/>
        <v>1.7813290477823273E-2</v>
      </c>
      <c r="K61" s="125">
        <f t="shared" si="11"/>
        <v>1.6820310403356752E-2</v>
      </c>
      <c r="L61" s="125">
        <f t="shared" si="11"/>
        <v>1.6844986400920324E-2</v>
      </c>
      <c r="M61" s="125">
        <f t="shared" si="11"/>
        <v>1.544703912088162E-2</v>
      </c>
      <c r="N61" s="125">
        <f t="shared" ref="N61:AG61" si="12">IF(N$1&lt;=$E$3,$M61-$M61/($E$3-2100)*(N$1-$M$1),0)</f>
        <v>1.4674687164837538E-2</v>
      </c>
      <c r="O61" s="125">
        <f t="shared" si="12"/>
        <v>1.3902335208793458E-2</v>
      </c>
      <c r="P61" s="125">
        <f t="shared" si="12"/>
        <v>1.3129983252749377E-2</v>
      </c>
      <c r="Q61" s="125">
        <f t="shared" si="12"/>
        <v>1.2357631296705297E-2</v>
      </c>
      <c r="R61" s="125">
        <f t="shared" si="12"/>
        <v>1.1585279340661215E-2</v>
      </c>
      <c r="S61" s="125">
        <f t="shared" si="12"/>
        <v>1.0812927384617133E-2</v>
      </c>
      <c r="T61" s="125">
        <f t="shared" si="12"/>
        <v>1.0040575428573053E-2</v>
      </c>
      <c r="U61" s="125">
        <f t="shared" si="12"/>
        <v>9.2682234725289733E-3</v>
      </c>
      <c r="V61" s="125">
        <f t="shared" si="12"/>
        <v>8.4958715164848916E-3</v>
      </c>
      <c r="W61" s="125">
        <f t="shared" si="12"/>
        <v>7.7235195604408108E-3</v>
      </c>
      <c r="X61" s="125">
        <f t="shared" si="12"/>
        <v>6.95116760439673E-3</v>
      </c>
      <c r="Y61" s="125">
        <f t="shared" si="12"/>
        <v>6.1788156483526483E-3</v>
      </c>
      <c r="Z61" s="125">
        <f t="shared" si="12"/>
        <v>5.4064636923085684E-3</v>
      </c>
      <c r="AA61" s="125">
        <f t="shared" si="12"/>
        <v>4.6341117362644867E-3</v>
      </c>
      <c r="AB61" s="125">
        <f t="shared" si="12"/>
        <v>3.8617597802204067E-3</v>
      </c>
      <c r="AC61" s="125">
        <f t="shared" si="12"/>
        <v>3.089407824176325E-3</v>
      </c>
      <c r="AD61" s="125">
        <f t="shared" si="12"/>
        <v>2.3170558681322433E-3</v>
      </c>
      <c r="AE61" s="125">
        <f t="shared" si="12"/>
        <v>1.5447039120881634E-3</v>
      </c>
      <c r="AF61" s="125">
        <f t="shared" si="12"/>
        <v>7.7235195604408169E-4</v>
      </c>
      <c r="AG61" s="125">
        <f t="shared" si="12"/>
        <v>1.7347234759768071E-18</v>
      </c>
    </row>
    <row r="63" spans="1:33">
      <c r="A63" s="163" t="s">
        <v>12</v>
      </c>
      <c r="B63" s="166" t="s">
        <v>30</v>
      </c>
      <c r="C63" s="166">
        <v>2000</v>
      </c>
      <c r="D63" s="166">
        <v>2010</v>
      </c>
      <c r="E63" s="166">
        <v>2020</v>
      </c>
      <c r="F63" s="166">
        <v>2030</v>
      </c>
      <c r="G63" s="166">
        <v>2040</v>
      </c>
      <c r="H63" s="166">
        <v>2050</v>
      </c>
      <c r="I63" s="166">
        <v>2060</v>
      </c>
      <c r="J63" s="166">
        <v>2070</v>
      </c>
      <c r="K63" s="166">
        <v>2080</v>
      </c>
      <c r="L63" s="166">
        <v>2090</v>
      </c>
      <c r="M63" s="166">
        <v>2100</v>
      </c>
      <c r="N63" s="127">
        <v>2110</v>
      </c>
      <c r="O63" s="127">
        <v>2120</v>
      </c>
      <c r="P63" s="127">
        <v>2130</v>
      </c>
      <c r="Q63" s="127">
        <v>2140</v>
      </c>
      <c r="R63" s="127">
        <v>2150</v>
      </c>
      <c r="S63" s="127">
        <v>2160</v>
      </c>
      <c r="T63" s="127">
        <v>2170</v>
      </c>
      <c r="U63" s="127">
        <v>2180</v>
      </c>
      <c r="V63" s="127">
        <v>2190</v>
      </c>
      <c r="W63" s="127">
        <v>2200</v>
      </c>
      <c r="X63" s="127">
        <v>2210</v>
      </c>
      <c r="Y63" s="127">
        <v>2220</v>
      </c>
      <c r="Z63" s="127">
        <v>2230</v>
      </c>
      <c r="AA63" s="127">
        <v>2240</v>
      </c>
      <c r="AB63" s="127">
        <v>2250</v>
      </c>
      <c r="AC63" s="127">
        <v>2260</v>
      </c>
      <c r="AD63" s="127">
        <v>2270</v>
      </c>
      <c r="AE63" s="127">
        <v>2280</v>
      </c>
      <c r="AF63" s="127">
        <v>2290</v>
      </c>
      <c r="AG63" s="127">
        <v>2300</v>
      </c>
    </row>
    <row r="64" spans="1:33">
      <c r="A64" s="234" t="s">
        <v>31</v>
      </c>
      <c r="B64" s="164" t="s">
        <v>15</v>
      </c>
      <c r="C64" s="164">
        <v>4.1467200479338882</v>
      </c>
      <c r="D64" s="164">
        <v>6.6707807726078379</v>
      </c>
      <c r="E64" s="164">
        <v>7.9873529553016223</v>
      </c>
      <c r="F64" s="164">
        <v>8.2020012122904902</v>
      </c>
      <c r="G64" s="164">
        <v>7.133538703435244</v>
      </c>
      <c r="H64" s="164">
        <v>4.6266824265955799</v>
      </c>
      <c r="I64" s="164">
        <v>3.2896615601061168</v>
      </c>
      <c r="J64" s="164">
        <v>2.5044429137210455</v>
      </c>
      <c r="K64" s="164">
        <v>2.0946574881626177</v>
      </c>
      <c r="L64" s="164">
        <v>1.9343446586257029</v>
      </c>
      <c r="M64" s="164">
        <v>1.9108184815093234</v>
      </c>
      <c r="N64" s="124">
        <f t="shared" ref="N64:AC70" si="13">($M64/$M$71)*N$71</f>
        <v>1.9951707094011988</v>
      </c>
      <c r="O64" s="124">
        <f t="shared" si="13"/>
        <v>2.0681191926962432</v>
      </c>
      <c r="P64" s="124">
        <f t="shared" si="13"/>
        <v>2.1281681873513496</v>
      </c>
      <c r="Q64" s="124">
        <f t="shared" si="13"/>
        <v>2.1740584006087551</v>
      </c>
      <c r="R64" s="124">
        <f t="shared" si="13"/>
        <v>2.2048108767071244</v>
      </c>
      <c r="S64" s="124">
        <f t="shared" si="13"/>
        <v>2.2197617142349362</v>
      </c>
      <c r="T64" s="124">
        <f t="shared" si="13"/>
        <v>2.2185858958322955</v>
      </c>
      <c r="U64" s="124">
        <f t="shared" si="13"/>
        <v>2.2013090356869265</v>
      </c>
      <c r="V64" s="124">
        <f t="shared" si="13"/>
        <v>2.1683064518135571</v>
      </c>
      <c r="W64" s="124">
        <f t="shared" si="13"/>
        <v>2.1202896100445834</v>
      </c>
      <c r="X64" s="124">
        <f t="shared" si="13"/>
        <v>2.0573843238135483</v>
      </c>
      <c r="Y64" s="124">
        <f t="shared" si="13"/>
        <v>1.9809859060221422</v>
      </c>
      <c r="Z64" s="124">
        <f t="shared" si="13"/>
        <v>1.892749164153994</v>
      </c>
      <c r="AA64" s="124">
        <f t="shared" si="13"/>
        <v>1.7945289069623978</v>
      </c>
      <c r="AB64" s="124">
        <f t="shared" si="13"/>
        <v>1.6883153615431545</v>
      </c>
      <c r="AC64" s="124">
        <f t="shared" si="13"/>
        <v>1.5761676282541124</v>
      </c>
      <c r="AD64" s="124">
        <f t="shared" ref="X64:AG70" si="14">($M64/$M$71)*AD$71</f>
        <v>1.4601482533079022</v>
      </c>
      <c r="AE64" s="124">
        <f t="shared" si="14"/>
        <v>1.3422617703591297</v>
      </c>
      <c r="AF64" s="124">
        <f t="shared" si="14"/>
        <v>1.2243996782762312</v>
      </c>
      <c r="AG64" s="124">
        <f t="shared" si="14"/>
        <v>1.1082938177975474</v>
      </c>
    </row>
    <row r="65" spans="1:33">
      <c r="A65" s="234"/>
      <c r="B65" s="164" t="s">
        <v>16</v>
      </c>
      <c r="C65" s="164">
        <v>4.5542665373738576</v>
      </c>
      <c r="D65" s="164">
        <v>4.6453264120578499</v>
      </c>
      <c r="E65" s="164">
        <v>4.3345335254571022</v>
      </c>
      <c r="F65" s="164">
        <v>3.5607597272017424</v>
      </c>
      <c r="G65" s="164">
        <v>2.6656394117812829</v>
      </c>
      <c r="H65" s="164">
        <v>1.6943770317106159</v>
      </c>
      <c r="I65" s="164">
        <v>1.2791231231721647</v>
      </c>
      <c r="J65" s="164">
        <v>1.0873870411827786</v>
      </c>
      <c r="K65" s="164">
        <v>0.75025134001077665</v>
      </c>
      <c r="L65" s="164">
        <v>0.67774892873723802</v>
      </c>
      <c r="M65" s="164">
        <v>0.71156069837669522</v>
      </c>
      <c r="N65" s="124">
        <f t="shared" si="13"/>
        <v>0.74297222739904523</v>
      </c>
      <c r="O65" s="124">
        <f t="shared" si="13"/>
        <v>0.77013716965873169</v>
      </c>
      <c r="P65" s="124">
        <f t="shared" si="13"/>
        <v>0.79249853207336329</v>
      </c>
      <c r="Q65" s="124">
        <f t="shared" si="13"/>
        <v>0.80958737254150781</v>
      </c>
      <c r="R65" s="124">
        <f t="shared" si="13"/>
        <v>0.8210391423360327</v>
      </c>
      <c r="S65" s="124">
        <f t="shared" si="13"/>
        <v>0.82660661433588634</v>
      </c>
      <c r="T65" s="124">
        <f t="shared" si="13"/>
        <v>0.82616875685656865</v>
      </c>
      <c r="U65" s="124">
        <f t="shared" si="13"/>
        <v>0.81973510824485718</v>
      </c>
      <c r="V65" s="124">
        <f t="shared" si="13"/>
        <v>0.80744543140929448</v>
      </c>
      <c r="W65" s="124">
        <f t="shared" si="13"/>
        <v>0.78956466576169282</v>
      </c>
      <c r="X65" s="124">
        <f t="shared" si="14"/>
        <v>0.76613966237425168</v>
      </c>
      <c r="Y65" s="124">
        <f t="shared" si="14"/>
        <v>0.73769001524943012</v>
      </c>
      <c r="Z65" s="124">
        <f t="shared" si="14"/>
        <v>0.70483195035537993</v>
      </c>
      <c r="AA65" s="124">
        <f t="shared" si="14"/>
        <v>0.66825617119147629</v>
      </c>
      <c r="AB65" s="124">
        <f t="shared" si="14"/>
        <v>0.62870380905612355</v>
      </c>
      <c r="AC65" s="124">
        <f t="shared" si="14"/>
        <v>0.58694164263753135</v>
      </c>
      <c r="AD65" s="124">
        <f t="shared" si="14"/>
        <v>0.54373773380954871</v>
      </c>
      <c r="AE65" s="124">
        <f t="shared" si="14"/>
        <v>0.49983854142265971</v>
      </c>
      <c r="AF65" s="124">
        <f t="shared" si="14"/>
        <v>0.45594843183548361</v>
      </c>
      <c r="AG65" s="124">
        <f t="shared" si="14"/>
        <v>0.41271231706722883</v>
      </c>
    </row>
    <row r="66" spans="1:33">
      <c r="A66" s="234"/>
      <c r="B66" s="164" t="s">
        <v>17</v>
      </c>
      <c r="C66" s="164">
        <v>1.10379905493981</v>
      </c>
      <c r="D66" s="164">
        <v>1.462892100729478</v>
      </c>
      <c r="E66" s="164">
        <v>1.7517930920537559</v>
      </c>
      <c r="F66" s="164">
        <v>2.1157018041483631</v>
      </c>
      <c r="G66" s="164">
        <v>1.9839678908853327</v>
      </c>
      <c r="H66" s="164">
        <v>1.5356440189313332</v>
      </c>
      <c r="I66" s="164">
        <v>1.2498112356178599</v>
      </c>
      <c r="J66" s="164">
        <v>1.2235561957162013</v>
      </c>
      <c r="K66" s="164">
        <v>1.1250772325596912</v>
      </c>
      <c r="L66" s="164">
        <v>1.2501750771988078</v>
      </c>
      <c r="M66" s="164">
        <v>1.469893255171258</v>
      </c>
      <c r="N66" s="124">
        <f t="shared" si="13"/>
        <v>1.5347810360027474</v>
      </c>
      <c r="O66" s="124">
        <f t="shared" si="13"/>
        <v>1.5908965093498875</v>
      </c>
      <c r="P66" s="124">
        <f t="shared" si="13"/>
        <v>1.6370890771303899</v>
      </c>
      <c r="Q66" s="124">
        <f t="shared" si="13"/>
        <v>1.6723900309353532</v>
      </c>
      <c r="R66" s="124">
        <f t="shared" si="13"/>
        <v>1.6960463110238226</v>
      </c>
      <c r="S66" s="124">
        <f t="shared" si="13"/>
        <v>1.7075472125767179</v>
      </c>
      <c r="T66" s="124">
        <f t="shared" si="13"/>
        <v>1.7066427166467943</v>
      </c>
      <c r="U66" s="124">
        <f t="shared" si="13"/>
        <v>1.6933525268961931</v>
      </c>
      <c r="V66" s="124">
        <f t="shared" si="13"/>
        <v>1.667965355949232</v>
      </c>
      <c r="W66" s="124">
        <f t="shared" si="13"/>
        <v>1.6310284974596228</v>
      </c>
      <c r="X66" s="124">
        <f t="shared" si="14"/>
        <v>1.5826387331568514</v>
      </c>
      <c r="Y66" s="124">
        <f t="shared" si="14"/>
        <v>1.5238694046706407</v>
      </c>
      <c r="Z66" s="124">
        <f t="shared" si="14"/>
        <v>1.4559934693134362</v>
      </c>
      <c r="AA66" s="124">
        <f t="shared" si="14"/>
        <v>1.3804377349701744</v>
      </c>
      <c r="AB66" s="124">
        <f t="shared" si="14"/>
        <v>1.2987331798120867</v>
      </c>
      <c r="AC66" s="124">
        <f t="shared" si="14"/>
        <v>1.2124637626280435</v>
      </c>
      <c r="AD66" s="124">
        <f t="shared" si="14"/>
        <v>1.1232160929237416</v>
      </c>
      <c r="AE66" s="124">
        <f t="shared" si="14"/>
        <v>1.0325321541618604</v>
      </c>
      <c r="AF66" s="124">
        <f t="shared" si="14"/>
        <v>0.94186697802425934</v>
      </c>
      <c r="AG66" s="124">
        <f t="shared" si="14"/>
        <v>0.85255277949888786</v>
      </c>
    </row>
    <row r="67" spans="1:33">
      <c r="A67" s="234"/>
      <c r="B67" s="164" t="s">
        <v>18</v>
      </c>
      <c r="C67" s="164">
        <v>6.0677658871751099</v>
      </c>
      <c r="D67" s="164">
        <v>6.4192284367208625</v>
      </c>
      <c r="E67" s="164">
        <v>6.2099210634313353</v>
      </c>
      <c r="F67" s="164">
        <v>5.4795398218261466</v>
      </c>
      <c r="G67" s="164">
        <v>4.0196605022921066</v>
      </c>
      <c r="H67" s="164">
        <v>2.2823415656983896</v>
      </c>
      <c r="I67" s="164">
        <v>1.7700689057225176</v>
      </c>
      <c r="J67" s="164">
        <v>1.5320263975346293</v>
      </c>
      <c r="K67" s="164">
        <v>1.3039116456850395</v>
      </c>
      <c r="L67" s="164">
        <v>1.1945601747644115</v>
      </c>
      <c r="M67" s="164">
        <v>1.295872858860553</v>
      </c>
      <c r="N67" s="124">
        <f t="shared" si="13"/>
        <v>1.3530785870693147</v>
      </c>
      <c r="O67" s="124">
        <f t="shared" si="13"/>
        <v>1.4025505596883054</v>
      </c>
      <c r="P67" s="124">
        <f t="shared" si="13"/>
        <v>1.4432743977338478</v>
      </c>
      <c r="Q67" s="124">
        <f t="shared" si="13"/>
        <v>1.4743960780101564</v>
      </c>
      <c r="R67" s="124">
        <f t="shared" si="13"/>
        <v>1.4952516953826431</v>
      </c>
      <c r="S67" s="124">
        <f t="shared" si="13"/>
        <v>1.5053910072832803</v>
      </c>
      <c r="T67" s="124">
        <f t="shared" si="13"/>
        <v>1.5045935944627138</v>
      </c>
      <c r="U67" s="124">
        <f t="shared" si="13"/>
        <v>1.4928768278700919</v>
      </c>
      <c r="V67" s="124">
        <f t="shared" si="13"/>
        <v>1.4704952394944197</v>
      </c>
      <c r="W67" s="124">
        <f t="shared" si="13"/>
        <v>1.4379313289928499</v>
      </c>
      <c r="X67" s="124">
        <f t="shared" si="14"/>
        <v>1.3952704201234407</v>
      </c>
      <c r="Y67" s="124">
        <f t="shared" si="14"/>
        <v>1.3434587817947323</v>
      </c>
      <c r="Z67" s="124">
        <f t="shared" si="14"/>
        <v>1.2836186661334583</v>
      </c>
      <c r="AA67" s="124">
        <f t="shared" si="14"/>
        <v>1.2170079614974243</v>
      </c>
      <c r="AB67" s="124">
        <f t="shared" si="14"/>
        <v>1.1449763938294002</v>
      </c>
      <c r="AC67" s="124">
        <f t="shared" si="14"/>
        <v>1.0689203973240657</v>
      </c>
      <c r="AD67" s="124">
        <f t="shared" si="14"/>
        <v>0.99023874307504267</v>
      </c>
      <c r="AE67" s="124">
        <f t="shared" si="14"/>
        <v>0.91029085940208687</v>
      </c>
      <c r="AF67" s="124">
        <f t="shared" si="14"/>
        <v>0.83035951704972</v>
      </c>
      <c r="AG67" s="124">
        <f t="shared" si="14"/>
        <v>0.75161921031470658</v>
      </c>
    </row>
    <row r="68" spans="1:33">
      <c r="A68" s="234"/>
      <c r="B68" s="164" t="s">
        <v>19</v>
      </c>
      <c r="C68" s="164">
        <v>12.841990470435274</v>
      </c>
      <c r="D68" s="164">
        <v>13.307046597044053</v>
      </c>
      <c r="E68" s="164">
        <v>12.529462753989701</v>
      </c>
      <c r="F68" s="164">
        <v>10.608131432568698</v>
      </c>
      <c r="G68" s="164">
        <v>7.8148850579095104</v>
      </c>
      <c r="H68" s="164">
        <v>4.6708302418433796</v>
      </c>
      <c r="I68" s="164">
        <v>3.553684198678321</v>
      </c>
      <c r="J68" s="164">
        <v>3.0144620665176047</v>
      </c>
      <c r="K68" s="164">
        <v>2.3546469980289313</v>
      </c>
      <c r="L68" s="164">
        <v>2.1281972171622279</v>
      </c>
      <c r="M68" s="164">
        <v>2.1984521381911648</v>
      </c>
      <c r="N68" s="124">
        <f t="shared" si="13"/>
        <v>2.2955018253093269</v>
      </c>
      <c r="O68" s="124">
        <f t="shared" si="13"/>
        <v>2.3794311731933377</v>
      </c>
      <c r="P68" s="124">
        <f t="shared" si="13"/>
        <v>2.4485192848969004</v>
      </c>
      <c r="Q68" s="124">
        <f t="shared" si="13"/>
        <v>2.5013173075422031</v>
      </c>
      <c r="R68" s="124">
        <f t="shared" si="13"/>
        <v>2.5366989241046145</v>
      </c>
      <c r="S68" s="124">
        <f t="shared" si="13"/>
        <v>2.5539002967356788</v>
      </c>
      <c r="T68" s="124">
        <f t="shared" si="13"/>
        <v>2.552547483526876</v>
      </c>
      <c r="U68" s="124">
        <f t="shared" si="13"/>
        <v>2.532669954344819</v>
      </c>
      <c r="V68" s="124">
        <f t="shared" si="13"/>
        <v>2.4946995234617488</v>
      </c>
      <c r="W68" s="124">
        <f t="shared" si="13"/>
        <v>2.439454752973238</v>
      </c>
      <c r="X68" s="124">
        <f t="shared" si="14"/>
        <v>2.3670803948872154</v>
      </c>
      <c r="Y68" s="124">
        <f t="shared" si="14"/>
        <v>2.279181797206042</v>
      </c>
      <c r="Z68" s="124">
        <f t="shared" si="14"/>
        <v>2.1776628639822921</v>
      </c>
      <c r="AA68" s="124">
        <f t="shared" si="14"/>
        <v>2.0646576065357607</v>
      </c>
      <c r="AB68" s="124">
        <f t="shared" si="14"/>
        <v>1.9424558389207869</v>
      </c>
      <c r="AC68" s="124">
        <f t="shared" si="14"/>
        <v>1.8134266158792345</v>
      </c>
      <c r="AD68" s="124">
        <f t="shared" si="14"/>
        <v>1.6799429567089357</v>
      </c>
      <c r="AE68" s="124">
        <f t="shared" si="14"/>
        <v>1.5443111355754848</v>
      </c>
      <c r="AF68" s="124">
        <f t="shared" si="14"/>
        <v>1.4087073768413416</v>
      </c>
      <c r="AG68" s="124">
        <f t="shared" si="14"/>
        <v>1.2751242135550689</v>
      </c>
    </row>
    <row r="69" spans="1:33">
      <c r="A69" s="234"/>
      <c r="B69" s="164" t="s">
        <v>20</v>
      </c>
      <c r="C69" s="164">
        <v>8.5599497920447014</v>
      </c>
      <c r="D69" s="164">
        <v>11.55940323185874</v>
      </c>
      <c r="E69" s="164">
        <v>13.252155981772074</v>
      </c>
      <c r="F69" s="164">
        <v>13.701318084172062</v>
      </c>
      <c r="G69" s="164">
        <v>12.123841736444948</v>
      </c>
      <c r="H69" s="164">
        <v>8.4821126952817831</v>
      </c>
      <c r="I69" s="164">
        <v>6.5690764193297655</v>
      </c>
      <c r="J69" s="164">
        <v>5.3871689508570784</v>
      </c>
      <c r="K69" s="164">
        <v>4.7309551069616882</v>
      </c>
      <c r="L69" s="164">
        <v>4.5521486809985436</v>
      </c>
      <c r="M69" s="164">
        <v>4.7921353806013069</v>
      </c>
      <c r="N69" s="124">
        <f t="shared" si="13"/>
        <v>5.00368205529848</v>
      </c>
      <c r="O69" s="124">
        <f t="shared" si="13"/>
        <v>5.1866293164549973</v>
      </c>
      <c r="P69" s="124">
        <f t="shared" si="13"/>
        <v>5.33722599250817</v>
      </c>
      <c r="Q69" s="124">
        <f t="shared" si="13"/>
        <v>5.4523139072955793</v>
      </c>
      <c r="R69" s="124">
        <f t="shared" si="13"/>
        <v>5.5294379408854608</v>
      </c>
      <c r="S69" s="124">
        <f t="shared" si="13"/>
        <v>5.5669330971129929</v>
      </c>
      <c r="T69" s="124">
        <f t="shared" si="13"/>
        <v>5.5639842660110421</v>
      </c>
      <c r="U69" s="124">
        <f t="shared" si="13"/>
        <v>5.5206556853166973</v>
      </c>
      <c r="V69" s="124">
        <f t="shared" si="13"/>
        <v>5.4378886138437892</v>
      </c>
      <c r="W69" s="124">
        <f t="shared" si="13"/>
        <v>5.3174673344116998</v>
      </c>
      <c r="X69" s="124">
        <f t="shared" si="14"/>
        <v>5.1597073741163175</v>
      </c>
      <c r="Y69" s="124">
        <f t="shared" si="14"/>
        <v>4.9681080335913226</v>
      </c>
      <c r="Z69" s="124">
        <f t="shared" si="14"/>
        <v>4.7468193990783565</v>
      </c>
      <c r="AA69" s="124">
        <f t="shared" si="14"/>
        <v>4.500493139344977</v>
      </c>
      <c r="AB69" s="124">
        <f t="shared" si="14"/>
        <v>4.2341205383742047</v>
      </c>
      <c r="AC69" s="124">
        <f t="shared" si="14"/>
        <v>3.9528656071762649</v>
      </c>
      <c r="AD69" s="124">
        <f t="shared" si="14"/>
        <v>3.661900998609247</v>
      </c>
      <c r="AE69" s="124">
        <f t="shared" si="14"/>
        <v>3.3662538760279137</v>
      </c>
      <c r="AF69" s="124">
        <f t="shared" si="14"/>
        <v>3.0706679232188261</v>
      </c>
      <c r="AG69" s="124">
        <f t="shared" si="14"/>
        <v>2.7794864178695722</v>
      </c>
    </row>
    <row r="70" spans="1:33">
      <c r="A70" s="234"/>
      <c r="B70" s="164" t="s">
        <v>21</v>
      </c>
      <c r="C70" s="164">
        <v>4.4903042895448673</v>
      </c>
      <c r="D70" s="164">
        <v>5.8612603590777512</v>
      </c>
      <c r="E70" s="164">
        <v>7.0409612064602936</v>
      </c>
      <c r="F70" s="164">
        <v>7.6680900075318377</v>
      </c>
      <c r="G70" s="164">
        <v>7.3730978039959583</v>
      </c>
      <c r="H70" s="164">
        <v>6.2692817957098024</v>
      </c>
      <c r="I70" s="164">
        <v>5.7434596343480386</v>
      </c>
      <c r="J70" s="164">
        <v>5.3366334848960708</v>
      </c>
      <c r="K70" s="164">
        <v>4.6238523471400876</v>
      </c>
      <c r="L70" s="164">
        <v>4.7689344924756467</v>
      </c>
      <c r="M70" s="164">
        <v>5.0418950707116288</v>
      </c>
      <c r="N70" s="124">
        <f t="shared" si="13"/>
        <v>5.2644672753072514</v>
      </c>
      <c r="O70" s="124">
        <f t="shared" si="13"/>
        <v>5.4569495031589819</v>
      </c>
      <c r="P70" s="124">
        <f t="shared" si="13"/>
        <v>5.6153950766566929</v>
      </c>
      <c r="Q70" s="124">
        <f t="shared" si="13"/>
        <v>5.7364812197180992</v>
      </c>
      <c r="R70" s="124">
        <f t="shared" si="13"/>
        <v>5.8176248548424958</v>
      </c>
      <c r="S70" s="124">
        <f t="shared" si="13"/>
        <v>5.8570742084906469</v>
      </c>
      <c r="T70" s="124">
        <f t="shared" si="13"/>
        <v>5.8539716882535364</v>
      </c>
      <c r="U70" s="124">
        <f t="shared" si="13"/>
        <v>5.8083848798532411</v>
      </c>
      <c r="V70" s="124">
        <f t="shared" si="13"/>
        <v>5.7213040992547324</v>
      </c>
      <c r="W70" s="124">
        <f t="shared" si="13"/>
        <v>5.5946066237127843</v>
      </c>
      <c r="X70" s="124">
        <f t="shared" si="14"/>
        <v>5.428624425173739</v>
      </c>
      <c r="Y70" s="124">
        <f t="shared" si="14"/>
        <v>5.2270391831425851</v>
      </c>
      <c r="Z70" s="124">
        <f t="shared" si="14"/>
        <v>4.9942172808082157</v>
      </c>
      <c r="AA70" s="124">
        <f t="shared" si="14"/>
        <v>4.7350528256961981</v>
      </c>
      <c r="AB70" s="124">
        <f t="shared" si="14"/>
        <v>4.4547972408386078</v>
      </c>
      <c r="AC70" s="124">
        <f t="shared" si="14"/>
        <v>4.1588836785964869</v>
      </c>
      <c r="AD70" s="124">
        <f t="shared" si="14"/>
        <v>3.8527543835803044</v>
      </c>
      <c r="AE70" s="124">
        <f t="shared" si="14"/>
        <v>3.541698528178769</v>
      </c>
      <c r="AF70" s="124">
        <f t="shared" si="14"/>
        <v>3.2307070306362395</v>
      </c>
      <c r="AG70" s="124">
        <f t="shared" si="14"/>
        <v>2.9243495344674688</v>
      </c>
    </row>
    <row r="71" spans="1:33">
      <c r="A71" s="125"/>
      <c r="B71" s="165" t="s">
        <v>22</v>
      </c>
      <c r="C71" s="165">
        <v>26.176044714524824</v>
      </c>
      <c r="D71" s="165">
        <v>31.053051600480543</v>
      </c>
      <c r="E71" s="165">
        <v>33.196333140183498</v>
      </c>
      <c r="F71" s="165">
        <v>32.399010666908396</v>
      </c>
      <c r="G71" s="165">
        <v>27.788839762586068</v>
      </c>
      <c r="H71" s="165">
        <v>19.957577056774127</v>
      </c>
      <c r="I71" s="165">
        <v>16.461224492772025</v>
      </c>
      <c r="J71" s="165">
        <v>14.394595817096121</v>
      </c>
      <c r="K71" s="165">
        <v>12.425455457305901</v>
      </c>
      <c r="L71" s="165">
        <v>12.209235769600376</v>
      </c>
      <c r="M71" s="165">
        <v>12.841454884675162</v>
      </c>
      <c r="N71" s="125">
        <f t="shared" ref="N71:AG71" si="15">N82*N40</f>
        <v>13.408335171514207</v>
      </c>
      <c r="O71" s="125">
        <f t="shared" si="15"/>
        <v>13.898577790686939</v>
      </c>
      <c r="P71" s="125">
        <f t="shared" si="15"/>
        <v>14.302130751470822</v>
      </c>
      <c r="Q71" s="125">
        <f t="shared" si="15"/>
        <v>14.610531109168649</v>
      </c>
      <c r="R71" s="125">
        <f t="shared" si="15"/>
        <v>14.817199894419947</v>
      </c>
      <c r="S71" s="125">
        <f t="shared" si="15"/>
        <v>14.917675427527545</v>
      </c>
      <c r="T71" s="125">
        <f t="shared" si="15"/>
        <v>14.909773463465445</v>
      </c>
      <c r="U71" s="125">
        <f t="shared" si="15"/>
        <v>14.793666139691629</v>
      </c>
      <c r="V71" s="125">
        <f t="shared" si="15"/>
        <v>14.571875741499106</v>
      </c>
      <c r="W71" s="125">
        <f t="shared" si="15"/>
        <v>14.249183600279174</v>
      </c>
      <c r="X71" s="125">
        <f t="shared" si="15"/>
        <v>13.826435231995994</v>
      </c>
      <c r="Y71" s="125">
        <f t="shared" si="15"/>
        <v>13.313007690435908</v>
      </c>
      <c r="Z71" s="125">
        <f t="shared" si="15"/>
        <v>12.7200219354648</v>
      </c>
      <c r="AA71" s="125">
        <f t="shared" si="15"/>
        <v>12.059943014472367</v>
      </c>
      <c r="AB71" s="125">
        <f t="shared" si="15"/>
        <v>11.34614603959422</v>
      </c>
      <c r="AC71" s="125">
        <f t="shared" si="15"/>
        <v>10.592468978488828</v>
      </c>
      <c r="AD71" s="125">
        <f t="shared" si="15"/>
        <v>9.812772956319753</v>
      </c>
      <c r="AE71" s="125">
        <f t="shared" si="15"/>
        <v>9.0205292309482381</v>
      </c>
      <c r="AF71" s="125">
        <f t="shared" si="15"/>
        <v>8.2284494218287101</v>
      </c>
      <c r="AG71" s="125">
        <f t="shared" si="15"/>
        <v>7.4481721827234457</v>
      </c>
    </row>
    <row r="72" spans="1:33" s="128" customFormat="1" ht="11.25">
      <c r="B72" s="128" t="s">
        <v>23</v>
      </c>
      <c r="C72" s="128">
        <f t="shared" ref="C72:AG72" si="16">SUM(C68:C70)</f>
        <v>25.892244552024842</v>
      </c>
      <c r="D72" s="128">
        <f t="shared" si="16"/>
        <v>30.727710187980545</v>
      </c>
      <c r="E72" s="128">
        <f t="shared" si="16"/>
        <v>32.82257994222207</v>
      </c>
      <c r="F72" s="128">
        <f t="shared" si="16"/>
        <v>31.977539524272597</v>
      </c>
      <c r="G72" s="128">
        <f t="shared" si="16"/>
        <v>27.311824598350416</v>
      </c>
      <c r="H72" s="128">
        <f t="shared" si="16"/>
        <v>19.422224732834966</v>
      </c>
      <c r="I72" s="128">
        <f t="shared" si="16"/>
        <v>15.866220252356126</v>
      </c>
      <c r="J72" s="128">
        <f t="shared" si="16"/>
        <v>13.738264502270754</v>
      </c>
      <c r="K72" s="128">
        <f t="shared" si="16"/>
        <v>11.709454452130707</v>
      </c>
      <c r="L72" s="128">
        <f t="shared" si="16"/>
        <v>11.449280390636417</v>
      </c>
      <c r="M72" s="128">
        <f t="shared" si="16"/>
        <v>12.032482589504101</v>
      </c>
      <c r="N72" s="128">
        <f t="shared" si="16"/>
        <v>12.563651155915057</v>
      </c>
      <c r="O72" s="128">
        <f t="shared" si="16"/>
        <v>13.023009992807317</v>
      </c>
      <c r="P72" s="128">
        <f t="shared" si="16"/>
        <v>13.401140354061763</v>
      </c>
      <c r="Q72" s="128">
        <f t="shared" si="16"/>
        <v>13.690112434555882</v>
      </c>
      <c r="R72" s="128">
        <f t="shared" si="16"/>
        <v>13.88376171983257</v>
      </c>
      <c r="S72" s="128">
        <f t="shared" si="16"/>
        <v>13.977907602339318</v>
      </c>
      <c r="T72" s="128">
        <f t="shared" si="16"/>
        <v>13.970503437791454</v>
      </c>
      <c r="U72" s="128">
        <f t="shared" si="16"/>
        <v>13.861710519514757</v>
      </c>
      <c r="V72" s="128">
        <f t="shared" si="16"/>
        <v>13.653892236560271</v>
      </c>
      <c r="W72" s="128">
        <f t="shared" si="16"/>
        <v>13.351528711097721</v>
      </c>
      <c r="X72" s="128">
        <f t="shared" si="16"/>
        <v>12.955412194177272</v>
      </c>
      <c r="Y72" s="128">
        <f t="shared" si="16"/>
        <v>12.474329013939951</v>
      </c>
      <c r="Z72" s="128">
        <f t="shared" si="16"/>
        <v>11.918699543868865</v>
      </c>
      <c r="AA72" s="128">
        <f t="shared" si="16"/>
        <v>11.300203571576937</v>
      </c>
      <c r="AB72" s="128">
        <f t="shared" si="16"/>
        <v>10.631373618133599</v>
      </c>
      <c r="AC72" s="128">
        <f t="shared" si="16"/>
        <v>9.9251759016519863</v>
      </c>
      <c r="AD72" s="128">
        <f t="shared" si="16"/>
        <v>9.1945983388984871</v>
      </c>
      <c r="AE72" s="128">
        <f t="shared" si="16"/>
        <v>8.4522635397821677</v>
      </c>
      <c r="AF72" s="128">
        <f t="shared" si="16"/>
        <v>7.710082330696407</v>
      </c>
      <c r="AG72" s="128">
        <f t="shared" si="16"/>
        <v>6.9789601658921097</v>
      </c>
    </row>
    <row r="74" spans="1:33">
      <c r="B74" s="127" t="s">
        <v>32</v>
      </c>
      <c r="C74" s="127">
        <v>2000</v>
      </c>
      <c r="D74" s="127">
        <v>2010</v>
      </c>
      <c r="E74" s="127">
        <v>2020</v>
      </c>
      <c r="F74" s="127">
        <v>2030</v>
      </c>
      <c r="G74" s="127">
        <v>2040</v>
      </c>
      <c r="H74" s="127">
        <v>2050</v>
      </c>
      <c r="I74" s="127">
        <v>2060</v>
      </c>
      <c r="J74" s="127">
        <v>2070</v>
      </c>
      <c r="K74" s="127">
        <v>2080</v>
      </c>
      <c r="L74" s="127">
        <v>2090</v>
      </c>
      <c r="M74" s="127">
        <v>2100</v>
      </c>
      <c r="N74" s="127">
        <v>2110</v>
      </c>
      <c r="O74" s="127">
        <v>2120</v>
      </c>
      <c r="P74" s="127">
        <v>2130</v>
      </c>
      <c r="Q74" s="127">
        <v>2140</v>
      </c>
      <c r="R74" s="127">
        <v>2150</v>
      </c>
      <c r="S74" s="127">
        <v>2160</v>
      </c>
      <c r="T74" s="127">
        <v>2170</v>
      </c>
      <c r="U74" s="127">
        <v>2180</v>
      </c>
      <c r="V74" s="127">
        <v>2190</v>
      </c>
      <c r="W74" s="127">
        <v>2200</v>
      </c>
      <c r="X74" s="127">
        <v>2210</v>
      </c>
      <c r="Y74" s="127">
        <v>2220</v>
      </c>
      <c r="Z74" s="127">
        <v>2230</v>
      </c>
      <c r="AA74" s="127">
        <v>2240</v>
      </c>
      <c r="AB74" s="127">
        <v>2250</v>
      </c>
      <c r="AC74" s="127">
        <v>2260</v>
      </c>
      <c r="AD74" s="127">
        <v>2270</v>
      </c>
      <c r="AE74" s="127">
        <v>2280</v>
      </c>
      <c r="AF74" s="127">
        <v>2290</v>
      </c>
      <c r="AG74" s="127">
        <v>2300</v>
      </c>
    </row>
    <row r="75" spans="1:33">
      <c r="B75" s="123" t="s">
        <v>15</v>
      </c>
      <c r="C75" s="123">
        <f t="shared" ref="C75:AG82" si="17">C64/C33</f>
        <v>2.5903916433770449</v>
      </c>
      <c r="D75" s="123">
        <f t="shared" si="17"/>
        <v>1.7716283954657019</v>
      </c>
      <c r="E75" s="123">
        <f t="shared" si="17"/>
        <v>1.0916848107695201</v>
      </c>
      <c r="F75" s="123">
        <f t="shared" si="17"/>
        <v>0.66844808163770342</v>
      </c>
      <c r="G75" s="123">
        <f t="shared" si="17"/>
        <v>0.39086822905117929</v>
      </c>
      <c r="H75" s="123">
        <f t="shared" si="17"/>
        <v>0.18904089271310995</v>
      </c>
      <c r="I75" s="123">
        <f t="shared" si="17"/>
        <v>0.10590416779979286</v>
      </c>
      <c r="J75" s="123">
        <f t="shared" si="17"/>
        <v>6.4780349352634548E-2</v>
      </c>
      <c r="K75" s="123">
        <f t="shared" si="17"/>
        <v>4.45713947492445E-2</v>
      </c>
      <c r="L75" s="123">
        <f t="shared" si="17"/>
        <v>3.4531317646882463E-2</v>
      </c>
      <c r="M75" s="123">
        <f t="shared" si="17"/>
        <v>2.8953335404712354E-2</v>
      </c>
      <c r="N75" s="123">
        <f t="shared" si="17"/>
        <v>2.6207784274198523E-2</v>
      </c>
      <c r="O75" s="123">
        <f t="shared" si="17"/>
        <v>2.3722584875355616E-2</v>
      </c>
      <c r="P75" s="123">
        <f t="shared" si="17"/>
        <v>2.1473048895723983E-2</v>
      </c>
      <c r="Q75" s="123">
        <f t="shared" si="17"/>
        <v>1.9436829135646243E-2</v>
      </c>
      <c r="R75" s="123">
        <f t="shared" si="17"/>
        <v>1.759369750811389E-2</v>
      </c>
      <c r="S75" s="123">
        <f t="shared" si="17"/>
        <v>1.5925344090170254E-2</v>
      </c>
      <c r="T75" s="123">
        <f t="shared" si="17"/>
        <v>1.4415195229618861E-2</v>
      </c>
      <c r="U75" s="123">
        <f t="shared" si="17"/>
        <v>1.3048248900084198E-2</v>
      </c>
      <c r="V75" s="123">
        <f t="shared" si="17"/>
        <v>1.1810925668819408E-2</v>
      </c>
      <c r="W75" s="123">
        <f t="shared" si="17"/>
        <v>1.0690933796754674E-2</v>
      </c>
      <c r="X75" s="123">
        <f t="shared" si="17"/>
        <v>9.6771471306716025E-3</v>
      </c>
      <c r="Y75" s="123">
        <f t="shared" si="17"/>
        <v>8.7594945744676727E-3</v>
      </c>
      <c r="Z75" s="123">
        <f t="shared" si="17"/>
        <v>7.9288600415031146E-3</v>
      </c>
      <c r="AA75" s="123">
        <f t="shared" si="17"/>
        <v>7.1769918941430796E-3</v>
      </c>
      <c r="AB75" s="123">
        <f t="shared" si="17"/>
        <v>6.4964209708550493E-3</v>
      </c>
      <c r="AC75" s="123">
        <f t="shared" si="17"/>
        <v>5.8803863865314124E-3</v>
      </c>
      <c r="AD75" s="123">
        <f t="shared" si="17"/>
        <v>5.3227683689274115E-3</v>
      </c>
      <c r="AE75" s="123">
        <f t="shared" si="17"/>
        <v>4.8180274640023998E-3</v>
      </c>
      <c r="AF75" s="123">
        <f t="shared" si="17"/>
        <v>4.3611495062219124E-3</v>
      </c>
      <c r="AG75" s="123">
        <f t="shared" si="17"/>
        <v>3.947595807147969E-3</v>
      </c>
    </row>
    <row r="76" spans="1:33">
      <c r="B76" s="123" t="s">
        <v>16</v>
      </c>
      <c r="C76" s="123">
        <f t="shared" si="17"/>
        <v>0.39965043712646336</v>
      </c>
      <c r="D76" s="123">
        <f t="shared" si="17"/>
        <v>0.33914693238085519</v>
      </c>
      <c r="E76" s="123">
        <f t="shared" si="17"/>
        <v>0.26286847917551959</v>
      </c>
      <c r="F76" s="123">
        <f t="shared" si="17"/>
        <v>0.18433257323466154</v>
      </c>
      <c r="G76" s="123">
        <f t="shared" si="17"/>
        <v>0.12204507930278212</v>
      </c>
      <c r="H76" s="123">
        <f t="shared" si="17"/>
        <v>6.9971062058902439E-2</v>
      </c>
      <c r="I76" s="123">
        <f t="shared" si="17"/>
        <v>4.7986934288101191E-2</v>
      </c>
      <c r="J76" s="123">
        <f t="shared" si="17"/>
        <v>3.7139034628072734E-2</v>
      </c>
      <c r="K76" s="123">
        <f t="shared" si="17"/>
        <v>2.3303608253624566E-2</v>
      </c>
      <c r="L76" s="123">
        <f t="shared" si="17"/>
        <v>1.8990321933539448E-2</v>
      </c>
      <c r="M76" s="123">
        <f t="shared" si="17"/>
        <v>1.8044286687417685E-2</v>
      </c>
      <c r="N76" s="123">
        <f t="shared" si="17"/>
        <v>1.6333205355285839E-2</v>
      </c>
      <c r="O76" s="123">
        <f t="shared" si="17"/>
        <v>1.4784380330421143E-2</v>
      </c>
      <c r="P76" s="123">
        <f t="shared" si="17"/>
        <v>1.3382425372115108E-2</v>
      </c>
      <c r="Q76" s="123">
        <f t="shared" si="17"/>
        <v>1.2113413267090154E-2</v>
      </c>
      <c r="R76" s="123">
        <f t="shared" si="17"/>
        <v>1.0964737474648375E-2</v>
      </c>
      <c r="S76" s="123">
        <f t="shared" si="17"/>
        <v>9.9249868915632748E-3</v>
      </c>
      <c r="T76" s="123">
        <f t="shared" si="17"/>
        <v>8.9838324926116639E-3</v>
      </c>
      <c r="U76" s="123">
        <f t="shared" si="17"/>
        <v>8.1319247206172035E-3</v>
      </c>
      <c r="V76" s="123">
        <f t="shared" si="17"/>
        <v>7.3608006066641684E-3</v>
      </c>
      <c r="W76" s="123">
        <f t="shared" si="17"/>
        <v>6.6627996978008515E-3</v>
      </c>
      <c r="X76" s="123">
        <f t="shared" si="17"/>
        <v>6.0309879570468999E-3</v>
      </c>
      <c r="Y76" s="123">
        <f t="shared" si="17"/>
        <v>5.4590888797167499E-3</v>
      </c>
      <c r="Z76" s="123">
        <f t="shared" si="17"/>
        <v>4.9414211417592646E-3</v>
      </c>
      <c r="AA76" s="123">
        <f t="shared" si="17"/>
        <v>4.4728421607036321E-3</v>
      </c>
      <c r="AB76" s="123">
        <f t="shared" si="17"/>
        <v>4.0486970085381567E-3</v>
      </c>
      <c r="AC76" s="123">
        <f t="shared" si="17"/>
        <v>3.6647721690154992E-3</v>
      </c>
      <c r="AD76" s="123">
        <f t="shared" si="17"/>
        <v>3.3172536800030561E-3</v>
      </c>
      <c r="AE76" s="123">
        <f t="shared" si="17"/>
        <v>3.0026892450588458E-3</v>
      </c>
      <c r="AF76" s="123">
        <f t="shared" si="17"/>
        <v>2.7179539378440771E-3</v>
      </c>
      <c r="AG76" s="123">
        <f t="shared" si="17"/>
        <v>2.4602191586753264E-3</v>
      </c>
    </row>
    <row r="77" spans="1:33">
      <c r="B77" s="123" t="s">
        <v>17</v>
      </c>
      <c r="C77" s="123">
        <f t="shared" si="17"/>
        <v>1.6703684766299243</v>
      </c>
      <c r="D77" s="123">
        <f t="shared" si="17"/>
        <v>1.2031603693454527</v>
      </c>
      <c r="E77" s="123">
        <f t="shared" si="17"/>
        <v>0.86005675677156834</v>
      </c>
      <c r="F77" s="123">
        <f t="shared" si="17"/>
        <v>0.59117329403409746</v>
      </c>
      <c r="G77" s="123">
        <f t="shared" si="17"/>
        <v>0.33328575675520916</v>
      </c>
      <c r="H77" s="123">
        <f t="shared" si="17"/>
        <v>0.16682823525599491</v>
      </c>
      <c r="I77" s="123">
        <f t="shared" si="17"/>
        <v>9.359758007296981E-2</v>
      </c>
      <c r="J77" s="123">
        <f t="shared" si="17"/>
        <v>6.8329060088654248E-2</v>
      </c>
      <c r="K77" s="123">
        <f t="shared" si="17"/>
        <v>4.9542223833652671E-2</v>
      </c>
      <c r="L77" s="123">
        <f t="shared" si="17"/>
        <v>4.4115209212403944E-2</v>
      </c>
      <c r="M77" s="123">
        <f t="shared" si="17"/>
        <v>4.3142370001795424E-2</v>
      </c>
      <c r="N77" s="123">
        <f t="shared" si="17"/>
        <v>3.9051318622886008E-2</v>
      </c>
      <c r="O77" s="123">
        <f t="shared" si="17"/>
        <v>3.5348208411422416E-2</v>
      </c>
      <c r="P77" s="123">
        <f t="shared" si="17"/>
        <v>3.1996252161510592E-2</v>
      </c>
      <c r="Q77" s="123">
        <f t="shared" si="17"/>
        <v>2.8962151078982347E-2</v>
      </c>
      <c r="R77" s="123">
        <f t="shared" si="17"/>
        <v>2.6215763986596776E-2</v>
      </c>
      <c r="S77" s="123">
        <f t="shared" si="17"/>
        <v>2.3729807897442029E-2</v>
      </c>
      <c r="T77" s="123">
        <f t="shared" si="17"/>
        <v>2.1479586981992888E-2</v>
      </c>
      <c r="U77" s="123">
        <f t="shared" si="17"/>
        <v>1.9442747236345401E-2</v>
      </c>
      <c r="V77" s="123">
        <f t="shared" si="17"/>
        <v>1.7599054414469184E-2</v>
      </c>
      <c r="W77" s="123">
        <f t="shared" si="17"/>
        <v>1.5930193018425815E-2</v>
      </c>
      <c r="X77" s="123">
        <f t="shared" si="17"/>
        <v>1.4419584349694543E-2</v>
      </c>
      <c r="Y77" s="123">
        <f t="shared" si="17"/>
        <v>1.3052221814102193E-2</v>
      </c>
      <c r="Z77" s="123">
        <f t="shared" si="17"/>
        <v>1.1814521844253707E-2</v>
      </c>
      <c r="AA77" s="123">
        <f t="shared" si="17"/>
        <v>1.0694188958506401E-2</v>
      </c>
      <c r="AB77" s="123">
        <f t="shared" si="17"/>
        <v>9.6800936159650713E-3</v>
      </c>
      <c r="AC77" s="123">
        <f t="shared" si="17"/>
        <v>8.7621616540928329E-3</v>
      </c>
      <c r="AD77" s="123">
        <f t="shared" si="17"/>
        <v>7.9312742105955968E-3</v>
      </c>
      <c r="AE77" s="123">
        <f t="shared" si="17"/>
        <v>7.1791771353905132E-3</v>
      </c>
      <c r="AF77" s="123">
        <f t="shared" si="17"/>
        <v>6.4983989927443874E-3</v>
      </c>
      <c r="AG77" s="123">
        <f t="shared" si="17"/>
        <v>5.8821768390040141E-3</v>
      </c>
    </row>
    <row r="78" spans="1:33">
      <c r="B78" s="123" t="s">
        <v>18</v>
      </c>
      <c r="C78" s="123">
        <f t="shared" si="17"/>
        <v>0.54674321557064776</v>
      </c>
      <c r="D78" s="123">
        <f t="shared" si="17"/>
        <v>0.45389402026373371</v>
      </c>
      <c r="E78" s="123">
        <f t="shared" si="17"/>
        <v>0.35679733311678752</v>
      </c>
      <c r="F78" s="123">
        <f t="shared" si="17"/>
        <v>0.26395548068435737</v>
      </c>
      <c r="G78" s="123">
        <f t="shared" si="17"/>
        <v>0.16412673139488296</v>
      </c>
      <c r="H78" s="123">
        <f t="shared" si="17"/>
        <v>8.0389058684670181E-2</v>
      </c>
      <c r="I78" s="123">
        <f t="shared" si="17"/>
        <v>5.4455287615781119E-2</v>
      </c>
      <c r="J78" s="123">
        <f t="shared" si="17"/>
        <v>4.1168561768156878E-2</v>
      </c>
      <c r="K78" s="123">
        <f t="shared" si="17"/>
        <v>3.0811539151091232E-2</v>
      </c>
      <c r="L78" s="123">
        <f t="shared" si="17"/>
        <v>2.4774059491171136E-2</v>
      </c>
      <c r="M78" s="123">
        <f t="shared" si="17"/>
        <v>2.38447583606619E-2</v>
      </c>
      <c r="N78" s="123">
        <f t="shared" si="17"/>
        <v>2.1583637064657803E-2</v>
      </c>
      <c r="O78" s="123">
        <f t="shared" si="17"/>
        <v>1.953693058627996E-2</v>
      </c>
      <c r="P78" s="123">
        <f t="shared" si="17"/>
        <v>1.7684306662018683E-2</v>
      </c>
      <c r="Q78" s="123">
        <f t="shared" si="17"/>
        <v>1.6007361071136737E-2</v>
      </c>
      <c r="R78" s="123">
        <f t="shared" si="17"/>
        <v>1.4489434805610537E-2</v>
      </c>
      <c r="S78" s="123">
        <f t="shared" si="17"/>
        <v>1.3115448577254421E-2</v>
      </c>
      <c r="T78" s="123">
        <f t="shared" si="17"/>
        <v>1.1871753017998884E-2</v>
      </c>
      <c r="U78" s="123">
        <f t="shared" si="17"/>
        <v>1.0745993085191877E-2</v>
      </c>
      <c r="V78" s="123">
        <f t="shared" si="17"/>
        <v>9.726985324906668E-3</v>
      </c>
      <c r="W78" s="123">
        <f t="shared" si="17"/>
        <v>8.8046067739732115E-3</v>
      </c>
      <c r="X78" s="123">
        <f t="shared" si="17"/>
        <v>7.9696943970704315E-3</v>
      </c>
      <c r="Y78" s="123">
        <f t="shared" si="17"/>
        <v>7.2139540598737334E-3</v>
      </c>
      <c r="Z78" s="123">
        <f t="shared" si="17"/>
        <v>6.5298781339844635E-3</v>
      </c>
      <c r="AA78" s="123">
        <f t="shared" si="17"/>
        <v>5.9106709151173532E-3</v>
      </c>
      <c r="AB78" s="123">
        <f t="shared" si="17"/>
        <v>5.3501811136399584E-3</v>
      </c>
      <c r="AC78" s="123">
        <f t="shared" si="17"/>
        <v>4.8428407468158611E-3</v>
      </c>
      <c r="AD78" s="123">
        <f t="shared" si="17"/>
        <v>4.3836098256987508E-3</v>
      </c>
      <c r="AE78" s="123">
        <f t="shared" si="17"/>
        <v>3.967926287189406E-3</v>
      </c>
      <c r="AF78" s="123">
        <f t="shared" si="17"/>
        <v>3.5916606738737359E-3</v>
      </c>
      <c r="AG78" s="123">
        <f t="shared" si="17"/>
        <v>3.2510751114251642E-3</v>
      </c>
    </row>
    <row r="79" spans="1:33">
      <c r="B79" s="123" t="s">
        <v>19</v>
      </c>
      <c r="C79" s="123">
        <f t="shared" si="17"/>
        <v>0.44627458533736075</v>
      </c>
      <c r="D79" s="123">
        <f t="shared" si="17"/>
        <v>0.37921964317759033</v>
      </c>
      <c r="E79" s="123">
        <f t="shared" si="17"/>
        <v>0.29612413924349168</v>
      </c>
      <c r="F79" s="123">
        <f t="shared" si="17"/>
        <v>0.21395816906232273</v>
      </c>
      <c r="G79" s="123">
        <f t="shared" si="17"/>
        <v>0.13752333750114934</v>
      </c>
      <c r="H79" s="123">
        <f t="shared" si="17"/>
        <v>7.2844253633084458E-2</v>
      </c>
      <c r="I79" s="123">
        <f t="shared" si="17"/>
        <v>4.9537005766962093E-2</v>
      </c>
      <c r="J79" s="123">
        <f t="shared" si="17"/>
        <v>3.7589692449397534E-2</v>
      </c>
      <c r="K79" s="123">
        <f t="shared" si="17"/>
        <v>2.6330762555141548E-2</v>
      </c>
      <c r="L79" s="123">
        <f t="shared" si="17"/>
        <v>2.1226993861608097E-2</v>
      </c>
      <c r="M79" s="123">
        <f t="shared" si="17"/>
        <v>1.967761840928349E-2</v>
      </c>
      <c r="N79" s="123">
        <f t="shared" si="17"/>
        <v>1.7811653513901009E-2</v>
      </c>
      <c r="O79" s="123">
        <f t="shared" si="17"/>
        <v>1.6122632033030368E-2</v>
      </c>
      <c r="P79" s="123">
        <f t="shared" si="17"/>
        <v>1.4593774995096825E-2</v>
      </c>
      <c r="Q79" s="123">
        <f t="shared" si="17"/>
        <v>1.3209894524118991E-2</v>
      </c>
      <c r="R79" s="123">
        <f t="shared" si="17"/>
        <v>1.1957242961261041E-2</v>
      </c>
      <c r="S79" s="123">
        <f t="shared" si="17"/>
        <v>1.0823376293699987E-2</v>
      </c>
      <c r="T79" s="123">
        <f t="shared" si="17"/>
        <v>9.7970305340916459E-3</v>
      </c>
      <c r="U79" s="123">
        <f t="shared" si="17"/>
        <v>8.8680098225719668E-3</v>
      </c>
      <c r="V79" s="123">
        <f t="shared" si="17"/>
        <v>8.0270851396835319E-3</v>
      </c>
      <c r="W79" s="123">
        <f t="shared" si="17"/>
        <v>7.2659026240276025E-3</v>
      </c>
      <c r="X79" s="123">
        <f t="shared" si="17"/>
        <v>6.5769005838565925E-3</v>
      </c>
      <c r="Y79" s="123">
        <f t="shared" si="17"/>
        <v>5.9532343781887797E-3</v>
      </c>
      <c r="Z79" s="123">
        <f t="shared" si="17"/>
        <v>5.3887084212038807E-3</v>
      </c>
      <c r="AA79" s="123">
        <f t="shared" si="17"/>
        <v>4.8777146344418298E-3</v>
      </c>
      <c r="AB79" s="123">
        <f t="shared" si="17"/>
        <v>4.4151767353804335E-3</v>
      </c>
      <c r="AC79" s="123">
        <f t="shared" si="17"/>
        <v>3.9964998089469716E-3</v>
      </c>
      <c r="AD79" s="123">
        <f t="shared" si="17"/>
        <v>3.6175246610002255E-3</v>
      </c>
      <c r="AE79" s="123">
        <f t="shared" si="17"/>
        <v>3.274486500324122E-3</v>
      </c>
      <c r="AF79" s="123">
        <f t="shared" si="17"/>
        <v>2.9639775386742693E-3</v>
      </c>
      <c r="AG79" s="123">
        <f t="shared" si="17"/>
        <v>2.6829131373410729E-3</v>
      </c>
    </row>
    <row r="80" spans="1:33">
      <c r="B80" s="123" t="s">
        <v>20</v>
      </c>
      <c r="C80" s="123">
        <f t="shared" si="17"/>
        <v>1.8979928206686059</v>
      </c>
      <c r="D80" s="123">
        <f t="shared" si="17"/>
        <v>1.4056093819342996</v>
      </c>
      <c r="E80" s="123">
        <f t="shared" si="17"/>
        <v>0.94778649149461602</v>
      </c>
      <c r="F80" s="123">
        <f t="shared" si="17"/>
        <v>0.61407579307607141</v>
      </c>
      <c r="G80" s="123">
        <f t="shared" si="17"/>
        <v>0.36544214931279834</v>
      </c>
      <c r="H80" s="123">
        <f t="shared" si="17"/>
        <v>0.1858952966816137</v>
      </c>
      <c r="I80" s="123">
        <f t="shared" si="17"/>
        <v>0.10959835333870331</v>
      </c>
      <c r="J80" s="123">
        <f t="shared" si="17"/>
        <v>7.068690563175245E-2</v>
      </c>
      <c r="K80" s="123">
        <f t="shared" si="17"/>
        <v>5.0551567994590083E-2</v>
      </c>
      <c r="L80" s="123">
        <f t="shared" si="17"/>
        <v>4.045129905894939E-2</v>
      </c>
      <c r="M80" s="123">
        <f t="shared" si="17"/>
        <v>3.6198609583352012E-2</v>
      </c>
      <c r="N80" s="123">
        <f t="shared" si="17"/>
        <v>3.276601254140895E-2</v>
      </c>
      <c r="O80" s="123">
        <f t="shared" si="17"/>
        <v>2.9658917572279623E-2</v>
      </c>
      <c r="P80" s="123">
        <f t="shared" si="17"/>
        <v>2.6846458367419401E-2</v>
      </c>
      <c r="Q80" s="123">
        <f t="shared" si="17"/>
        <v>2.4300695570468406E-2</v>
      </c>
      <c r="R80" s="123">
        <f t="shared" si="17"/>
        <v>2.1996339223844766E-2</v>
      </c>
      <c r="S80" s="123">
        <f t="shared" si="17"/>
        <v>1.9910497534829437E-2</v>
      </c>
      <c r="T80" s="123">
        <f t="shared" si="17"/>
        <v>1.8022449465350483E-2</v>
      </c>
      <c r="U80" s="123">
        <f t="shared" si="17"/>
        <v>1.6313438886342447E-2</v>
      </c>
      <c r="V80" s="123">
        <f t="shared" si="17"/>
        <v>1.4766488251781847E-2</v>
      </c>
      <c r="W80" s="123">
        <f t="shared" si="17"/>
        <v>1.3366229941411142E-2</v>
      </c>
      <c r="X80" s="123">
        <f t="shared" si="17"/>
        <v>1.2098753596686577E-2</v>
      </c>
      <c r="Y80" s="123">
        <f t="shared" si="17"/>
        <v>1.0951467933364187E-2</v>
      </c>
      <c r="Z80" s="123">
        <f t="shared" si="17"/>
        <v>9.9129756579512413E-3</v>
      </c>
      <c r="AA80" s="123">
        <f t="shared" si="17"/>
        <v>8.9729602454259403E-3</v>
      </c>
      <c r="AB80" s="123">
        <f t="shared" si="17"/>
        <v>8.1220834534596782E-3</v>
      </c>
      <c r="AC80" s="123">
        <f t="shared" si="17"/>
        <v>7.3518925550340539E-3</v>
      </c>
      <c r="AD80" s="123">
        <f t="shared" si="17"/>
        <v>6.6547363678886983E-3</v>
      </c>
      <c r="AE80" s="123">
        <f t="shared" si="17"/>
        <v>6.0236892466249223E-3</v>
      </c>
      <c r="AF80" s="123">
        <f t="shared" si="17"/>
        <v>5.4524822823922865E-3</v>
      </c>
      <c r="AG80" s="123">
        <f t="shared" si="17"/>
        <v>4.9354410266863108E-3</v>
      </c>
    </row>
    <row r="81" spans="1:33">
      <c r="B81" s="123" t="s">
        <v>21</v>
      </c>
      <c r="C81" s="123">
        <f t="shared" si="17"/>
        <v>1.128601878047863</v>
      </c>
      <c r="D81" s="123">
        <f t="shared" si="17"/>
        <v>0.93039681891840098</v>
      </c>
      <c r="E81" s="123">
        <f t="shared" si="17"/>
        <v>0.75408414574085814</v>
      </c>
      <c r="F81" s="123">
        <f t="shared" si="17"/>
        <v>0.56403357845545399</v>
      </c>
      <c r="G81" s="123">
        <f t="shared" si="17"/>
        <v>0.37653175408232015</v>
      </c>
      <c r="H81" s="123">
        <f t="shared" si="17"/>
        <v>0.2266617183081831</v>
      </c>
      <c r="I81" s="123">
        <f t="shared" si="17"/>
        <v>0.15041700521320422</v>
      </c>
      <c r="J81" s="123">
        <f t="shared" si="17"/>
        <v>0.10662807194547434</v>
      </c>
      <c r="K81" s="123">
        <f t="shared" si="17"/>
        <v>7.329564666037143E-2</v>
      </c>
      <c r="L81" s="123">
        <f t="shared" si="17"/>
        <v>6.1153842454607053E-2</v>
      </c>
      <c r="M81" s="123">
        <f t="shared" si="17"/>
        <v>5.3780183844670211E-2</v>
      </c>
      <c r="N81" s="123">
        <f t="shared" si="17"/>
        <v>4.8680382993057665E-2</v>
      </c>
      <c r="O81" s="123">
        <f t="shared" si="17"/>
        <v>4.4064179758017519E-2</v>
      </c>
      <c r="P81" s="123">
        <f t="shared" si="17"/>
        <v>3.9885716142039826E-2</v>
      </c>
      <c r="Q81" s="123">
        <f t="shared" si="17"/>
        <v>3.6103482713164887E-2</v>
      </c>
      <c r="R81" s="123">
        <f t="shared" si="17"/>
        <v>3.2679906244580094E-2</v>
      </c>
      <c r="S81" s="123">
        <f t="shared" si="17"/>
        <v>2.9580976457019612E-2</v>
      </c>
      <c r="T81" s="123">
        <f t="shared" si="17"/>
        <v>2.6775908155974935E-2</v>
      </c>
      <c r="U81" s="123">
        <f t="shared" si="17"/>
        <v>2.4236835407340718E-2</v>
      </c>
      <c r="V81" s="123">
        <f t="shared" si="17"/>
        <v>2.1938534713394714E-2</v>
      </c>
      <c r="W81" s="123">
        <f t="shared" si="17"/>
        <v>1.9858174439104027E-2</v>
      </c>
      <c r="X81" s="123">
        <f t="shared" si="17"/>
        <v>1.7975087999524113E-2</v>
      </c>
      <c r="Y81" s="123">
        <f t="shared" si="17"/>
        <v>1.6270568555102984E-2</v>
      </c>
      <c r="Z81" s="123">
        <f t="shared" si="17"/>
        <v>1.4727683175365521E-2</v>
      </c>
      <c r="AA81" s="123">
        <f t="shared" si="17"/>
        <v>1.3331104624854441E-2</v>
      </c>
      <c r="AB81" s="123">
        <f t="shared" si="17"/>
        <v>1.2066959100266275E-2</v>
      </c>
      <c r="AC81" s="123">
        <f t="shared" si="17"/>
        <v>1.0922688406182168E-2</v>
      </c>
      <c r="AD81" s="123">
        <f t="shared" si="17"/>
        <v>9.8869252002282589E-3</v>
      </c>
      <c r="AE81" s="123">
        <f t="shared" si="17"/>
        <v>8.9493800683339095E-3</v>
      </c>
      <c r="AF81" s="123">
        <f t="shared" si="17"/>
        <v>8.1007393082778868E-3</v>
      </c>
      <c r="AG81" s="123">
        <f t="shared" si="17"/>
        <v>7.3325724060901579E-3</v>
      </c>
    </row>
    <row r="82" spans="1:33" s="125" customFormat="1">
      <c r="B82" s="125" t="s">
        <v>22</v>
      </c>
      <c r="C82" s="125">
        <f t="shared" si="17"/>
        <v>0.70243674534116496</v>
      </c>
      <c r="D82" s="125">
        <f t="shared" si="17"/>
        <v>0.6258914828009825</v>
      </c>
      <c r="E82" s="125">
        <f t="shared" si="17"/>
        <v>0.5058264986455312</v>
      </c>
      <c r="F82" s="125">
        <f t="shared" si="17"/>
        <v>0.37901836571353492</v>
      </c>
      <c r="G82" s="125">
        <f t="shared" si="17"/>
        <v>0.25361007786492951</v>
      </c>
      <c r="H82" s="125">
        <f t="shared" si="17"/>
        <v>0.14525780364113072</v>
      </c>
      <c r="I82" s="125">
        <f t="shared" si="17"/>
        <v>9.6920858531811663E-2</v>
      </c>
      <c r="J82" s="125">
        <f t="shared" si="17"/>
        <v>6.9726821406749323E-2</v>
      </c>
      <c r="K82" s="125">
        <f t="shared" si="17"/>
        <v>5.0492432099191617E-2</v>
      </c>
      <c r="L82" s="125">
        <f t="shared" si="17"/>
        <v>4.1990278088918913E-2</v>
      </c>
      <c r="M82" s="125">
        <f t="shared" si="17"/>
        <v>3.8008475859015629E-2</v>
      </c>
      <c r="N82" s="125">
        <f t="shared" ref="N82:AG82" si="18">M82*EXP(N92*10)</f>
        <v>3.4404255053185999E-2</v>
      </c>
      <c r="O82" s="125">
        <f t="shared" si="18"/>
        <v>3.1141810846485478E-2</v>
      </c>
      <c r="P82" s="125">
        <f t="shared" si="18"/>
        <v>2.8188733669688083E-2</v>
      </c>
      <c r="Q82" s="125">
        <f t="shared" si="18"/>
        <v>2.5515687248170479E-2</v>
      </c>
      <c r="R82" s="125">
        <f t="shared" si="18"/>
        <v>2.3096117171327112E-2</v>
      </c>
      <c r="S82" s="125">
        <f t="shared" si="18"/>
        <v>2.0905987097404911E-2</v>
      </c>
      <c r="T82" s="125">
        <f t="shared" si="18"/>
        <v>1.892353997318013E-2</v>
      </c>
      <c r="U82" s="125">
        <f t="shared" si="18"/>
        <v>1.7129081896400757E-2</v>
      </c>
      <c r="V82" s="125">
        <f t="shared" si="18"/>
        <v>1.5504786473854284E-2</v>
      </c>
      <c r="W82" s="125">
        <f t="shared" si="18"/>
        <v>1.4034517731527011E-2</v>
      </c>
      <c r="X82" s="125">
        <f t="shared" si="18"/>
        <v>1.2703669817620038E-2</v>
      </c>
      <c r="Y82" s="125">
        <f t="shared" si="18"/>
        <v>1.1499021906009677E-2</v>
      </c>
      <c r="Z82" s="125">
        <f t="shared" si="18"/>
        <v>1.0408606858743319E-2</v>
      </c>
      <c r="AA82" s="125">
        <f t="shared" si="18"/>
        <v>9.4215923428459369E-3</v>
      </c>
      <c r="AB82" s="125">
        <f t="shared" si="18"/>
        <v>8.5281732204352256E-3</v>
      </c>
      <c r="AC82" s="125">
        <f t="shared" si="18"/>
        <v>7.7194741431340043E-3</v>
      </c>
      <c r="AD82" s="125">
        <f t="shared" si="18"/>
        <v>6.9874613831393713E-3</v>
      </c>
      <c r="AE82" s="125">
        <f t="shared" si="18"/>
        <v>6.3248630250663457E-3</v>
      </c>
      <c r="AF82" s="125">
        <f t="shared" si="18"/>
        <v>5.7250967257407867E-3</v>
      </c>
      <c r="AG82" s="125">
        <f t="shared" si="18"/>
        <v>5.1822043242974519E-3</v>
      </c>
    </row>
    <row r="84" spans="1:33">
      <c r="B84" s="127" t="s">
        <v>33</v>
      </c>
      <c r="C84" s="127">
        <v>2000</v>
      </c>
      <c r="D84" s="127">
        <v>2010</v>
      </c>
      <c r="E84" s="127">
        <v>2020</v>
      </c>
      <c r="F84" s="127">
        <v>2030</v>
      </c>
      <c r="G84" s="127">
        <v>2040</v>
      </c>
      <c r="H84" s="127">
        <v>2050</v>
      </c>
      <c r="I84" s="127">
        <v>2060</v>
      </c>
      <c r="J84" s="127">
        <v>2070</v>
      </c>
      <c r="K84" s="127">
        <v>2080</v>
      </c>
      <c r="L84" s="127">
        <v>2090</v>
      </c>
      <c r="M84" s="127">
        <v>2100</v>
      </c>
      <c r="N84" s="127">
        <v>2110</v>
      </c>
      <c r="O84" s="127">
        <v>2120</v>
      </c>
      <c r="P84" s="127">
        <v>2130</v>
      </c>
      <c r="Q84" s="127">
        <v>2140</v>
      </c>
      <c r="R84" s="127">
        <v>2150</v>
      </c>
      <c r="S84" s="127">
        <v>2160</v>
      </c>
      <c r="T84" s="127">
        <v>2170</v>
      </c>
      <c r="U84" s="127">
        <v>2180</v>
      </c>
      <c r="V84" s="127">
        <v>2190</v>
      </c>
      <c r="W84" s="127">
        <v>2200</v>
      </c>
      <c r="X84" s="127">
        <v>2210</v>
      </c>
      <c r="Y84" s="127">
        <v>2220</v>
      </c>
      <c r="Z84" s="127">
        <v>2230</v>
      </c>
      <c r="AA84" s="127">
        <v>2240</v>
      </c>
      <c r="AB84" s="127">
        <v>2250</v>
      </c>
      <c r="AC84" s="127">
        <v>2260</v>
      </c>
      <c r="AD84" s="127">
        <v>2270</v>
      </c>
      <c r="AE84" s="127">
        <v>2280</v>
      </c>
      <c r="AF84" s="127">
        <v>2290</v>
      </c>
      <c r="AG84" s="127">
        <v>2300</v>
      </c>
    </row>
    <row r="85" spans="1:33">
      <c r="B85" s="123" t="s">
        <v>15</v>
      </c>
      <c r="D85" s="123">
        <f t="shared" ref="D85:AG92" si="19">(1/10)*LN(D75/C75)</f>
        <v>-3.799099568531783E-2</v>
      </c>
      <c r="E85" s="123">
        <f t="shared" si="19"/>
        <v>-4.8417692025250807E-2</v>
      </c>
      <c r="F85" s="123">
        <f t="shared" si="19"/>
        <v>-4.9051875025689327E-2</v>
      </c>
      <c r="G85" s="123">
        <f t="shared" si="19"/>
        <v>-5.3658823647304704E-2</v>
      </c>
      <c r="H85" s="123">
        <f t="shared" si="19"/>
        <v>-7.2640713786756364E-2</v>
      </c>
      <c r="I85" s="123">
        <f t="shared" si="19"/>
        <v>-5.7942874739065023E-2</v>
      </c>
      <c r="J85" s="123">
        <f t="shared" si="19"/>
        <v>-4.9153230118972102E-2</v>
      </c>
      <c r="K85" s="123">
        <f t="shared" si="19"/>
        <v>-3.7391002671465161E-2</v>
      </c>
      <c r="L85" s="123">
        <f t="shared" si="19"/>
        <v>-2.5522560976787942E-2</v>
      </c>
      <c r="M85" s="123">
        <f t="shared" si="19"/>
        <v>-1.7618126017439745E-2</v>
      </c>
      <c r="N85" s="123">
        <f t="shared" si="19"/>
        <v>-9.9628933639613632E-3</v>
      </c>
      <c r="O85" s="123">
        <f t="shared" si="19"/>
        <v>-9.9628933639613407E-3</v>
      </c>
      <c r="P85" s="123">
        <f t="shared" si="19"/>
        <v>-9.9628933639613528E-3</v>
      </c>
      <c r="Q85" s="123">
        <f t="shared" si="19"/>
        <v>-9.9628933639613632E-3</v>
      </c>
      <c r="R85" s="123">
        <f t="shared" si="19"/>
        <v>-9.9628933639613528E-3</v>
      </c>
      <c r="S85" s="123">
        <f t="shared" si="19"/>
        <v>-9.9628933639613407E-3</v>
      </c>
      <c r="T85" s="123">
        <f t="shared" si="19"/>
        <v>-9.9628933639613632E-3</v>
      </c>
      <c r="U85" s="123">
        <f t="shared" si="19"/>
        <v>-9.9628933639613407E-3</v>
      </c>
      <c r="V85" s="123">
        <f t="shared" si="19"/>
        <v>-9.9628933639613528E-3</v>
      </c>
      <c r="W85" s="123">
        <f t="shared" si="19"/>
        <v>-9.9628933639613632E-3</v>
      </c>
      <c r="X85" s="123">
        <f t="shared" si="19"/>
        <v>-9.9628933639613632E-3</v>
      </c>
      <c r="Y85" s="123">
        <f t="shared" si="19"/>
        <v>-9.9628933639613407E-3</v>
      </c>
      <c r="Z85" s="123">
        <f t="shared" si="19"/>
        <v>-9.9628933639613528E-3</v>
      </c>
      <c r="AA85" s="123">
        <f t="shared" si="19"/>
        <v>-9.9628933639613528E-3</v>
      </c>
      <c r="AB85" s="123">
        <f t="shared" si="19"/>
        <v>-9.9628933639613528E-3</v>
      </c>
      <c r="AC85" s="123">
        <f t="shared" si="19"/>
        <v>-9.9628933639613528E-3</v>
      </c>
      <c r="AD85" s="123">
        <f t="shared" si="19"/>
        <v>-9.9628933639613528E-3</v>
      </c>
      <c r="AE85" s="123">
        <f t="shared" si="19"/>
        <v>-9.9628933639613528E-3</v>
      </c>
      <c r="AF85" s="123">
        <f t="shared" si="19"/>
        <v>-9.9628933639613528E-3</v>
      </c>
      <c r="AG85" s="123">
        <f t="shared" si="19"/>
        <v>-9.9628933639613268E-3</v>
      </c>
    </row>
    <row r="86" spans="1:33">
      <c r="B86" s="123" t="s">
        <v>16</v>
      </c>
      <c r="D86" s="123">
        <f t="shared" si="19"/>
        <v>-1.6415681551526166E-2</v>
      </c>
      <c r="E86" s="123">
        <f t="shared" si="19"/>
        <v>-2.5477961441344302E-2</v>
      </c>
      <c r="F86" s="123">
        <f t="shared" si="19"/>
        <v>-3.5491223857114368E-2</v>
      </c>
      <c r="G86" s="123">
        <f t="shared" si="19"/>
        <v>-4.1235111037894477E-2</v>
      </c>
      <c r="H86" s="123">
        <f t="shared" si="19"/>
        <v>-5.5630872154801364E-2</v>
      </c>
      <c r="I86" s="123">
        <f t="shared" si="19"/>
        <v>-3.7715298589494628E-2</v>
      </c>
      <c r="J86" s="123">
        <f t="shared" si="19"/>
        <v>-2.5626020871824737E-2</v>
      </c>
      <c r="K86" s="123">
        <f t="shared" si="19"/>
        <v>-4.6606035355207839E-2</v>
      </c>
      <c r="L86" s="123">
        <f t="shared" si="19"/>
        <v>-2.0467873177904383E-2</v>
      </c>
      <c r="M86" s="123">
        <f t="shared" si="19"/>
        <v>-5.110036981274651E-3</v>
      </c>
      <c r="N86" s="123">
        <f t="shared" si="19"/>
        <v>-9.9628933639613754E-3</v>
      </c>
      <c r="O86" s="123">
        <f t="shared" si="19"/>
        <v>-9.9628933639613407E-3</v>
      </c>
      <c r="P86" s="123">
        <f t="shared" si="19"/>
        <v>-9.9628933639613528E-3</v>
      </c>
      <c r="Q86" s="123">
        <f t="shared" si="19"/>
        <v>-9.9628933639613528E-3</v>
      </c>
      <c r="R86" s="123">
        <f t="shared" si="19"/>
        <v>-9.9628933639613528E-3</v>
      </c>
      <c r="S86" s="123">
        <f t="shared" si="19"/>
        <v>-9.9628933639613407E-3</v>
      </c>
      <c r="T86" s="123">
        <f t="shared" si="19"/>
        <v>-9.9628933639613528E-3</v>
      </c>
      <c r="U86" s="123">
        <f t="shared" si="19"/>
        <v>-9.9628933639613632E-3</v>
      </c>
      <c r="V86" s="123">
        <f t="shared" si="19"/>
        <v>-9.9628933639613268E-3</v>
      </c>
      <c r="W86" s="123">
        <f t="shared" si="19"/>
        <v>-9.9628933639613528E-3</v>
      </c>
      <c r="X86" s="123">
        <f t="shared" si="19"/>
        <v>-9.9628933639613632E-3</v>
      </c>
      <c r="Y86" s="123">
        <f t="shared" si="19"/>
        <v>-9.9628933639613268E-3</v>
      </c>
      <c r="Z86" s="123">
        <f t="shared" si="19"/>
        <v>-9.9628933639613754E-3</v>
      </c>
      <c r="AA86" s="123">
        <f t="shared" si="19"/>
        <v>-9.9628933639613632E-3</v>
      </c>
      <c r="AB86" s="123">
        <f t="shared" si="19"/>
        <v>-9.9628933639613528E-3</v>
      </c>
      <c r="AC86" s="123">
        <f t="shared" si="19"/>
        <v>-9.9628933639613407E-3</v>
      </c>
      <c r="AD86" s="123">
        <f t="shared" si="19"/>
        <v>-9.9628933639613528E-3</v>
      </c>
      <c r="AE86" s="123">
        <f t="shared" si="19"/>
        <v>-9.9628933639613528E-3</v>
      </c>
      <c r="AF86" s="123">
        <f t="shared" si="19"/>
        <v>-9.9628933639613407E-3</v>
      </c>
      <c r="AG86" s="123">
        <f t="shared" si="19"/>
        <v>-9.9628933639613528E-3</v>
      </c>
    </row>
    <row r="87" spans="1:33">
      <c r="B87" s="123" t="s">
        <v>17</v>
      </c>
      <c r="D87" s="123">
        <f t="shared" si="19"/>
        <v>-3.2809251081936053E-2</v>
      </c>
      <c r="E87" s="123">
        <f t="shared" si="19"/>
        <v>-3.3570863162565176E-2</v>
      </c>
      <c r="F87" s="123">
        <f t="shared" si="19"/>
        <v>-3.7488918717499313E-2</v>
      </c>
      <c r="G87" s="123">
        <f t="shared" si="19"/>
        <v>-5.7310894574811672E-2</v>
      </c>
      <c r="H87" s="123">
        <f t="shared" si="19"/>
        <v>-6.9203549867865796E-2</v>
      </c>
      <c r="I87" s="123">
        <f t="shared" si="19"/>
        <v>-5.7796022248607359E-2</v>
      </c>
      <c r="J87" s="123">
        <f t="shared" si="19"/>
        <v>-3.1466937600116617E-2</v>
      </c>
      <c r="K87" s="123">
        <f t="shared" si="19"/>
        <v>-3.2150984051529018E-2</v>
      </c>
      <c r="L87" s="123">
        <f t="shared" si="19"/>
        <v>-1.1602070961641769E-2</v>
      </c>
      <c r="M87" s="123">
        <f t="shared" si="19"/>
        <v>-2.2299026188495551E-3</v>
      </c>
      <c r="N87" s="123">
        <f t="shared" si="19"/>
        <v>-9.9628933639613528E-3</v>
      </c>
      <c r="O87" s="123">
        <f t="shared" si="19"/>
        <v>-9.9628933639613892E-3</v>
      </c>
      <c r="P87" s="123">
        <f t="shared" si="19"/>
        <v>-9.9628933639613147E-3</v>
      </c>
      <c r="Q87" s="123">
        <f t="shared" si="19"/>
        <v>-9.9628933639613754E-3</v>
      </c>
      <c r="R87" s="123">
        <f t="shared" si="19"/>
        <v>-9.9628933639613407E-3</v>
      </c>
      <c r="S87" s="123">
        <f t="shared" si="19"/>
        <v>-9.9628933639613407E-3</v>
      </c>
      <c r="T87" s="123">
        <f t="shared" si="19"/>
        <v>-9.9628933639613407E-3</v>
      </c>
      <c r="U87" s="123">
        <f t="shared" si="19"/>
        <v>-9.9628933639613528E-3</v>
      </c>
      <c r="V87" s="123">
        <f t="shared" si="19"/>
        <v>-9.9628933639613528E-3</v>
      </c>
      <c r="W87" s="123">
        <f t="shared" si="19"/>
        <v>-9.9628933639613407E-3</v>
      </c>
      <c r="X87" s="123">
        <f t="shared" si="19"/>
        <v>-9.9628933639613632E-3</v>
      </c>
      <c r="Y87" s="123">
        <f t="shared" si="19"/>
        <v>-9.9628933639613268E-3</v>
      </c>
      <c r="Z87" s="123">
        <f t="shared" si="19"/>
        <v>-9.9628933639613754E-3</v>
      </c>
      <c r="AA87" s="123">
        <f t="shared" si="19"/>
        <v>-9.9628933639613407E-3</v>
      </c>
      <c r="AB87" s="123">
        <f t="shared" si="19"/>
        <v>-9.9628933639613754E-3</v>
      </c>
      <c r="AC87" s="123">
        <f t="shared" si="19"/>
        <v>-9.9628933639613407E-3</v>
      </c>
      <c r="AD87" s="123">
        <f t="shared" si="19"/>
        <v>-9.9628933639613407E-3</v>
      </c>
      <c r="AE87" s="123">
        <f t="shared" si="19"/>
        <v>-9.9628933639613754E-3</v>
      </c>
      <c r="AF87" s="123">
        <f t="shared" si="19"/>
        <v>-9.9628933639613268E-3</v>
      </c>
      <c r="AG87" s="123">
        <f t="shared" si="19"/>
        <v>-9.9628933639613407E-3</v>
      </c>
    </row>
    <row r="88" spans="1:33">
      <c r="B88" s="123" t="s">
        <v>18</v>
      </c>
      <c r="D88" s="123">
        <f t="shared" si="19"/>
        <v>-1.8611551558135968E-2</v>
      </c>
      <c r="E88" s="123">
        <f t="shared" si="19"/>
        <v>-2.4069580901913912E-2</v>
      </c>
      <c r="F88" s="123">
        <f t="shared" si="19"/>
        <v>-3.0138747107478565E-2</v>
      </c>
      <c r="G88" s="123">
        <f t="shared" si="19"/>
        <v>-4.7514157334206358E-2</v>
      </c>
      <c r="H88" s="123">
        <f t="shared" si="19"/>
        <v>-7.1376080089979144E-2</v>
      </c>
      <c r="I88" s="123">
        <f t="shared" si="19"/>
        <v>-3.8949812668428181E-2</v>
      </c>
      <c r="J88" s="123">
        <f t="shared" si="19"/>
        <v>-2.797050530341685E-2</v>
      </c>
      <c r="K88" s="123">
        <f t="shared" si="19"/>
        <v>-2.8978563361508225E-2</v>
      </c>
      <c r="L88" s="123">
        <f t="shared" si="19"/>
        <v>-2.1809215009506139E-2</v>
      </c>
      <c r="M88" s="123">
        <f t="shared" si="19"/>
        <v>-3.8232699538287966E-3</v>
      </c>
      <c r="N88" s="123">
        <f t="shared" si="19"/>
        <v>-9.9628933639613892E-3</v>
      </c>
      <c r="O88" s="123">
        <f t="shared" si="19"/>
        <v>-9.9628933639613528E-3</v>
      </c>
      <c r="P88" s="123">
        <f t="shared" si="19"/>
        <v>-9.9628933639613632E-3</v>
      </c>
      <c r="Q88" s="123">
        <f t="shared" si="19"/>
        <v>-9.9628933639613407E-3</v>
      </c>
      <c r="R88" s="123">
        <f t="shared" si="19"/>
        <v>-9.9628933639613528E-3</v>
      </c>
      <c r="S88" s="123">
        <f t="shared" si="19"/>
        <v>-9.9628933639613268E-3</v>
      </c>
      <c r="T88" s="123">
        <f t="shared" si="19"/>
        <v>-9.9628933639613632E-3</v>
      </c>
      <c r="U88" s="123">
        <f t="shared" si="19"/>
        <v>-9.9628933639613407E-3</v>
      </c>
      <c r="V88" s="123">
        <f t="shared" si="19"/>
        <v>-9.9628933639613632E-3</v>
      </c>
      <c r="W88" s="123">
        <f t="shared" si="19"/>
        <v>-9.9628933639613632E-3</v>
      </c>
      <c r="X88" s="123">
        <f t="shared" si="19"/>
        <v>-9.9628933639613268E-3</v>
      </c>
      <c r="Y88" s="123">
        <f t="shared" si="19"/>
        <v>-9.9628933639613407E-3</v>
      </c>
      <c r="Z88" s="123">
        <f t="shared" si="19"/>
        <v>-9.9628933639613754E-3</v>
      </c>
      <c r="AA88" s="123">
        <f t="shared" si="19"/>
        <v>-9.9628933639613632E-3</v>
      </c>
      <c r="AB88" s="123">
        <f t="shared" si="19"/>
        <v>-9.9628933639613632E-3</v>
      </c>
      <c r="AC88" s="123">
        <f t="shared" si="19"/>
        <v>-9.9628933639613407E-3</v>
      </c>
      <c r="AD88" s="123">
        <f t="shared" si="19"/>
        <v>-9.9628933639613407E-3</v>
      </c>
      <c r="AE88" s="123">
        <f t="shared" si="19"/>
        <v>-9.9628933639613528E-3</v>
      </c>
      <c r="AF88" s="123">
        <f t="shared" si="19"/>
        <v>-9.9628933639613528E-3</v>
      </c>
      <c r="AG88" s="123">
        <f t="shared" si="19"/>
        <v>-9.9628933639613632E-3</v>
      </c>
    </row>
    <row r="89" spans="1:33">
      <c r="B89" s="123" t="s">
        <v>19</v>
      </c>
      <c r="D89" s="123">
        <f t="shared" si="19"/>
        <v>-1.6281885410136469E-2</v>
      </c>
      <c r="E89" s="123">
        <f t="shared" si="19"/>
        <v>-2.4733681492682121E-2</v>
      </c>
      <c r="F89" s="123">
        <f t="shared" si="19"/>
        <v>-3.249982314976687E-2</v>
      </c>
      <c r="G89" s="123">
        <f t="shared" si="19"/>
        <v>-4.4198689425771855E-2</v>
      </c>
      <c r="H89" s="123">
        <f t="shared" si="19"/>
        <v>-6.3546997989163953E-2</v>
      </c>
      <c r="I89" s="123">
        <f t="shared" si="19"/>
        <v>-3.8560366857476658E-2</v>
      </c>
      <c r="J89" s="123">
        <f t="shared" si="19"/>
        <v>-2.7599010568993155E-2</v>
      </c>
      <c r="K89" s="123">
        <f t="shared" si="19"/>
        <v>-3.559919412842933E-2</v>
      </c>
      <c r="L89" s="123">
        <f t="shared" si="19"/>
        <v>-2.1546426746126501E-2</v>
      </c>
      <c r="M89" s="123">
        <f t="shared" si="19"/>
        <v>-7.579179857110506E-3</v>
      </c>
      <c r="N89" s="123">
        <f t="shared" si="19"/>
        <v>-9.9628933639613528E-3</v>
      </c>
      <c r="O89" s="123">
        <f t="shared" si="19"/>
        <v>-9.9628933639613754E-3</v>
      </c>
      <c r="P89" s="123">
        <f t="shared" si="19"/>
        <v>-9.9628933639613407E-3</v>
      </c>
      <c r="Q89" s="123">
        <f t="shared" si="19"/>
        <v>-9.9628933639613528E-3</v>
      </c>
      <c r="R89" s="123">
        <f t="shared" si="19"/>
        <v>-9.9628933639613632E-3</v>
      </c>
      <c r="S89" s="123">
        <f t="shared" si="19"/>
        <v>-9.9628933639613268E-3</v>
      </c>
      <c r="T89" s="123">
        <f t="shared" si="19"/>
        <v>-9.9628933639613632E-3</v>
      </c>
      <c r="U89" s="123">
        <f t="shared" si="19"/>
        <v>-9.9628933639613528E-3</v>
      </c>
      <c r="V89" s="123">
        <f t="shared" si="19"/>
        <v>-9.9628933639613754E-3</v>
      </c>
      <c r="W89" s="123">
        <f t="shared" si="19"/>
        <v>-9.9628933639613407E-3</v>
      </c>
      <c r="X89" s="123">
        <f t="shared" si="19"/>
        <v>-9.9628933639613407E-3</v>
      </c>
      <c r="Y89" s="123">
        <f t="shared" si="19"/>
        <v>-9.9628933639613407E-3</v>
      </c>
      <c r="Z89" s="123">
        <f t="shared" si="19"/>
        <v>-9.9628933639613632E-3</v>
      </c>
      <c r="AA89" s="123">
        <f t="shared" si="19"/>
        <v>-9.9628933639613754E-3</v>
      </c>
      <c r="AB89" s="123">
        <f t="shared" si="19"/>
        <v>-9.9628933639613528E-3</v>
      </c>
      <c r="AC89" s="123">
        <f t="shared" si="19"/>
        <v>-9.9628933639613528E-3</v>
      </c>
      <c r="AD89" s="123">
        <f t="shared" si="19"/>
        <v>-9.9628933639613268E-3</v>
      </c>
      <c r="AE89" s="123">
        <f t="shared" si="19"/>
        <v>-9.9628933639613632E-3</v>
      </c>
      <c r="AF89" s="123">
        <f t="shared" si="19"/>
        <v>-9.9628933639613528E-3</v>
      </c>
      <c r="AG89" s="123">
        <f t="shared" si="19"/>
        <v>-9.9628933639613407E-3</v>
      </c>
    </row>
    <row r="90" spans="1:33">
      <c r="B90" s="123" t="s">
        <v>20</v>
      </c>
      <c r="D90" s="123">
        <f t="shared" si="19"/>
        <v>-3.0032598505206565E-2</v>
      </c>
      <c r="E90" s="123">
        <f t="shared" si="19"/>
        <v>-3.9409695458670908E-2</v>
      </c>
      <c r="F90" s="123">
        <f t="shared" si="19"/>
        <v>-4.3401089492597231E-2</v>
      </c>
      <c r="G90" s="123">
        <f t="shared" si="19"/>
        <v>-5.190103735722848E-2</v>
      </c>
      <c r="H90" s="123">
        <f t="shared" si="19"/>
        <v>-6.7592439430149684E-2</v>
      </c>
      <c r="I90" s="123">
        <f t="shared" si="19"/>
        <v>-5.2836124402791465E-2</v>
      </c>
      <c r="J90" s="123">
        <f t="shared" si="19"/>
        <v>-4.3856200467069527E-2</v>
      </c>
      <c r="K90" s="123">
        <f t="shared" si="19"/>
        <v>-3.352663817767864E-2</v>
      </c>
      <c r="L90" s="123">
        <f t="shared" si="19"/>
        <v>-2.2289520550486202E-2</v>
      </c>
      <c r="M90" s="123">
        <f t="shared" si="19"/>
        <v>-1.1107804937240069E-2</v>
      </c>
      <c r="N90" s="123">
        <f t="shared" si="19"/>
        <v>-9.9628933639613754E-3</v>
      </c>
      <c r="O90" s="123">
        <f t="shared" si="19"/>
        <v>-9.9628933639613754E-3</v>
      </c>
      <c r="P90" s="123">
        <f t="shared" si="19"/>
        <v>-9.9628933639613407E-3</v>
      </c>
      <c r="Q90" s="123">
        <f t="shared" si="19"/>
        <v>-9.9628933639613632E-3</v>
      </c>
      <c r="R90" s="123">
        <f t="shared" si="19"/>
        <v>-9.9628933639613528E-3</v>
      </c>
      <c r="S90" s="123">
        <f t="shared" si="19"/>
        <v>-9.9628933639613407E-3</v>
      </c>
      <c r="T90" s="123">
        <f t="shared" si="19"/>
        <v>-9.9628933639613632E-3</v>
      </c>
      <c r="U90" s="123">
        <f t="shared" si="19"/>
        <v>-9.9628933639613528E-3</v>
      </c>
      <c r="V90" s="123">
        <f t="shared" si="19"/>
        <v>-9.9628933639613407E-3</v>
      </c>
      <c r="W90" s="123">
        <f t="shared" si="19"/>
        <v>-9.9628933639613632E-3</v>
      </c>
      <c r="X90" s="123">
        <f t="shared" si="19"/>
        <v>-9.9628933639613632E-3</v>
      </c>
      <c r="Y90" s="123">
        <f t="shared" si="19"/>
        <v>-9.9628933639613528E-3</v>
      </c>
      <c r="Z90" s="123">
        <f t="shared" si="19"/>
        <v>-9.9628933639613407E-3</v>
      </c>
      <c r="AA90" s="123">
        <f t="shared" si="19"/>
        <v>-9.9628933639613528E-3</v>
      </c>
      <c r="AB90" s="123">
        <f t="shared" si="19"/>
        <v>-9.9628933639613632E-3</v>
      </c>
      <c r="AC90" s="123">
        <f t="shared" si="19"/>
        <v>-9.9628933639613407E-3</v>
      </c>
      <c r="AD90" s="123">
        <f t="shared" si="19"/>
        <v>-9.9628933639613268E-3</v>
      </c>
      <c r="AE90" s="123">
        <f t="shared" si="19"/>
        <v>-9.9628933639613528E-3</v>
      </c>
      <c r="AF90" s="123">
        <f t="shared" si="19"/>
        <v>-9.9628933639613528E-3</v>
      </c>
      <c r="AG90" s="123">
        <f t="shared" si="19"/>
        <v>-9.9628933639613528E-3</v>
      </c>
    </row>
    <row r="91" spans="1:33">
      <c r="B91" s="123" t="s">
        <v>21</v>
      </c>
      <c r="D91" s="123">
        <f t="shared" si="19"/>
        <v>-1.9312368743325124E-2</v>
      </c>
      <c r="E91" s="123">
        <f t="shared" si="19"/>
        <v>-2.1010722124427585E-2</v>
      </c>
      <c r="F91" s="123">
        <f t="shared" si="19"/>
        <v>-2.9039017491266247E-2</v>
      </c>
      <c r="G91" s="123">
        <f t="shared" si="19"/>
        <v>-4.0411140211878152E-2</v>
      </c>
      <c r="H91" s="123">
        <f t="shared" si="19"/>
        <v>-5.0754370560516626E-2</v>
      </c>
      <c r="I91" s="123">
        <f t="shared" si="19"/>
        <v>-4.1004720656908168E-2</v>
      </c>
      <c r="J91" s="123">
        <f t="shared" si="19"/>
        <v>-3.4406465556151143E-2</v>
      </c>
      <c r="K91" s="123">
        <f t="shared" si="19"/>
        <v>-3.7484559972892156E-2</v>
      </c>
      <c r="L91" s="123">
        <f t="shared" si="19"/>
        <v>-1.8110851970882753E-2</v>
      </c>
      <c r="M91" s="123">
        <f t="shared" si="19"/>
        <v>-1.2848762740923454E-2</v>
      </c>
      <c r="N91" s="123">
        <f t="shared" si="19"/>
        <v>-9.9628933639613528E-3</v>
      </c>
      <c r="O91" s="123">
        <f t="shared" si="19"/>
        <v>-9.9628933639613528E-3</v>
      </c>
      <c r="P91" s="123">
        <f t="shared" si="19"/>
        <v>-9.9628933639613407E-3</v>
      </c>
      <c r="Q91" s="123">
        <f t="shared" si="19"/>
        <v>-9.9628933639613892E-3</v>
      </c>
      <c r="R91" s="123">
        <f t="shared" si="19"/>
        <v>-9.9628933639613407E-3</v>
      </c>
      <c r="S91" s="123">
        <f t="shared" si="19"/>
        <v>-9.9628933639613407E-3</v>
      </c>
      <c r="T91" s="123">
        <f t="shared" si="19"/>
        <v>-9.9628933639613632E-3</v>
      </c>
      <c r="U91" s="123">
        <f t="shared" si="19"/>
        <v>-9.9628933639613528E-3</v>
      </c>
      <c r="V91" s="123">
        <f t="shared" si="19"/>
        <v>-9.9628933639613528E-3</v>
      </c>
      <c r="W91" s="123">
        <f t="shared" si="19"/>
        <v>-9.9628933639613528E-3</v>
      </c>
      <c r="X91" s="123">
        <f t="shared" si="19"/>
        <v>-9.9628933639613528E-3</v>
      </c>
      <c r="Y91" s="123">
        <f t="shared" si="19"/>
        <v>-9.9628933639613528E-3</v>
      </c>
      <c r="Z91" s="123">
        <f t="shared" si="19"/>
        <v>-9.9628933639613632E-3</v>
      </c>
      <c r="AA91" s="123">
        <f t="shared" si="19"/>
        <v>-9.9628933639613632E-3</v>
      </c>
      <c r="AB91" s="123">
        <f t="shared" si="19"/>
        <v>-9.9628933639613528E-3</v>
      </c>
      <c r="AC91" s="123">
        <f t="shared" si="19"/>
        <v>-9.9628933639613407E-3</v>
      </c>
      <c r="AD91" s="123">
        <f t="shared" si="19"/>
        <v>-9.9628933639613407E-3</v>
      </c>
      <c r="AE91" s="123">
        <f t="shared" si="19"/>
        <v>-9.9628933639613632E-3</v>
      </c>
      <c r="AF91" s="123">
        <f t="shared" si="19"/>
        <v>-9.9628933639613407E-3</v>
      </c>
      <c r="AG91" s="123">
        <f t="shared" si="19"/>
        <v>-9.9628933639613632E-3</v>
      </c>
    </row>
    <row r="92" spans="1:33">
      <c r="A92" s="126" t="s">
        <v>39</v>
      </c>
      <c r="B92" s="125" t="s">
        <v>22</v>
      </c>
      <c r="C92" s="125"/>
      <c r="D92" s="125">
        <f t="shared" si="19"/>
        <v>-1.1537834901982628E-2</v>
      </c>
      <c r="E92" s="125">
        <f t="shared" si="19"/>
        <v>-2.1298328347944234E-2</v>
      </c>
      <c r="F92" s="125">
        <f t="shared" si="19"/>
        <v>-2.8860906018018953E-2</v>
      </c>
      <c r="G92" s="125">
        <f t="shared" si="19"/>
        <v>-4.0178670126690567E-2</v>
      </c>
      <c r="H92" s="125">
        <f t="shared" si="19"/>
        <v>-5.572878411152811E-2</v>
      </c>
      <c r="I92" s="125">
        <f t="shared" si="19"/>
        <v>-4.046153658150288E-2</v>
      </c>
      <c r="J92" s="125">
        <f t="shared" si="19"/>
        <v>-3.2930969816444493E-2</v>
      </c>
      <c r="K92" s="125">
        <f t="shared" si="19"/>
        <v>-3.2276159026443527E-2</v>
      </c>
      <c r="L92" s="125">
        <f t="shared" si="19"/>
        <v>-1.8438534821356985E-2</v>
      </c>
      <c r="M92" s="125">
        <f t="shared" si="19"/>
        <v>-9.9628933639613528E-3</v>
      </c>
      <c r="N92" s="125">
        <f t="shared" ref="N92:AG92" si="20">M92</f>
        <v>-9.9628933639613528E-3</v>
      </c>
      <c r="O92" s="125">
        <f t="shared" si="20"/>
        <v>-9.9628933639613528E-3</v>
      </c>
      <c r="P92" s="125">
        <f t="shared" si="20"/>
        <v>-9.9628933639613528E-3</v>
      </c>
      <c r="Q92" s="125">
        <f t="shared" si="20"/>
        <v>-9.9628933639613528E-3</v>
      </c>
      <c r="R92" s="125">
        <f t="shared" si="20"/>
        <v>-9.9628933639613528E-3</v>
      </c>
      <c r="S92" s="125">
        <f t="shared" si="20"/>
        <v>-9.9628933639613528E-3</v>
      </c>
      <c r="T92" s="125">
        <f t="shared" si="20"/>
        <v>-9.9628933639613528E-3</v>
      </c>
      <c r="U92" s="125">
        <f t="shared" si="20"/>
        <v>-9.9628933639613528E-3</v>
      </c>
      <c r="V92" s="125">
        <f t="shared" si="20"/>
        <v>-9.9628933639613528E-3</v>
      </c>
      <c r="W92" s="125">
        <f t="shared" si="20"/>
        <v>-9.9628933639613528E-3</v>
      </c>
      <c r="X92" s="125">
        <f t="shared" si="20"/>
        <v>-9.9628933639613528E-3</v>
      </c>
      <c r="Y92" s="125">
        <f t="shared" si="20"/>
        <v>-9.9628933639613528E-3</v>
      </c>
      <c r="Z92" s="125">
        <f t="shared" si="20"/>
        <v>-9.9628933639613528E-3</v>
      </c>
      <c r="AA92" s="125">
        <f t="shared" si="20"/>
        <v>-9.9628933639613528E-3</v>
      </c>
      <c r="AB92" s="125">
        <f t="shared" si="20"/>
        <v>-9.9628933639613528E-3</v>
      </c>
      <c r="AC92" s="125">
        <f t="shared" si="20"/>
        <v>-9.9628933639613528E-3</v>
      </c>
      <c r="AD92" s="125">
        <f t="shared" si="20"/>
        <v>-9.9628933639613528E-3</v>
      </c>
      <c r="AE92" s="125">
        <f t="shared" si="20"/>
        <v>-9.9628933639613528E-3</v>
      </c>
      <c r="AF92" s="125">
        <f t="shared" si="20"/>
        <v>-9.9628933639613528E-3</v>
      </c>
      <c r="AG92" s="125">
        <f t="shared" si="20"/>
        <v>-9.9628933639613528E-3</v>
      </c>
    </row>
    <row r="94" spans="1:33">
      <c r="A94" s="163" t="s">
        <v>12</v>
      </c>
      <c r="B94" s="166" t="s">
        <v>35</v>
      </c>
      <c r="C94" s="166">
        <v>2000</v>
      </c>
      <c r="D94" s="166">
        <v>2010</v>
      </c>
      <c r="E94" s="166">
        <v>2020</v>
      </c>
      <c r="F94" s="166">
        <v>2030</v>
      </c>
      <c r="G94" s="166">
        <v>2040</v>
      </c>
      <c r="H94" s="166">
        <v>2050</v>
      </c>
      <c r="I94" s="166">
        <v>2060</v>
      </c>
      <c r="J94" s="166">
        <v>2070</v>
      </c>
      <c r="K94" s="166">
        <v>2080</v>
      </c>
      <c r="L94" s="166">
        <v>2090</v>
      </c>
      <c r="M94" s="166">
        <v>2100</v>
      </c>
      <c r="N94" s="127">
        <v>2110</v>
      </c>
      <c r="O94" s="127">
        <v>2120</v>
      </c>
      <c r="P94" s="127">
        <v>2130</v>
      </c>
      <c r="Q94" s="127">
        <v>2140</v>
      </c>
      <c r="R94" s="127">
        <v>2150</v>
      </c>
      <c r="S94" s="127">
        <v>2160</v>
      </c>
      <c r="T94" s="127">
        <v>2170</v>
      </c>
      <c r="U94" s="127">
        <v>2180</v>
      </c>
      <c r="V94" s="127">
        <v>2190</v>
      </c>
      <c r="W94" s="127">
        <v>2200</v>
      </c>
      <c r="X94" s="127">
        <v>2210</v>
      </c>
      <c r="Y94" s="127">
        <v>2220</v>
      </c>
      <c r="Z94" s="127">
        <v>2230</v>
      </c>
      <c r="AA94" s="127">
        <v>2240</v>
      </c>
      <c r="AB94" s="127">
        <v>2250</v>
      </c>
      <c r="AC94" s="127">
        <v>2260</v>
      </c>
      <c r="AD94" s="127">
        <v>2270</v>
      </c>
      <c r="AE94" s="127">
        <v>2280</v>
      </c>
      <c r="AF94" s="127">
        <v>2290</v>
      </c>
      <c r="AG94" s="127">
        <v>2300</v>
      </c>
    </row>
    <row r="95" spans="1:33">
      <c r="B95" s="164" t="s">
        <v>15</v>
      </c>
      <c r="C95" s="164">
        <v>4.0893620000000004</v>
      </c>
      <c r="D95" s="164">
        <v>2.8102510000000001</v>
      </c>
      <c r="E95" s="164">
        <v>3.0748980000000001</v>
      </c>
      <c r="F95" s="164">
        <v>0.59217390000000003</v>
      </c>
      <c r="G95" s="164">
        <v>1.440212</v>
      </c>
      <c r="H95" s="164">
        <v>1.3565959999999999</v>
      </c>
      <c r="I95" s="164">
        <v>1.2942260000000001</v>
      </c>
      <c r="J95" s="164">
        <v>1.082686</v>
      </c>
      <c r="K95" s="164">
        <v>-0.31306650000000003</v>
      </c>
      <c r="L95" s="164">
        <v>-0.11596960000000001</v>
      </c>
      <c r="M95" s="164">
        <v>-0.69845460000000004</v>
      </c>
      <c r="N95" s="123">
        <f>IF(N$1&lt;=$E$6,$M95-$M95/($E$6-2100)*(N$1-$M$1),0)</f>
        <v>-0.62860914000000001</v>
      </c>
      <c r="O95" s="123">
        <f t="shared" ref="O95:AG99" si="21">IF(O$1&lt;=$E$6,$M95-$M95/($E$6-2100)*(O$1-$M$1),0)</f>
        <v>-0.55876367999999998</v>
      </c>
      <c r="P95" s="123">
        <f t="shared" si="21"/>
        <v>-0.48891822000000001</v>
      </c>
      <c r="Q95" s="123">
        <f t="shared" si="21"/>
        <v>-0.41907276000000004</v>
      </c>
      <c r="R95" s="123">
        <f t="shared" si="21"/>
        <v>-0.34922730000000002</v>
      </c>
      <c r="S95" s="123">
        <f t="shared" si="21"/>
        <v>-0.27938183999999999</v>
      </c>
      <c r="T95" s="123">
        <f t="shared" si="21"/>
        <v>-0.20953638000000002</v>
      </c>
      <c r="U95" s="123">
        <f t="shared" si="21"/>
        <v>-0.13969092000000005</v>
      </c>
      <c r="V95" s="123">
        <f t="shared" si="21"/>
        <v>-6.9845460000000026E-2</v>
      </c>
      <c r="W95" s="123">
        <f t="shared" si="21"/>
        <v>0</v>
      </c>
      <c r="X95" s="123">
        <f t="shared" si="21"/>
        <v>0</v>
      </c>
      <c r="Y95" s="123">
        <f t="shared" si="21"/>
        <v>0</v>
      </c>
      <c r="Z95" s="123">
        <f t="shared" si="21"/>
        <v>0</v>
      </c>
      <c r="AA95" s="123">
        <f t="shared" si="21"/>
        <v>0</v>
      </c>
      <c r="AB95" s="123">
        <f t="shared" si="21"/>
        <v>0</v>
      </c>
      <c r="AC95" s="123">
        <f t="shared" si="21"/>
        <v>0</v>
      </c>
      <c r="AD95" s="123">
        <f t="shared" si="21"/>
        <v>0</v>
      </c>
      <c r="AE95" s="123">
        <f t="shared" si="21"/>
        <v>0</v>
      </c>
      <c r="AF95" s="123">
        <f t="shared" si="21"/>
        <v>0</v>
      </c>
      <c r="AG95" s="123">
        <f t="shared" si="21"/>
        <v>0</v>
      </c>
    </row>
    <row r="96" spans="1:33">
      <c r="B96" s="164" t="s">
        <v>16</v>
      </c>
      <c r="C96" s="164">
        <v>0</v>
      </c>
      <c r="D96" s="164">
        <v>0</v>
      </c>
      <c r="E96" s="164">
        <v>0</v>
      </c>
      <c r="F96" s="164">
        <v>0</v>
      </c>
      <c r="G96" s="164">
        <v>0</v>
      </c>
      <c r="H96" s="164">
        <v>0</v>
      </c>
      <c r="I96" s="164">
        <v>0</v>
      </c>
      <c r="J96" s="164">
        <v>0</v>
      </c>
      <c r="K96" s="164">
        <v>0</v>
      </c>
      <c r="L96" s="164">
        <v>0</v>
      </c>
      <c r="M96" s="164">
        <v>0</v>
      </c>
      <c r="N96" s="123">
        <f>IF(N$1&lt;=$E$6,$M96-$M96/($E$6-2100)*(N$1-$M$1),0)</f>
        <v>0</v>
      </c>
      <c r="O96" s="123">
        <f t="shared" si="21"/>
        <v>0</v>
      </c>
      <c r="P96" s="123">
        <f t="shared" si="21"/>
        <v>0</v>
      </c>
      <c r="Q96" s="123">
        <f t="shared" si="21"/>
        <v>0</v>
      </c>
      <c r="R96" s="123">
        <f t="shared" si="21"/>
        <v>0</v>
      </c>
      <c r="S96" s="123">
        <f t="shared" si="21"/>
        <v>0</v>
      </c>
      <c r="T96" s="123">
        <f t="shared" si="21"/>
        <v>0</v>
      </c>
      <c r="U96" s="123">
        <f t="shared" si="21"/>
        <v>0</v>
      </c>
      <c r="V96" s="123">
        <f t="shared" si="21"/>
        <v>0</v>
      </c>
      <c r="W96" s="123">
        <f t="shared" si="21"/>
        <v>0</v>
      </c>
      <c r="X96" s="123">
        <f t="shared" si="21"/>
        <v>0</v>
      </c>
      <c r="Y96" s="123">
        <f t="shared" si="21"/>
        <v>0</v>
      </c>
      <c r="Z96" s="123">
        <f t="shared" si="21"/>
        <v>0</v>
      </c>
      <c r="AA96" s="123">
        <f t="shared" si="21"/>
        <v>0</v>
      </c>
      <c r="AB96" s="123">
        <f t="shared" si="21"/>
        <v>0</v>
      </c>
      <c r="AC96" s="123">
        <f t="shared" si="21"/>
        <v>0</v>
      </c>
      <c r="AD96" s="123">
        <f t="shared" si="21"/>
        <v>0</v>
      </c>
      <c r="AE96" s="123">
        <f t="shared" si="21"/>
        <v>0</v>
      </c>
      <c r="AF96" s="123">
        <f t="shared" si="21"/>
        <v>0</v>
      </c>
      <c r="AG96" s="123">
        <f t="shared" si="21"/>
        <v>0</v>
      </c>
    </row>
    <row r="97" spans="1:33">
      <c r="B97" s="164" t="s">
        <v>17</v>
      </c>
      <c r="C97" s="164">
        <v>3.96</v>
      </c>
      <c r="D97" s="164">
        <v>3.59</v>
      </c>
      <c r="E97" s="164">
        <v>3.11</v>
      </c>
      <c r="F97" s="164">
        <v>2.37</v>
      </c>
      <c r="G97" s="164">
        <v>1.37</v>
      </c>
      <c r="H97" s="164">
        <v>0.01</v>
      </c>
      <c r="I97" s="164">
        <v>-1.7</v>
      </c>
      <c r="J97" s="164">
        <v>-3.87</v>
      </c>
      <c r="K97" s="164">
        <v>-6.04</v>
      </c>
      <c r="L97" s="164">
        <v>-7.33</v>
      </c>
      <c r="M97" s="164">
        <v>-8.26</v>
      </c>
      <c r="N97" s="123">
        <f>IF(N$1&lt;=$E$6,$M97-$M97/($E$6-2100)*(N$1-$M$1),0)</f>
        <v>-7.4340000000000002</v>
      </c>
      <c r="O97" s="123">
        <f t="shared" si="21"/>
        <v>-6.6079999999999997</v>
      </c>
      <c r="P97" s="123">
        <f t="shared" si="21"/>
        <v>-5.782</v>
      </c>
      <c r="Q97" s="123">
        <f t="shared" si="21"/>
        <v>-4.9559999999999995</v>
      </c>
      <c r="R97" s="123">
        <f t="shared" si="21"/>
        <v>-4.13</v>
      </c>
      <c r="S97" s="123">
        <f t="shared" si="21"/>
        <v>-3.3040000000000003</v>
      </c>
      <c r="T97" s="123">
        <f t="shared" si="21"/>
        <v>-2.4780000000000006</v>
      </c>
      <c r="U97" s="123">
        <f t="shared" si="21"/>
        <v>-1.6520000000000001</v>
      </c>
      <c r="V97" s="123">
        <f t="shared" si="21"/>
        <v>-0.82600000000000051</v>
      </c>
      <c r="W97" s="123">
        <f t="shared" si="21"/>
        <v>0</v>
      </c>
      <c r="X97" s="123">
        <f t="shared" si="21"/>
        <v>0</v>
      </c>
      <c r="Y97" s="123">
        <f t="shared" si="21"/>
        <v>0</v>
      </c>
      <c r="Z97" s="123">
        <f t="shared" si="21"/>
        <v>0</v>
      </c>
      <c r="AA97" s="123">
        <f t="shared" si="21"/>
        <v>0</v>
      </c>
      <c r="AB97" s="123">
        <f t="shared" si="21"/>
        <v>0</v>
      </c>
      <c r="AC97" s="123">
        <f t="shared" si="21"/>
        <v>0</v>
      </c>
      <c r="AD97" s="123">
        <f t="shared" si="21"/>
        <v>0</v>
      </c>
      <c r="AE97" s="123">
        <f t="shared" si="21"/>
        <v>0</v>
      </c>
      <c r="AF97" s="123">
        <f t="shared" si="21"/>
        <v>0</v>
      </c>
      <c r="AG97" s="123">
        <f t="shared" si="21"/>
        <v>0</v>
      </c>
    </row>
    <row r="98" spans="1:33">
      <c r="B98" s="164" t="s">
        <v>18</v>
      </c>
      <c r="C98" s="164">
        <v>3.8162694025926598</v>
      </c>
      <c r="D98" s="164">
        <v>2.801584351775428</v>
      </c>
      <c r="E98" s="164">
        <v>1.0735675390206065</v>
      </c>
      <c r="F98" s="164">
        <v>0.7333480570639912</v>
      </c>
      <c r="G98" s="164">
        <v>0.62841414993228673</v>
      </c>
      <c r="H98" s="164">
        <v>0.75876581762549344</v>
      </c>
      <c r="I98" s="164">
        <v>0.60640379054439542</v>
      </c>
      <c r="J98" s="164">
        <v>0.38500690498647661</v>
      </c>
      <c r="K98" s="164">
        <v>9.4575160951736598E-2</v>
      </c>
      <c r="L98" s="164">
        <v>0.37283585655938112</v>
      </c>
      <c r="M98" s="164">
        <v>0.65109655216702556</v>
      </c>
      <c r="N98" s="123">
        <f>IF(N$1&lt;=$E$6,$M98-$M98/($E$6-2100)*(N$1-$M$1),0)</f>
        <v>0.58598689695032302</v>
      </c>
      <c r="O98" s="123">
        <f t="shared" si="21"/>
        <v>0.52087724173362049</v>
      </c>
      <c r="P98" s="123">
        <f t="shared" si="21"/>
        <v>0.4557675865169179</v>
      </c>
      <c r="Q98" s="123">
        <f t="shared" si="21"/>
        <v>0.39065793130021537</v>
      </c>
      <c r="R98" s="123">
        <f t="shared" si="21"/>
        <v>0.32554827608351278</v>
      </c>
      <c r="S98" s="123">
        <f t="shared" si="21"/>
        <v>0.26043862086681024</v>
      </c>
      <c r="T98" s="123">
        <f t="shared" si="21"/>
        <v>0.19532896565010771</v>
      </c>
      <c r="U98" s="123">
        <f t="shared" si="21"/>
        <v>0.13021931043340518</v>
      </c>
      <c r="V98" s="123">
        <f t="shared" si="21"/>
        <v>6.5109655216702533E-2</v>
      </c>
      <c r="W98" s="123">
        <f t="shared" si="21"/>
        <v>0</v>
      </c>
      <c r="X98" s="123">
        <f t="shared" si="21"/>
        <v>0</v>
      </c>
      <c r="Y98" s="123">
        <f t="shared" si="21"/>
        <v>0</v>
      </c>
      <c r="Z98" s="123">
        <f t="shared" si="21"/>
        <v>0</v>
      </c>
      <c r="AA98" s="123">
        <f t="shared" si="21"/>
        <v>0</v>
      </c>
      <c r="AB98" s="123">
        <f t="shared" si="21"/>
        <v>0</v>
      </c>
      <c r="AC98" s="123">
        <f t="shared" si="21"/>
        <v>0</v>
      </c>
      <c r="AD98" s="123">
        <f t="shared" si="21"/>
        <v>0</v>
      </c>
      <c r="AE98" s="123">
        <f t="shared" si="21"/>
        <v>0</v>
      </c>
      <c r="AF98" s="123">
        <f t="shared" si="21"/>
        <v>0</v>
      </c>
      <c r="AG98" s="123">
        <f t="shared" si="21"/>
        <v>0</v>
      </c>
    </row>
    <row r="99" spans="1:33">
      <c r="A99" s="126" t="s">
        <v>36</v>
      </c>
      <c r="B99" s="165" t="s">
        <v>22</v>
      </c>
      <c r="C99" s="165">
        <v>2.966407850648165</v>
      </c>
      <c r="D99" s="165">
        <v>2.3004588379438569</v>
      </c>
      <c r="E99" s="165">
        <v>1.8146163847551517</v>
      </c>
      <c r="F99" s="165">
        <v>0.92388048926599786</v>
      </c>
      <c r="G99" s="165">
        <v>0.85965653748307169</v>
      </c>
      <c r="H99" s="165">
        <v>0.53134045440637334</v>
      </c>
      <c r="I99" s="165">
        <v>5.015744763609889E-2</v>
      </c>
      <c r="J99" s="165">
        <v>-0.60057677375338092</v>
      </c>
      <c r="K99" s="165">
        <v>-1.5646228347620659</v>
      </c>
      <c r="L99" s="165">
        <v>-1.7682834358601547</v>
      </c>
      <c r="M99" s="165">
        <v>-2.0768395119582435</v>
      </c>
      <c r="N99" s="125">
        <f>IF(N$1&lt;=$E$6,$M99-$M99/($E$6-2100)*(N$1-$M$1),0)</f>
        <v>-1.8691555607624191</v>
      </c>
      <c r="O99" s="125">
        <f t="shared" si="21"/>
        <v>-1.6614716095665947</v>
      </c>
      <c r="P99" s="125">
        <f t="shared" si="21"/>
        <v>-1.4537876583707705</v>
      </c>
      <c r="Q99" s="125">
        <f t="shared" si="21"/>
        <v>-1.2461037071749459</v>
      </c>
      <c r="R99" s="125">
        <f t="shared" si="21"/>
        <v>-1.0384197559791217</v>
      </c>
      <c r="S99" s="125">
        <f t="shared" si="21"/>
        <v>-0.83073580478329734</v>
      </c>
      <c r="T99" s="125">
        <f t="shared" si="21"/>
        <v>-0.62305185358747295</v>
      </c>
      <c r="U99" s="125">
        <f t="shared" si="21"/>
        <v>-0.41536790239164856</v>
      </c>
      <c r="V99" s="125">
        <f t="shared" si="21"/>
        <v>-0.20768395119582417</v>
      </c>
      <c r="W99" s="125">
        <f t="shared" si="21"/>
        <v>0</v>
      </c>
      <c r="X99" s="125">
        <f t="shared" si="21"/>
        <v>0</v>
      </c>
      <c r="Y99" s="125">
        <f t="shared" si="21"/>
        <v>0</v>
      </c>
      <c r="Z99" s="125">
        <f t="shared" si="21"/>
        <v>0</v>
      </c>
      <c r="AA99" s="125">
        <f t="shared" si="21"/>
        <v>0</v>
      </c>
      <c r="AB99" s="125">
        <f t="shared" si="21"/>
        <v>0</v>
      </c>
      <c r="AC99" s="125">
        <f t="shared" si="21"/>
        <v>0</v>
      </c>
      <c r="AD99" s="125">
        <f t="shared" si="21"/>
        <v>0</v>
      </c>
      <c r="AE99" s="125">
        <f t="shared" si="21"/>
        <v>0</v>
      </c>
      <c r="AF99" s="125">
        <f t="shared" si="21"/>
        <v>0</v>
      </c>
      <c r="AG99" s="125">
        <f t="shared" si="21"/>
        <v>0</v>
      </c>
    </row>
    <row r="100" spans="1:33" s="129" customFormat="1">
      <c r="A100" s="132"/>
      <c r="B100" s="202"/>
      <c r="C100" s="202"/>
      <c r="D100" s="202"/>
      <c r="E100" s="202"/>
      <c r="F100" s="202"/>
      <c r="G100" s="202"/>
      <c r="H100" s="202"/>
      <c r="I100" s="202"/>
      <c r="J100" s="202"/>
      <c r="K100" s="202"/>
      <c r="L100" s="202"/>
      <c r="M100" s="202"/>
      <c r="N100" s="202"/>
      <c r="O100" s="202"/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202"/>
      <c r="AC100" s="202"/>
      <c r="AD100" s="202"/>
      <c r="AE100" s="202"/>
      <c r="AF100" s="202"/>
      <c r="AG100" s="202"/>
    </row>
    <row r="102" spans="1:33">
      <c r="A102" s="163" t="s">
        <v>87</v>
      </c>
      <c r="B102" s="166" t="s">
        <v>38</v>
      </c>
      <c r="C102" s="166">
        <v>2000</v>
      </c>
      <c r="D102" s="166">
        <v>2010</v>
      </c>
      <c r="E102" s="166">
        <v>2020</v>
      </c>
      <c r="F102" s="166">
        <v>2030</v>
      </c>
      <c r="G102" s="166">
        <v>2040</v>
      </c>
      <c r="H102" s="166">
        <v>2050</v>
      </c>
      <c r="I102" s="166">
        <v>2060</v>
      </c>
      <c r="J102" s="166">
        <v>2070</v>
      </c>
      <c r="K102" s="166">
        <v>2080</v>
      </c>
      <c r="L102" s="166">
        <v>2090</v>
      </c>
      <c r="M102" s="166">
        <v>2100</v>
      </c>
      <c r="N102" s="201">
        <v>2110</v>
      </c>
      <c r="O102" s="201">
        <v>2120</v>
      </c>
      <c r="P102" s="201">
        <v>2130</v>
      </c>
      <c r="Q102" s="201">
        <v>2140</v>
      </c>
      <c r="R102" s="201">
        <v>2150</v>
      </c>
      <c r="S102" s="201">
        <v>2160</v>
      </c>
      <c r="T102" s="201">
        <v>2170</v>
      </c>
      <c r="U102" s="201">
        <v>2180</v>
      </c>
      <c r="V102" s="201">
        <v>2190</v>
      </c>
      <c r="W102" s="201">
        <v>2200</v>
      </c>
      <c r="X102" s="201">
        <v>2210</v>
      </c>
      <c r="Y102" s="201">
        <v>2220</v>
      </c>
      <c r="Z102" s="201">
        <v>2230</v>
      </c>
      <c r="AA102" s="201">
        <v>2240</v>
      </c>
      <c r="AB102" s="201">
        <v>2250</v>
      </c>
      <c r="AC102" s="201">
        <v>2260</v>
      </c>
      <c r="AD102" s="201">
        <v>2270</v>
      </c>
      <c r="AE102" s="201">
        <v>2280</v>
      </c>
      <c r="AF102" s="201">
        <v>2290</v>
      </c>
      <c r="AG102" s="201">
        <v>2300</v>
      </c>
    </row>
    <row r="103" spans="1:33">
      <c r="A103" s="126" t="s">
        <v>39</v>
      </c>
      <c r="B103" s="165" t="s">
        <v>22</v>
      </c>
      <c r="C103" s="165">
        <v>0.60089999999999999</v>
      </c>
      <c r="D103" s="165">
        <v>0.64869999999999994</v>
      </c>
      <c r="E103" s="165">
        <v>0.7107</v>
      </c>
      <c r="F103" s="165">
        <v>0.80049999999999999</v>
      </c>
      <c r="G103" s="165">
        <v>0.78039999999999998</v>
      </c>
      <c r="H103" s="165">
        <v>0.7268</v>
      </c>
      <c r="I103" s="165">
        <v>0.68809999999999993</v>
      </c>
      <c r="J103" s="165">
        <v>0.63449999999999995</v>
      </c>
      <c r="K103" s="165">
        <v>0.58589999999999998</v>
      </c>
      <c r="L103" s="165">
        <v>0.54370000000000007</v>
      </c>
      <c r="M103" s="165">
        <v>0.49990000000000001</v>
      </c>
      <c r="N103" s="202">
        <f>M103</f>
        <v>0.49990000000000001</v>
      </c>
      <c r="O103" s="202">
        <f t="shared" ref="O103:AG103" si="22">N103</f>
        <v>0.49990000000000001</v>
      </c>
      <c r="P103" s="202">
        <f t="shared" si="22"/>
        <v>0.49990000000000001</v>
      </c>
      <c r="Q103" s="202">
        <f t="shared" si="22"/>
        <v>0.49990000000000001</v>
      </c>
      <c r="R103" s="202">
        <f t="shared" si="22"/>
        <v>0.49990000000000001</v>
      </c>
      <c r="S103" s="202">
        <f t="shared" si="22"/>
        <v>0.49990000000000001</v>
      </c>
      <c r="T103" s="202">
        <f t="shared" si="22"/>
        <v>0.49990000000000001</v>
      </c>
      <c r="U103" s="202">
        <f t="shared" si="22"/>
        <v>0.49990000000000001</v>
      </c>
      <c r="V103" s="202">
        <f t="shared" si="22"/>
        <v>0.49990000000000001</v>
      </c>
      <c r="W103" s="202">
        <f t="shared" si="22"/>
        <v>0.49990000000000001</v>
      </c>
      <c r="X103" s="202">
        <f t="shared" si="22"/>
        <v>0.49990000000000001</v>
      </c>
      <c r="Y103" s="202">
        <f t="shared" si="22"/>
        <v>0.49990000000000001</v>
      </c>
      <c r="Z103" s="202">
        <f t="shared" si="22"/>
        <v>0.49990000000000001</v>
      </c>
      <c r="AA103" s="202">
        <f t="shared" si="22"/>
        <v>0.49990000000000001</v>
      </c>
      <c r="AB103" s="202">
        <f t="shared" si="22"/>
        <v>0.49990000000000001</v>
      </c>
      <c r="AC103" s="202">
        <f t="shared" si="22"/>
        <v>0.49990000000000001</v>
      </c>
      <c r="AD103" s="202">
        <f t="shared" si="22"/>
        <v>0.49990000000000001</v>
      </c>
      <c r="AE103" s="202">
        <f t="shared" si="22"/>
        <v>0.49990000000000001</v>
      </c>
      <c r="AF103" s="202">
        <f t="shared" si="22"/>
        <v>0.49990000000000001</v>
      </c>
      <c r="AG103" s="202">
        <f t="shared" si="22"/>
        <v>0.49990000000000001</v>
      </c>
    </row>
    <row r="105" spans="1:33">
      <c r="A105" s="163" t="s">
        <v>88</v>
      </c>
      <c r="B105" s="166" t="s">
        <v>70</v>
      </c>
      <c r="C105" s="166">
        <v>2000</v>
      </c>
      <c r="D105" s="166">
        <v>2010</v>
      </c>
      <c r="E105" s="166">
        <v>2020</v>
      </c>
      <c r="F105" s="166">
        <v>2030</v>
      </c>
      <c r="G105" s="166">
        <v>2040</v>
      </c>
      <c r="H105" s="166">
        <v>2050</v>
      </c>
      <c r="I105" s="166">
        <v>2060</v>
      </c>
      <c r="J105" s="166">
        <v>2070</v>
      </c>
      <c r="K105" s="166">
        <v>2080</v>
      </c>
      <c r="L105" s="166">
        <v>2090</v>
      </c>
      <c r="M105" s="166">
        <v>2100</v>
      </c>
      <c r="N105" s="166">
        <v>2110</v>
      </c>
      <c r="O105" s="166">
        <v>2120</v>
      </c>
      <c r="P105" s="166">
        <v>2130</v>
      </c>
      <c r="Q105" s="166">
        <v>2140</v>
      </c>
      <c r="R105" s="166">
        <v>2150</v>
      </c>
      <c r="S105" s="166">
        <v>2160</v>
      </c>
      <c r="T105" s="166">
        <v>2170</v>
      </c>
      <c r="U105" s="166">
        <v>2180</v>
      </c>
      <c r="V105" s="166">
        <v>2190</v>
      </c>
      <c r="W105" s="166">
        <v>2200</v>
      </c>
      <c r="X105" s="166">
        <v>2210</v>
      </c>
      <c r="Y105" s="166">
        <v>2220</v>
      </c>
      <c r="Z105" s="166">
        <v>2230</v>
      </c>
      <c r="AA105" s="166">
        <v>2240</v>
      </c>
      <c r="AB105" s="166">
        <v>2250</v>
      </c>
      <c r="AC105" s="166">
        <v>2260</v>
      </c>
      <c r="AD105" s="166">
        <v>2270</v>
      </c>
      <c r="AE105" s="166">
        <v>2280</v>
      </c>
      <c r="AF105" s="166">
        <v>2290</v>
      </c>
      <c r="AG105" s="166">
        <v>2300</v>
      </c>
    </row>
    <row r="106" spans="1:33">
      <c r="B106" s="165" t="s">
        <v>22</v>
      </c>
      <c r="C106" s="165">
        <v>0.70551692357089579</v>
      </c>
      <c r="D106" s="165">
        <v>0.78941632207874912</v>
      </c>
      <c r="E106" s="165">
        <v>0.85721520332511369</v>
      </c>
      <c r="F106" s="165">
        <v>0.90318110360205095</v>
      </c>
      <c r="G106" s="165">
        <v>0.93453118442250105</v>
      </c>
      <c r="H106" s="165">
        <v>0.94955832989162259</v>
      </c>
      <c r="I106" s="165">
        <v>0.96076405632913042</v>
      </c>
      <c r="J106" s="165">
        <v>0.97183013258131679</v>
      </c>
      <c r="K106" s="165">
        <v>0.97885323767102328</v>
      </c>
      <c r="L106" s="165">
        <v>0.98387770317253986</v>
      </c>
      <c r="M106" s="165">
        <v>0.9906108311930093</v>
      </c>
      <c r="N106" s="165">
        <v>0.9906108311930093</v>
      </c>
      <c r="O106" s="165">
        <v>0.9906108311930093</v>
      </c>
      <c r="P106" s="165">
        <v>0.9906108311930093</v>
      </c>
      <c r="Q106" s="165">
        <v>0.9906108311930093</v>
      </c>
      <c r="R106" s="165">
        <v>0.9906108311930093</v>
      </c>
      <c r="S106" s="165">
        <v>0.9906108311930093</v>
      </c>
      <c r="T106" s="165">
        <v>0.9906108311930093</v>
      </c>
      <c r="U106" s="165">
        <v>0.9906108311930093</v>
      </c>
      <c r="V106" s="165">
        <v>0.9906108311930093</v>
      </c>
      <c r="W106" s="165">
        <v>0.9906108311930093</v>
      </c>
      <c r="X106" s="165">
        <v>0.9906108311930093</v>
      </c>
      <c r="Y106" s="165">
        <v>0.9906108311930093</v>
      </c>
      <c r="Z106" s="165">
        <v>0.9906108311930093</v>
      </c>
      <c r="AA106" s="165">
        <v>0.9906108311930093</v>
      </c>
      <c r="AB106" s="165">
        <v>0.9906108311930093</v>
      </c>
      <c r="AC106" s="165">
        <v>0.9906108311930093</v>
      </c>
      <c r="AD106" s="165">
        <v>0.9906108311930093</v>
      </c>
      <c r="AE106" s="165">
        <v>0.9906108311930093</v>
      </c>
      <c r="AF106" s="165">
        <v>0.9906108311930093</v>
      </c>
      <c r="AG106" s="165">
        <v>0.9906108311930093</v>
      </c>
    </row>
    <row r="107" spans="1:33"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</row>
    <row r="109" spans="1:33" s="204" customFormat="1">
      <c r="A109" s="203"/>
    </row>
    <row r="110" spans="1:33">
      <c r="A110" s="125" t="s">
        <v>46</v>
      </c>
    </row>
    <row r="112" spans="1:33">
      <c r="B112" s="127" t="s">
        <v>47</v>
      </c>
      <c r="C112" s="127">
        <v>2000</v>
      </c>
      <c r="D112" s="127">
        <v>2010</v>
      </c>
      <c r="E112" s="127">
        <v>2020</v>
      </c>
      <c r="F112" s="127">
        <v>2030</v>
      </c>
      <c r="G112" s="127">
        <v>2040</v>
      </c>
      <c r="H112" s="127">
        <v>2050</v>
      </c>
      <c r="I112" s="127">
        <v>2060</v>
      </c>
      <c r="J112" s="127">
        <v>2070</v>
      </c>
      <c r="K112" s="127">
        <v>2080</v>
      </c>
      <c r="L112" s="127">
        <v>2090</v>
      </c>
      <c r="M112" s="127">
        <v>2100</v>
      </c>
      <c r="N112" s="127">
        <v>2110</v>
      </c>
      <c r="O112" s="127">
        <v>2120</v>
      </c>
      <c r="P112" s="127">
        <v>2130</v>
      </c>
      <c r="Q112" s="127">
        <v>2140</v>
      </c>
      <c r="R112" s="127">
        <v>2150</v>
      </c>
      <c r="S112" s="127">
        <v>2160</v>
      </c>
      <c r="T112" s="127">
        <v>2170</v>
      </c>
      <c r="U112" s="127">
        <v>2180</v>
      </c>
      <c r="V112" s="127">
        <v>2190</v>
      </c>
      <c r="W112" s="127">
        <v>2200</v>
      </c>
      <c r="X112" s="127">
        <v>2210</v>
      </c>
      <c r="Y112" s="127">
        <v>2220</v>
      </c>
      <c r="Z112" s="127">
        <v>2230</v>
      </c>
      <c r="AA112" s="127">
        <v>2240</v>
      </c>
      <c r="AB112" s="127">
        <v>2250</v>
      </c>
      <c r="AC112" s="127">
        <v>2260</v>
      </c>
      <c r="AD112" s="127">
        <v>2270</v>
      </c>
      <c r="AE112" s="127">
        <v>2280</v>
      </c>
      <c r="AF112" s="127">
        <v>2290</v>
      </c>
      <c r="AG112" s="127">
        <v>2300</v>
      </c>
    </row>
    <row r="113" spans="1:33">
      <c r="A113" s="137"/>
      <c r="B113" s="123" t="s">
        <v>15</v>
      </c>
      <c r="C113" s="123">
        <f t="shared" ref="C113:AG120" si="23">C33/$H$8</f>
        <v>1.3978755279471915</v>
      </c>
      <c r="D113" s="123">
        <f t="shared" si="23"/>
        <v>3.2880109236981916</v>
      </c>
      <c r="E113" s="123">
        <f t="shared" si="23"/>
        <v>6.389028481307351</v>
      </c>
      <c r="F113" s="123">
        <f t="shared" si="23"/>
        <v>10.714733257677754</v>
      </c>
      <c r="G113" s="123">
        <f t="shared" si="23"/>
        <v>15.936900701533867</v>
      </c>
      <c r="H113" s="123">
        <f t="shared" si="23"/>
        <v>21.37190067440859</v>
      </c>
      <c r="I113" s="123">
        <f t="shared" si="23"/>
        <v>27.124852430608179</v>
      </c>
      <c r="J113" s="123">
        <f t="shared" si="23"/>
        <v>33.759582486476141</v>
      </c>
      <c r="K113" s="123">
        <f t="shared" si="23"/>
        <v>41.03798326988349</v>
      </c>
      <c r="L113" s="123">
        <f t="shared" si="23"/>
        <v>48.915885978510786</v>
      </c>
      <c r="M113" s="123">
        <f t="shared" si="23"/>
        <v>57.630189504987115</v>
      </c>
      <c r="N113" s="123">
        <f t="shared" si="23"/>
        <v>66.478157035383418</v>
      </c>
      <c r="O113" s="123">
        <f t="shared" si="23"/>
        <v>76.127711016624687</v>
      </c>
      <c r="P113" s="123">
        <f t="shared" si="23"/>
        <v>86.544893890289273</v>
      </c>
      <c r="Q113" s="123">
        <f t="shared" si="23"/>
        <v>97.673107495864272</v>
      </c>
      <c r="R113" s="123">
        <f t="shared" si="23"/>
        <v>109.43177353721326</v>
      </c>
      <c r="S113" s="123">
        <f t="shared" si="23"/>
        <v>121.7157411076538</v>
      </c>
      <c r="T113" s="123">
        <f t="shared" si="23"/>
        <v>134.39556427938155</v>
      </c>
      <c r="U113" s="123">
        <f t="shared" si="23"/>
        <v>147.31874134789007</v>
      </c>
      <c r="V113" s="123">
        <f t="shared" si="23"/>
        <v>160.31196654839152</v>
      </c>
      <c r="W113" s="123">
        <f t="shared" si="23"/>
        <v>173.1843966407051</v>
      </c>
      <c r="X113" s="123">
        <f t="shared" si="23"/>
        <v>185.65100229205174</v>
      </c>
      <c r="Y113" s="123">
        <f t="shared" si="23"/>
        <v>197.48383559796051</v>
      </c>
      <c r="Z113" s="123">
        <f t="shared" si="23"/>
        <v>208.45462107803684</v>
      </c>
      <c r="AA113" s="123">
        <f t="shared" si="23"/>
        <v>218.34196711070595</v>
      </c>
      <c r="AB113" s="123">
        <f t="shared" si="23"/>
        <v>226.93873427816828</v>
      </c>
      <c r="AC113" s="123">
        <f t="shared" si="23"/>
        <v>234.0592214009732</v>
      </c>
      <c r="AD113" s="123">
        <f t="shared" si="23"/>
        <v>239.5458226676929</v>
      </c>
      <c r="AE113" s="123">
        <f t="shared" si="23"/>
        <v>243.27482322231918</v>
      </c>
      <c r="AF113" s="123">
        <f t="shared" si="23"/>
        <v>245.16103580144255</v>
      </c>
      <c r="AG113" s="123">
        <f t="shared" si="23"/>
        <v>245.16103580144255</v>
      </c>
    </row>
    <row r="114" spans="1:33">
      <c r="A114" s="137"/>
      <c r="B114" s="123" t="s">
        <v>16</v>
      </c>
      <c r="C114" s="123">
        <f t="shared" si="23"/>
        <v>9.9510146951500484</v>
      </c>
      <c r="D114" s="123">
        <f t="shared" si="23"/>
        <v>11.960726469556379</v>
      </c>
      <c r="E114" s="123">
        <f t="shared" si="23"/>
        <v>14.399024468611676</v>
      </c>
      <c r="F114" s="123">
        <f t="shared" si="23"/>
        <v>16.868241087508494</v>
      </c>
      <c r="G114" s="123">
        <f t="shared" si="23"/>
        <v>19.07261942044228</v>
      </c>
      <c r="H114" s="123">
        <f t="shared" si="23"/>
        <v>21.145638612512457</v>
      </c>
      <c r="I114" s="123">
        <f t="shared" si="23"/>
        <v>23.276547316930042</v>
      </c>
      <c r="J114" s="123">
        <f t="shared" si="23"/>
        <v>25.56717583213069</v>
      </c>
      <c r="K114" s="123">
        <f t="shared" si="23"/>
        <v>28.113364584950673</v>
      </c>
      <c r="L114" s="123">
        <f t="shared" si="23"/>
        <v>31.164899342019087</v>
      </c>
      <c r="M114" s="123">
        <f t="shared" si="23"/>
        <v>34.435108050286949</v>
      </c>
      <c r="N114" s="123">
        <f t="shared" si="23"/>
        <v>39.721932899409843</v>
      </c>
      <c r="O114" s="123">
        <f t="shared" si="23"/>
        <v>45.487720533204886</v>
      </c>
      <c r="P114" s="123">
        <f t="shared" si="23"/>
        <v>51.712180680142225</v>
      </c>
      <c r="Q114" s="123">
        <f t="shared" si="23"/>
        <v>58.361494888652459</v>
      </c>
      <c r="R114" s="123">
        <f t="shared" si="23"/>
        <v>65.387516130974646</v>
      </c>
      <c r="S114" s="123">
        <f t="shared" si="23"/>
        <v>72.727414788391627</v>
      </c>
      <c r="T114" s="123">
        <f t="shared" si="23"/>
        <v>80.30384451606399</v>
      </c>
      <c r="U114" s="123">
        <f t="shared" si="23"/>
        <v>88.025682714575765</v>
      </c>
      <c r="V114" s="123">
        <f t="shared" si="23"/>
        <v>95.789375972295488</v>
      </c>
      <c r="W114" s="123">
        <f t="shared" si="23"/>
        <v>103.48089191048662</v>
      </c>
      <c r="X114" s="123">
        <f t="shared" si="23"/>
        <v>110.92992021165664</v>
      </c>
      <c r="Y114" s="123">
        <f t="shared" si="23"/>
        <v>118.00025777136119</v>
      </c>
      <c r="Z114" s="123">
        <f t="shared" si="23"/>
        <v>124.55550575246069</v>
      </c>
      <c r="AA114" s="123">
        <f t="shared" si="23"/>
        <v>130.46337855124915</v>
      </c>
      <c r="AB114" s="123">
        <f t="shared" si="23"/>
        <v>135.60010652034782</v>
      </c>
      <c r="AC114" s="123">
        <f t="shared" si="23"/>
        <v>139.85472975776139</v>
      </c>
      <c r="AD114" s="123">
        <f t="shared" si="23"/>
        <v>143.13307586543789</v>
      </c>
      <c r="AE114" s="123">
        <f t="shared" si="23"/>
        <v>145.36122292032519</v>
      </c>
      <c r="AF114" s="123">
        <f t="shared" si="23"/>
        <v>146.48826995115792</v>
      </c>
      <c r="AG114" s="123">
        <f t="shared" si="23"/>
        <v>146.48826995115792</v>
      </c>
    </row>
    <row r="115" spans="1:33">
      <c r="A115" s="137"/>
      <c r="B115" s="123" t="s">
        <v>17</v>
      </c>
      <c r="C115" s="123">
        <f t="shared" si="23"/>
        <v>0.57704136756932722</v>
      </c>
      <c r="D115" s="123">
        <f t="shared" si="23"/>
        <v>1.0617395430990579</v>
      </c>
      <c r="E115" s="123">
        <f t="shared" si="23"/>
        <v>1.7786271331189996</v>
      </c>
      <c r="F115" s="123">
        <f t="shared" si="23"/>
        <v>3.1251355952231177</v>
      </c>
      <c r="G115" s="123">
        <f t="shared" si="23"/>
        <v>5.1981295731985613</v>
      </c>
      <c r="H115" s="123">
        <f t="shared" si="23"/>
        <v>8.0380409193557156</v>
      </c>
      <c r="I115" s="123">
        <f t="shared" si="23"/>
        <v>11.660281095255574</v>
      </c>
      <c r="J115" s="123">
        <f t="shared" si="23"/>
        <v>15.63679309512337</v>
      </c>
      <c r="K115" s="123">
        <f t="shared" si="23"/>
        <v>19.830609153848332</v>
      </c>
      <c r="L115" s="123">
        <f t="shared" si="23"/>
        <v>24.746381821058531</v>
      </c>
      <c r="M115" s="123">
        <f t="shared" si="23"/>
        <v>29.751647089949049</v>
      </c>
      <c r="N115" s="123">
        <f t="shared" si="23"/>
        <v>34.319419809226652</v>
      </c>
      <c r="O115" s="123">
        <f t="shared" si="23"/>
        <v>39.301012392753726</v>
      </c>
      <c r="P115" s="123">
        <f t="shared" si="23"/>
        <v>44.678894214605272</v>
      </c>
      <c r="Q115" s="123">
        <f t="shared" si="23"/>
        <v>50.423846413764466</v>
      </c>
      <c r="R115" s="123">
        <f t="shared" si="23"/>
        <v>56.49427035850109</v>
      </c>
      <c r="S115" s="123">
        <f t="shared" si="23"/>
        <v>62.835881780557919</v>
      </c>
      <c r="T115" s="123">
        <f t="shared" si="23"/>
        <v>69.381854080988347</v>
      </c>
      <c r="U115" s="123">
        <f t="shared" si="23"/>
        <v>76.053458091416189</v>
      </c>
      <c r="V115" s="123">
        <f t="shared" si="23"/>
        <v>82.76122452505075</v>
      </c>
      <c r="W115" s="123">
        <f t="shared" si="23"/>
        <v>89.406630354636164</v>
      </c>
      <c r="X115" s="123">
        <f t="shared" si="23"/>
        <v>95.842528881680451</v>
      </c>
      <c r="Y115" s="123">
        <f t="shared" si="23"/>
        <v>101.95124175622563</v>
      </c>
      <c r="Z115" s="123">
        <f t="shared" si="23"/>
        <v>107.6149215168921</v>
      </c>
      <c r="AA115" s="123">
        <f t="shared" si="23"/>
        <v>112.71927450179288</v>
      </c>
      <c r="AB115" s="123">
        <f t="shared" si="23"/>
        <v>117.15736476451305</v>
      </c>
      <c r="AC115" s="123">
        <f t="shared" si="23"/>
        <v>120.83332387215899</v>
      </c>
      <c r="AD115" s="123">
        <f t="shared" si="23"/>
        <v>123.66578765568664</v>
      </c>
      <c r="AE115" s="123">
        <f t="shared" si="23"/>
        <v>125.59088818810577</v>
      </c>
      <c r="AF115" s="123">
        <f t="shared" si="23"/>
        <v>126.56464745339228</v>
      </c>
      <c r="AG115" s="123">
        <f t="shared" si="23"/>
        <v>126.56464745339228</v>
      </c>
    </row>
    <row r="116" spans="1:33">
      <c r="A116" s="137"/>
      <c r="B116" s="123" t="s">
        <v>18</v>
      </c>
      <c r="C116" s="123">
        <f t="shared" si="23"/>
        <v>9.6911346837654051</v>
      </c>
      <c r="D116" s="123">
        <f t="shared" si="23"/>
        <v>12.349733490744953</v>
      </c>
      <c r="E116" s="123">
        <f t="shared" si="23"/>
        <v>15.19825391958196</v>
      </c>
      <c r="F116" s="123">
        <f t="shared" si="23"/>
        <v>18.127696412632979</v>
      </c>
      <c r="G116" s="123">
        <f t="shared" si="23"/>
        <v>21.386478022241626</v>
      </c>
      <c r="H116" s="123">
        <f t="shared" si="23"/>
        <v>24.792077008302975</v>
      </c>
      <c r="I116" s="123">
        <f t="shared" si="23"/>
        <v>28.38437479527256</v>
      </c>
      <c r="J116" s="123">
        <f t="shared" si="23"/>
        <v>32.495989764211828</v>
      </c>
      <c r="K116" s="123">
        <f t="shared" si="23"/>
        <v>36.954215458327766</v>
      </c>
      <c r="L116" s="123">
        <f t="shared" si="23"/>
        <v>42.105620471754754</v>
      </c>
      <c r="M116" s="123">
        <f t="shared" si="23"/>
        <v>47.456825532524888</v>
      </c>
      <c r="N116" s="123">
        <f t="shared" si="23"/>
        <v>54.742875691550068</v>
      </c>
      <c r="O116" s="123">
        <f t="shared" si="23"/>
        <v>62.689009544100038</v>
      </c>
      <c r="P116" s="123">
        <f t="shared" si="23"/>
        <v>71.267264004518324</v>
      </c>
      <c r="Q116" s="123">
        <f t="shared" si="23"/>
        <v>80.431032093858747</v>
      </c>
      <c r="R116" s="123">
        <f t="shared" si="23"/>
        <v>90.113959872037128</v>
      </c>
      <c r="S116" s="123">
        <f t="shared" si="23"/>
        <v>100.22945855154683</v>
      </c>
      <c r="T116" s="123">
        <f t="shared" si="23"/>
        <v>110.67093308447157</v>
      </c>
      <c r="U116" s="123">
        <f t="shared" si="23"/>
        <v>121.31280264509593</v>
      </c>
      <c r="V116" s="123">
        <f t="shared" si="23"/>
        <v>132.01235485447472</v>
      </c>
      <c r="W116" s="123">
        <f t="shared" si="23"/>
        <v>142.61243572038416</v>
      </c>
      <c r="X116" s="123">
        <f t="shared" si="23"/>
        <v>152.8783316763145</v>
      </c>
      <c r="Y116" s="123">
        <f t="shared" si="23"/>
        <v>162.62233409201656</v>
      </c>
      <c r="Z116" s="123">
        <f t="shared" si="23"/>
        <v>171.65646458776456</v>
      </c>
      <c r="AA116" s="123">
        <f t="shared" si="23"/>
        <v>179.79841344620922</v>
      </c>
      <c r="AB116" s="123">
        <f t="shared" si="23"/>
        <v>186.87760723533765</v>
      </c>
      <c r="AC116" s="123">
        <f t="shared" si="23"/>
        <v>192.74112630400742</v>
      </c>
      <c r="AD116" s="123">
        <f t="shared" si="23"/>
        <v>197.25918673930605</v>
      </c>
      <c r="AE116" s="123">
        <f t="shared" si="23"/>
        <v>200.32991286829568</v>
      </c>
      <c r="AF116" s="123">
        <f t="shared" si="23"/>
        <v>201.88315539714361</v>
      </c>
      <c r="AG116" s="123">
        <f t="shared" si="23"/>
        <v>201.88315539714361</v>
      </c>
    </row>
    <row r="117" spans="1:33">
      <c r="A117" s="137"/>
      <c r="B117" s="123" t="s">
        <v>19</v>
      </c>
      <c r="C117" s="123">
        <f t="shared" si="23"/>
        <v>25.128085671881198</v>
      </c>
      <c r="D117" s="123">
        <f t="shared" si="23"/>
        <v>30.642208850386513</v>
      </c>
      <c r="E117" s="123">
        <f t="shared" si="23"/>
        <v>36.947737886287747</v>
      </c>
      <c r="F117" s="123">
        <f t="shared" si="23"/>
        <v>43.295148644164648</v>
      </c>
      <c r="G117" s="123">
        <f t="shared" si="23"/>
        <v>49.622130566999687</v>
      </c>
      <c r="H117" s="123">
        <f t="shared" si="23"/>
        <v>55.992260558654493</v>
      </c>
      <c r="I117" s="123">
        <f t="shared" si="23"/>
        <v>62.64382890527304</v>
      </c>
      <c r="J117" s="123">
        <f t="shared" si="23"/>
        <v>70.027765154818923</v>
      </c>
      <c r="K117" s="123">
        <f t="shared" si="23"/>
        <v>78.089310346770048</v>
      </c>
      <c r="L117" s="123">
        <f t="shared" si="23"/>
        <v>87.549282768557049</v>
      </c>
      <c r="M117" s="123">
        <f t="shared" si="23"/>
        <v>97.560427942020752</v>
      </c>
      <c r="N117" s="123">
        <f t="shared" si="23"/>
        <v>112.53888812230296</v>
      </c>
      <c r="O117" s="123">
        <f t="shared" si="23"/>
        <v>128.87433008329222</v>
      </c>
      <c r="P117" s="123">
        <f t="shared" si="23"/>
        <v>146.50926808773968</v>
      </c>
      <c r="Q117" s="123">
        <f t="shared" si="23"/>
        <v>165.34788879878496</v>
      </c>
      <c r="R117" s="123">
        <f t="shared" si="23"/>
        <v>185.25378362361531</v>
      </c>
      <c r="S117" s="123">
        <f t="shared" si="23"/>
        <v>206.04894573035062</v>
      </c>
      <c r="T117" s="123">
        <f t="shared" si="23"/>
        <v>227.51423997089546</v>
      </c>
      <c r="U117" s="123">
        <f t="shared" si="23"/>
        <v>249.39150076083436</v>
      </c>
      <c r="V117" s="123">
        <f t="shared" si="23"/>
        <v>271.38734394296159</v>
      </c>
      <c r="W117" s="123">
        <f t="shared" si="23"/>
        <v>293.17869669135365</v>
      </c>
      <c r="X117" s="123">
        <f t="shared" si="23"/>
        <v>314.28304135474474</v>
      </c>
      <c r="Y117" s="123">
        <f t="shared" si="23"/>
        <v>334.31449172835761</v>
      </c>
      <c r="Z117" s="123">
        <f t="shared" si="23"/>
        <v>352.88660706390993</v>
      </c>
      <c r="AA117" s="123">
        <f t="shared" si="23"/>
        <v>369.62460009227863</v>
      </c>
      <c r="AB117" s="123">
        <f t="shared" si="23"/>
        <v>384.17781067478001</v>
      </c>
      <c r="AC117" s="123">
        <f t="shared" si="23"/>
        <v>396.23187082664504</v>
      </c>
      <c r="AD117" s="123">
        <f t="shared" si="23"/>
        <v>405.51997437317397</v>
      </c>
      <c r="AE117" s="123">
        <f t="shared" si="23"/>
        <v>411.83268812668143</v>
      </c>
      <c r="AF117" s="123">
        <f t="shared" si="23"/>
        <v>415.02580111120449</v>
      </c>
      <c r="AG117" s="123">
        <f t="shared" si="23"/>
        <v>415.02580111120449</v>
      </c>
    </row>
    <row r="118" spans="1:33">
      <c r="A118" s="137"/>
      <c r="B118" s="123" t="s">
        <v>20</v>
      </c>
      <c r="C118" s="123">
        <f t="shared" si="23"/>
        <v>3.9382734525106282</v>
      </c>
      <c r="D118" s="123">
        <f t="shared" si="23"/>
        <v>7.1812489467345708</v>
      </c>
      <c r="E118" s="123">
        <f t="shared" si="23"/>
        <v>12.209706949366158</v>
      </c>
      <c r="F118" s="123">
        <f t="shared" si="23"/>
        <v>19.483617140708219</v>
      </c>
      <c r="G118" s="123">
        <f t="shared" si="23"/>
        <v>28.970156271820091</v>
      </c>
      <c r="H118" s="123">
        <f t="shared" si="23"/>
        <v>39.844176232317558</v>
      </c>
      <c r="I118" s="123">
        <f t="shared" si="23"/>
        <v>52.339491731805815</v>
      </c>
      <c r="J118" s="123">
        <f t="shared" si="23"/>
        <v>66.55042623582311</v>
      </c>
      <c r="K118" s="123">
        <f t="shared" si="23"/>
        <v>81.722832707004798</v>
      </c>
      <c r="L118" s="123">
        <f t="shared" si="23"/>
        <v>98.268240751253799</v>
      </c>
      <c r="M118" s="123">
        <f t="shared" si="23"/>
        <v>115.60228148891699</v>
      </c>
      <c r="N118" s="123">
        <f t="shared" si="23"/>
        <v>133.35070886421056</v>
      </c>
      <c r="O118" s="123">
        <f t="shared" si="23"/>
        <v>152.70706471109568</v>
      </c>
      <c r="P118" s="123">
        <f t="shared" si="23"/>
        <v>173.60323245280833</v>
      </c>
      <c r="Q118" s="123">
        <f t="shared" si="23"/>
        <v>195.92567998855955</v>
      </c>
      <c r="R118" s="123">
        <f t="shared" si="23"/>
        <v>219.51277267942368</v>
      </c>
      <c r="S118" s="123">
        <f t="shared" si="23"/>
        <v>244.1535848835187</v>
      </c>
      <c r="T118" s="123">
        <f t="shared" si="23"/>
        <v>269.58845678170871</v>
      </c>
      <c r="U118" s="123">
        <f t="shared" si="23"/>
        <v>295.51148021850582</v>
      </c>
      <c r="V118" s="123">
        <f t="shared" si="23"/>
        <v>321.57501549366361</v>
      </c>
      <c r="W118" s="123">
        <f t="shared" si="23"/>
        <v>347.39624391161396</v>
      </c>
      <c r="X118" s="123">
        <f t="shared" si="23"/>
        <v>372.40341581400008</v>
      </c>
      <c r="Y118" s="123">
        <f t="shared" si="23"/>
        <v>396.13928304592582</v>
      </c>
      <c r="Z118" s="123">
        <f t="shared" si="23"/>
        <v>418.14594035723934</v>
      </c>
      <c r="AA118" s="123">
        <f t="shared" si="23"/>
        <v>437.97929105527987</v>
      </c>
      <c r="AB118" s="123">
        <f t="shared" si="23"/>
        <v>455.22382740895017</v>
      </c>
      <c r="AC118" s="123">
        <f t="shared" si="23"/>
        <v>469.50704535043332</v>
      </c>
      <c r="AD118" s="123">
        <f t="shared" si="23"/>
        <v>480.5127982292762</v>
      </c>
      <c r="AE118" s="123">
        <f t="shared" si="23"/>
        <v>487.9929223706506</v>
      </c>
      <c r="AF118" s="123">
        <f t="shared" si="23"/>
        <v>491.77653785747606</v>
      </c>
      <c r="AG118" s="123">
        <f t="shared" si="23"/>
        <v>491.77653785747606</v>
      </c>
    </row>
    <row r="119" spans="1:33">
      <c r="A119" s="137"/>
      <c r="B119" s="123" t="s">
        <v>21</v>
      </c>
      <c r="C119" s="123">
        <f t="shared" si="23"/>
        <v>3.4742752269622121</v>
      </c>
      <c r="D119" s="123">
        <f t="shared" si="23"/>
        <v>5.501131320717314</v>
      </c>
      <c r="E119" s="123">
        <f t="shared" si="23"/>
        <v>8.1534489685592657</v>
      </c>
      <c r="F119" s="123">
        <f t="shared" si="23"/>
        <v>11.871660226751411</v>
      </c>
      <c r="G119" s="123">
        <f t="shared" si="23"/>
        <v>17.099271312723243</v>
      </c>
      <c r="H119" s="123">
        <f t="shared" si="23"/>
        <v>24.152874810454065</v>
      </c>
      <c r="I119" s="123">
        <f t="shared" si="23"/>
        <v>33.343090514717289</v>
      </c>
      <c r="J119" s="123">
        <f t="shared" si="23"/>
        <v>43.70438732848482</v>
      </c>
      <c r="K119" s="123">
        <f t="shared" si="23"/>
        <v>55.08774467409404</v>
      </c>
      <c r="L119" s="123">
        <f t="shared" si="23"/>
        <v>68.096818603060854</v>
      </c>
      <c r="M119" s="123">
        <f t="shared" si="23"/>
        <v>81.865465668235089</v>
      </c>
      <c r="N119" s="123">
        <f t="shared" si="23"/>
        <v>94.434277055375063</v>
      </c>
      <c r="O119" s="123">
        <f t="shared" si="23"/>
        <v>108.14176677474738</v>
      </c>
      <c r="P119" s="123">
        <f t="shared" si="23"/>
        <v>122.93969706491093</v>
      </c>
      <c r="Q119" s="123">
        <f t="shared" si="23"/>
        <v>138.74766848928306</v>
      </c>
      <c r="R119" s="123">
        <f t="shared" si="23"/>
        <v>155.45121708734894</v>
      </c>
      <c r="S119" s="123">
        <f t="shared" si="23"/>
        <v>172.90097274571943</v>
      </c>
      <c r="T119" s="123">
        <f t="shared" si="23"/>
        <v>190.91305352248904</v>
      </c>
      <c r="U119" s="123">
        <f t="shared" si="23"/>
        <v>209.27082603224204</v>
      </c>
      <c r="V119" s="123">
        <f t="shared" si="23"/>
        <v>227.72810407883341</v>
      </c>
      <c r="W119" s="123">
        <f t="shared" si="23"/>
        <v>246.01378894020041</v>
      </c>
      <c r="X119" s="123">
        <f t="shared" si="23"/>
        <v>263.72298763824438</v>
      </c>
      <c r="Y119" s="123">
        <f t="shared" si="23"/>
        <v>280.5318931282913</v>
      </c>
      <c r="Z119" s="123">
        <f t="shared" si="23"/>
        <v>296.11623303394157</v>
      </c>
      <c r="AA119" s="123">
        <f t="shared" si="23"/>
        <v>310.16151371304449</v>
      </c>
      <c r="AB119" s="123">
        <f t="shared" si="23"/>
        <v>322.37348721947893</v>
      </c>
      <c r="AC119" s="123">
        <f t="shared" si="23"/>
        <v>332.48835928740181</v>
      </c>
      <c r="AD119" s="123">
        <f t="shared" si="23"/>
        <v>340.28224598973628</v>
      </c>
      <c r="AE119" s="123">
        <f t="shared" si="23"/>
        <v>345.57940654922345</v>
      </c>
      <c r="AF119" s="123">
        <f t="shared" si="23"/>
        <v>348.2588298248636</v>
      </c>
      <c r="AG119" s="123">
        <f t="shared" si="23"/>
        <v>348.2588298248636</v>
      </c>
    </row>
    <row r="120" spans="1:33" s="125" customFormat="1">
      <c r="B120" s="125" t="s">
        <v>22</v>
      </c>
      <c r="C120" s="125">
        <f t="shared" si="23"/>
        <v>32.540634569661833</v>
      </c>
      <c r="D120" s="125">
        <f t="shared" si="23"/>
        <v>43.324589772761755</v>
      </c>
      <c r="E120" s="125">
        <f t="shared" si="23"/>
        <v>57.308330030883141</v>
      </c>
      <c r="F120" s="125">
        <f t="shared" si="23"/>
        <v>74.644997888197096</v>
      </c>
      <c r="G120" s="125">
        <f t="shared" si="23"/>
        <v>95.682634166436955</v>
      </c>
      <c r="H120" s="125">
        <f t="shared" si="23"/>
        <v>119.97687823122293</v>
      </c>
      <c r="I120" s="125">
        <f t="shared" si="23"/>
        <v>148.31125200967048</v>
      </c>
      <c r="J120" s="125">
        <f t="shared" si="23"/>
        <v>180.27222668450713</v>
      </c>
      <c r="K120" s="125">
        <f t="shared" si="23"/>
        <v>214.88952337885974</v>
      </c>
      <c r="L120" s="125">
        <f t="shared" si="23"/>
        <v>253.90365075649515</v>
      </c>
      <c r="M120" s="125">
        <f t="shared" si="23"/>
        <v>295.02783444854333</v>
      </c>
      <c r="N120" s="125">
        <f t="shared" si="23"/>
        <v>340.32348109114116</v>
      </c>
      <c r="O120" s="125">
        <f t="shared" si="23"/>
        <v>389.7227115801121</v>
      </c>
      <c r="P120" s="125">
        <f t="shared" si="23"/>
        <v>443.05168604072463</v>
      </c>
      <c r="Q120" s="125">
        <f t="shared" si="23"/>
        <v>500.020659933297</v>
      </c>
      <c r="R120" s="125">
        <f t="shared" si="23"/>
        <v>560.21712654187218</v>
      </c>
      <c r="S120" s="125">
        <f t="shared" si="23"/>
        <v>623.10278390084363</v>
      </c>
      <c r="T120" s="125">
        <f t="shared" si="23"/>
        <v>688.01495586622582</v>
      </c>
      <c r="U120" s="125">
        <f t="shared" si="23"/>
        <v>754.17293621413376</v>
      </c>
      <c r="V120" s="125">
        <f t="shared" si="23"/>
        <v>820.68951591537632</v>
      </c>
      <c r="W120" s="125">
        <f t="shared" si="23"/>
        <v>886.58770585446882</v>
      </c>
      <c r="X120" s="125">
        <f t="shared" si="23"/>
        <v>950.4083474284912</v>
      </c>
      <c r="Y120" s="125">
        <f t="shared" si="23"/>
        <v>1010.9845005804908</v>
      </c>
      <c r="Z120" s="125">
        <f t="shared" si="23"/>
        <v>1067.1475482849644</v>
      </c>
      <c r="AA120" s="125">
        <f t="shared" si="23"/>
        <v>1117.764114246618</v>
      </c>
      <c r="AB120" s="125">
        <f t="shared" si="23"/>
        <v>1161.7737838739451</v>
      </c>
      <c r="AC120" s="125">
        <f t="shared" si="23"/>
        <v>1198.2258919461924</v>
      </c>
      <c r="AD120" s="125">
        <f t="shared" si="23"/>
        <v>1226.3136026427339</v>
      </c>
      <c r="AE120" s="125">
        <f t="shared" si="23"/>
        <v>1245.4035790550727</v>
      </c>
      <c r="AF120" s="125">
        <f t="shared" si="23"/>
        <v>1255.0597196527051</v>
      </c>
      <c r="AG120" s="125">
        <f t="shared" si="23"/>
        <v>1255.0597196527051</v>
      </c>
    </row>
    <row r="121" spans="1:33" s="128" customFormat="1" ht="11.25">
      <c r="B121" s="128" t="s">
        <v>23</v>
      </c>
      <c r="C121" s="128">
        <f t="shared" ref="C121:AG121" si="24">SUM(C117:C119)</f>
        <v>32.540634351354036</v>
      </c>
      <c r="D121" s="128">
        <f t="shared" si="24"/>
        <v>43.3245891178384</v>
      </c>
      <c r="E121" s="128">
        <f t="shared" si="24"/>
        <v>57.310893804213173</v>
      </c>
      <c r="F121" s="128">
        <f t="shared" si="24"/>
        <v>74.650426011624276</v>
      </c>
      <c r="G121" s="128">
        <f t="shared" si="24"/>
        <v>95.69155815154302</v>
      </c>
      <c r="H121" s="128">
        <f t="shared" si="24"/>
        <v>119.98931160142611</v>
      </c>
      <c r="I121" s="128">
        <f t="shared" si="24"/>
        <v>148.32641115179615</v>
      </c>
      <c r="J121" s="128">
        <f t="shared" si="24"/>
        <v>180.28257871912683</v>
      </c>
      <c r="K121" s="128">
        <f t="shared" si="24"/>
        <v>214.89988772786887</v>
      </c>
      <c r="L121" s="128">
        <f t="shared" si="24"/>
        <v>253.91434212287169</v>
      </c>
      <c r="M121" s="128">
        <f t="shared" si="24"/>
        <v>295.02817509917281</v>
      </c>
      <c r="N121" s="128">
        <f t="shared" si="24"/>
        <v>340.32387404188859</v>
      </c>
      <c r="O121" s="128">
        <f t="shared" si="24"/>
        <v>389.7231615691353</v>
      </c>
      <c r="P121" s="128">
        <f t="shared" si="24"/>
        <v>443.05219760545896</v>
      </c>
      <c r="Q121" s="128">
        <f t="shared" si="24"/>
        <v>500.02123727662757</v>
      </c>
      <c r="R121" s="128">
        <f t="shared" si="24"/>
        <v>560.21777339038795</v>
      </c>
      <c r="S121" s="128">
        <f t="shared" si="24"/>
        <v>623.10350335958879</v>
      </c>
      <c r="T121" s="128">
        <f t="shared" si="24"/>
        <v>688.01575027509318</v>
      </c>
      <c r="U121" s="128">
        <f t="shared" si="24"/>
        <v>754.17380701158231</v>
      </c>
      <c r="V121" s="128">
        <f t="shared" si="24"/>
        <v>820.69046351545865</v>
      </c>
      <c r="W121" s="128">
        <f t="shared" si="24"/>
        <v>886.58872954316803</v>
      </c>
      <c r="X121" s="128">
        <f t="shared" si="24"/>
        <v>950.4094448069892</v>
      </c>
      <c r="Y121" s="128">
        <f t="shared" si="24"/>
        <v>1010.9856679025747</v>
      </c>
      <c r="Z121" s="128">
        <f t="shared" si="24"/>
        <v>1067.1487804550909</v>
      </c>
      <c r="AA121" s="128">
        <f t="shared" si="24"/>
        <v>1117.765404860603</v>
      </c>
      <c r="AB121" s="128">
        <f t="shared" si="24"/>
        <v>1161.7751253032091</v>
      </c>
      <c r="AC121" s="128">
        <f t="shared" si="24"/>
        <v>1198.2272754644803</v>
      </c>
      <c r="AD121" s="128">
        <f t="shared" si="24"/>
        <v>1226.3150185921866</v>
      </c>
      <c r="AE121" s="128">
        <f t="shared" si="24"/>
        <v>1245.4050170465555</v>
      </c>
      <c r="AF121" s="128">
        <f t="shared" si="24"/>
        <v>1255.0611687935441</v>
      </c>
      <c r="AG121" s="128">
        <f t="shared" si="24"/>
        <v>1255.0611687935441</v>
      </c>
    </row>
    <row r="122" spans="1:33" s="128" customFormat="1" ht="11.25"/>
    <row r="123" spans="1:33" s="128" customFormat="1" ht="11.25"/>
    <row r="125" spans="1:33" ht="38.25">
      <c r="A125" s="142" t="s">
        <v>75</v>
      </c>
      <c r="B125" s="127" t="s">
        <v>49</v>
      </c>
      <c r="C125" s="127">
        <v>2000</v>
      </c>
      <c r="D125" s="127">
        <v>2010</v>
      </c>
      <c r="E125" s="127">
        <v>2020</v>
      </c>
      <c r="F125" s="127">
        <v>2030</v>
      </c>
      <c r="G125" s="127">
        <v>2040</v>
      </c>
      <c r="H125" s="127">
        <v>2050</v>
      </c>
      <c r="I125" s="127">
        <v>2060</v>
      </c>
      <c r="J125" s="127">
        <v>2070</v>
      </c>
      <c r="K125" s="127">
        <v>2080</v>
      </c>
      <c r="L125" s="127">
        <v>2090</v>
      </c>
      <c r="M125" s="127">
        <v>2100</v>
      </c>
      <c r="N125" s="127">
        <v>2110</v>
      </c>
      <c r="O125" s="127">
        <v>2120</v>
      </c>
      <c r="P125" s="127">
        <v>2130</v>
      </c>
      <c r="Q125" s="127">
        <v>2140</v>
      </c>
      <c r="R125" s="127">
        <v>2150</v>
      </c>
      <c r="S125" s="127">
        <v>2160</v>
      </c>
      <c r="T125" s="127">
        <v>2170</v>
      </c>
      <c r="U125" s="127">
        <v>2180</v>
      </c>
      <c r="V125" s="127">
        <v>2190</v>
      </c>
      <c r="W125" s="127">
        <v>2200</v>
      </c>
      <c r="X125" s="127">
        <v>2210</v>
      </c>
      <c r="Y125" s="127">
        <v>2220</v>
      </c>
      <c r="Z125" s="127">
        <v>2230</v>
      </c>
      <c r="AA125" s="127">
        <v>2240</v>
      </c>
      <c r="AB125" s="127">
        <v>2250</v>
      </c>
      <c r="AC125" s="127">
        <v>2260</v>
      </c>
      <c r="AD125" s="127">
        <v>2270</v>
      </c>
      <c r="AE125" s="127">
        <v>2280</v>
      </c>
      <c r="AF125" s="127">
        <v>2290</v>
      </c>
      <c r="AG125" s="127">
        <v>2300</v>
      </c>
    </row>
    <row r="126" spans="1:33">
      <c r="A126" s="140">
        <v>8.76</v>
      </c>
      <c r="B126" s="138" t="s">
        <v>50</v>
      </c>
      <c r="C126" s="74">
        <f>C114</f>
        <v>9.9510146951500484</v>
      </c>
      <c r="D126" s="74">
        <f t="shared" ref="D126:AG126" si="25">D114</f>
        <v>11.960726469556379</v>
      </c>
      <c r="E126" s="74">
        <f t="shared" si="25"/>
        <v>14.399024468611676</v>
      </c>
      <c r="F126" s="74">
        <f t="shared" si="25"/>
        <v>16.868241087508494</v>
      </c>
      <c r="G126" s="74">
        <f t="shared" si="25"/>
        <v>19.07261942044228</v>
      </c>
      <c r="H126" s="74">
        <f t="shared" si="25"/>
        <v>21.145638612512457</v>
      </c>
      <c r="I126" s="74">
        <f t="shared" si="25"/>
        <v>23.276547316930042</v>
      </c>
      <c r="J126" s="74">
        <f t="shared" si="25"/>
        <v>25.56717583213069</v>
      </c>
      <c r="K126" s="74">
        <f t="shared" si="25"/>
        <v>28.113364584950673</v>
      </c>
      <c r="L126" s="74">
        <f t="shared" si="25"/>
        <v>31.164899342019087</v>
      </c>
      <c r="M126" s="74">
        <f t="shared" si="25"/>
        <v>34.435108050286949</v>
      </c>
      <c r="N126" s="74">
        <f t="shared" si="25"/>
        <v>39.721932899409843</v>
      </c>
      <c r="O126" s="74">
        <f t="shared" si="25"/>
        <v>45.487720533204886</v>
      </c>
      <c r="P126" s="74">
        <f t="shared" si="25"/>
        <v>51.712180680142225</v>
      </c>
      <c r="Q126" s="74">
        <f t="shared" si="25"/>
        <v>58.361494888652459</v>
      </c>
      <c r="R126" s="74">
        <f t="shared" si="25"/>
        <v>65.387516130974646</v>
      </c>
      <c r="S126" s="74">
        <f t="shared" si="25"/>
        <v>72.727414788391627</v>
      </c>
      <c r="T126" s="74">
        <f t="shared" si="25"/>
        <v>80.30384451606399</v>
      </c>
      <c r="U126" s="74">
        <f t="shared" si="25"/>
        <v>88.025682714575765</v>
      </c>
      <c r="V126" s="74">
        <f t="shared" si="25"/>
        <v>95.789375972295488</v>
      </c>
      <c r="W126" s="74">
        <f t="shared" si="25"/>
        <v>103.48089191048662</v>
      </c>
      <c r="X126" s="74">
        <f t="shared" si="25"/>
        <v>110.92992021165664</v>
      </c>
      <c r="Y126" s="74">
        <f t="shared" si="25"/>
        <v>118.00025777136119</v>
      </c>
      <c r="Z126" s="74">
        <f t="shared" si="25"/>
        <v>124.55550575246069</v>
      </c>
      <c r="AA126" s="74">
        <f t="shared" si="25"/>
        <v>130.46337855124915</v>
      </c>
      <c r="AB126" s="74">
        <f t="shared" si="25"/>
        <v>135.60010652034782</v>
      </c>
      <c r="AC126" s="74">
        <f t="shared" si="25"/>
        <v>139.85472975776139</v>
      </c>
      <c r="AD126" s="74">
        <f t="shared" si="25"/>
        <v>143.13307586543789</v>
      </c>
      <c r="AE126" s="74">
        <f t="shared" si="25"/>
        <v>145.36122292032519</v>
      </c>
      <c r="AF126" s="74">
        <f t="shared" si="25"/>
        <v>146.48826995115792</v>
      </c>
      <c r="AG126" s="74">
        <f t="shared" si="25"/>
        <v>146.48826995115792</v>
      </c>
    </row>
    <row r="127" spans="1:33">
      <c r="A127" s="140">
        <v>2.6280000000000001</v>
      </c>
      <c r="B127" s="138" t="s">
        <v>76</v>
      </c>
      <c r="C127" s="74">
        <f>(($A127)/($A$127+SUM($A$129:$A$133)))*(C$120-C$126-C$128)</f>
        <v>1.3343260542151425</v>
      </c>
      <c r="D127" s="74">
        <f t="shared" ref="D127:AG127" si="26">(($A127)/($A$127+SUM($A$129:$A$133)))*(D$120-D$126-D$128)</f>
        <v>1.9669789461165956</v>
      </c>
      <c r="E127" s="74">
        <f t="shared" si="26"/>
        <v>2.8666605147609832</v>
      </c>
      <c r="F127" s="74">
        <f t="shared" si="26"/>
        <v>4.1016269366954097</v>
      </c>
      <c r="G127" s="74">
        <f t="shared" si="26"/>
        <v>5.712779661077902</v>
      </c>
      <c r="H127" s="74">
        <f t="shared" si="26"/>
        <v>7.6592237183180156</v>
      </c>
      <c r="I127" s="74">
        <f t="shared" si="26"/>
        <v>9.9983099893932277</v>
      </c>
      <c r="J127" s="74">
        <f t="shared" si="26"/>
        <v>12.642316664292892</v>
      </c>
      <c r="K127" s="74">
        <f t="shared" si="26"/>
        <v>15.498821724370478</v>
      </c>
      <c r="L127" s="74">
        <f t="shared" si="26"/>
        <v>18.68618595959186</v>
      </c>
      <c r="M127" s="74">
        <f t="shared" si="26"/>
        <v>22.048541468868777</v>
      </c>
      <c r="N127" s="74">
        <f t="shared" si="26"/>
        <v>25.433655775880815</v>
      </c>
      <c r="O127" s="74">
        <f t="shared" si="26"/>
        <v>29.125446362359366</v>
      </c>
      <c r="P127" s="74">
        <f t="shared" si="26"/>
        <v>33.110921519592836</v>
      </c>
      <c r="Q127" s="74">
        <f t="shared" si="26"/>
        <v>37.368427546633008</v>
      </c>
      <c r="R127" s="74">
        <f t="shared" si="26"/>
        <v>41.867136262640734</v>
      </c>
      <c r="S127" s="74">
        <f t="shared" si="26"/>
        <v>46.566818333886751</v>
      </c>
      <c r="T127" s="74">
        <f t="shared" si="26"/>
        <v>51.417949475761056</v>
      </c>
      <c r="U127" s="74">
        <f t="shared" si="26"/>
        <v>56.362184571151253</v>
      </c>
      <c r="V127" s="74">
        <f t="shared" si="26"/>
        <v>61.333219147097175</v>
      </c>
      <c r="W127" s="74">
        <f t="shared" si="26"/>
        <v>66.258039126579106</v>
      </c>
      <c r="X127" s="74">
        <f t="shared" si="26"/>
        <v>71.027596090398632</v>
      </c>
      <c r="Y127" s="74">
        <f t="shared" si="26"/>
        <v>75.554680212115144</v>
      </c>
      <c r="Z127" s="74">
        <f t="shared" si="26"/>
        <v>79.751956339110947</v>
      </c>
      <c r="AA127" s="74">
        <f t="shared" si="26"/>
        <v>83.534722991292369</v>
      </c>
      <c r="AB127" s="74">
        <f t="shared" si="26"/>
        <v>86.823731391544086</v>
      </c>
      <c r="AC127" s="74">
        <f t="shared" si="26"/>
        <v>89.547934746664524</v>
      </c>
      <c r="AD127" s="74">
        <f t="shared" si="26"/>
        <v>91.647035176343792</v>
      </c>
      <c r="AE127" s="74">
        <f t="shared" si="26"/>
        <v>93.073701027563985</v>
      </c>
      <c r="AF127" s="74">
        <f t="shared" si="26"/>
        <v>93.795340790110714</v>
      </c>
      <c r="AG127" s="74">
        <f t="shared" si="26"/>
        <v>93.795340790110714</v>
      </c>
    </row>
    <row r="128" spans="1:33">
      <c r="A128" s="140">
        <v>9.6359999999999992</v>
      </c>
      <c r="B128" s="138" t="s">
        <v>51</v>
      </c>
      <c r="C128" s="74">
        <f>C116</f>
        <v>9.6911346837654051</v>
      </c>
      <c r="D128" s="74">
        <f t="shared" ref="D128:AG128" si="27">D116</f>
        <v>12.349733490744953</v>
      </c>
      <c r="E128" s="74">
        <f t="shared" si="27"/>
        <v>15.19825391958196</v>
      </c>
      <c r="F128" s="74">
        <f t="shared" si="27"/>
        <v>18.127696412632979</v>
      </c>
      <c r="G128" s="74">
        <f t="shared" si="27"/>
        <v>21.386478022241626</v>
      </c>
      <c r="H128" s="74">
        <f t="shared" si="27"/>
        <v>24.792077008302975</v>
      </c>
      <c r="I128" s="74">
        <f t="shared" si="27"/>
        <v>28.38437479527256</v>
      </c>
      <c r="J128" s="74">
        <f t="shared" si="27"/>
        <v>32.495989764211828</v>
      </c>
      <c r="K128" s="74">
        <f t="shared" si="27"/>
        <v>36.954215458327766</v>
      </c>
      <c r="L128" s="74">
        <f t="shared" si="27"/>
        <v>42.105620471754754</v>
      </c>
      <c r="M128" s="74">
        <f t="shared" si="27"/>
        <v>47.456825532524888</v>
      </c>
      <c r="N128" s="74">
        <f t="shared" si="27"/>
        <v>54.742875691550068</v>
      </c>
      <c r="O128" s="74">
        <f t="shared" si="27"/>
        <v>62.689009544100038</v>
      </c>
      <c r="P128" s="74">
        <f t="shared" si="27"/>
        <v>71.267264004518324</v>
      </c>
      <c r="Q128" s="74">
        <f t="shared" si="27"/>
        <v>80.431032093858747</v>
      </c>
      <c r="R128" s="74">
        <f t="shared" si="27"/>
        <v>90.113959872037128</v>
      </c>
      <c r="S128" s="74">
        <f t="shared" si="27"/>
        <v>100.22945855154683</v>
      </c>
      <c r="T128" s="74">
        <f t="shared" si="27"/>
        <v>110.67093308447157</v>
      </c>
      <c r="U128" s="74">
        <f t="shared" si="27"/>
        <v>121.31280264509593</v>
      </c>
      <c r="V128" s="74">
        <f t="shared" si="27"/>
        <v>132.01235485447472</v>
      </c>
      <c r="W128" s="74">
        <f t="shared" si="27"/>
        <v>142.61243572038416</v>
      </c>
      <c r="X128" s="74">
        <f t="shared" si="27"/>
        <v>152.8783316763145</v>
      </c>
      <c r="Y128" s="74">
        <f t="shared" si="27"/>
        <v>162.62233409201656</v>
      </c>
      <c r="Z128" s="74">
        <f t="shared" si="27"/>
        <v>171.65646458776456</v>
      </c>
      <c r="AA128" s="74">
        <f t="shared" si="27"/>
        <v>179.79841344620922</v>
      </c>
      <c r="AB128" s="74">
        <f t="shared" si="27"/>
        <v>186.87760723533765</v>
      </c>
      <c r="AC128" s="74">
        <f t="shared" si="27"/>
        <v>192.74112630400742</v>
      </c>
      <c r="AD128" s="74">
        <f t="shared" si="27"/>
        <v>197.25918673930605</v>
      </c>
      <c r="AE128" s="74">
        <f t="shared" si="27"/>
        <v>200.32991286829568</v>
      </c>
      <c r="AF128" s="74">
        <f t="shared" si="27"/>
        <v>201.88315539714361</v>
      </c>
      <c r="AG128" s="74">
        <f t="shared" si="27"/>
        <v>201.88315539714361</v>
      </c>
    </row>
    <row r="129" spans="1:33">
      <c r="A129" s="140">
        <v>5.2560000000000002</v>
      </c>
      <c r="B129" s="138" t="s">
        <v>54</v>
      </c>
      <c r="C129" s="74">
        <f>(($A129)/($A$127+SUM($A$129:$A$133)))*(C$120-C$126-C$128)</f>
        <v>2.668652108430285</v>
      </c>
      <c r="D129" s="74">
        <f t="shared" ref="D129:AG133" si="28">(($A129)/($A$127+SUM($A$129:$A$133)))*(D$120-D$126-D$128)</f>
        <v>3.9339578922331913</v>
      </c>
      <c r="E129" s="74">
        <f t="shared" si="28"/>
        <v>5.7333210295219663</v>
      </c>
      <c r="F129" s="74">
        <f t="shared" si="28"/>
        <v>8.2032538733908194</v>
      </c>
      <c r="G129" s="74">
        <f t="shared" si="28"/>
        <v>11.425559322155804</v>
      </c>
      <c r="H129" s="74">
        <f t="shared" si="28"/>
        <v>15.318447436636031</v>
      </c>
      <c r="I129" s="74">
        <f t="shared" si="28"/>
        <v>19.996619978786455</v>
      </c>
      <c r="J129" s="74">
        <f t="shared" si="28"/>
        <v>25.284633328585784</v>
      </c>
      <c r="K129" s="74">
        <f t="shared" si="28"/>
        <v>30.997643448740956</v>
      </c>
      <c r="L129" s="74">
        <f t="shared" si="28"/>
        <v>37.37237191918372</v>
      </c>
      <c r="M129" s="74">
        <f t="shared" si="28"/>
        <v>44.097082937737554</v>
      </c>
      <c r="N129" s="74">
        <f t="shared" si="28"/>
        <v>50.867311551761631</v>
      </c>
      <c r="O129" s="74">
        <f t="shared" si="28"/>
        <v>58.250892724718732</v>
      </c>
      <c r="P129" s="74">
        <f t="shared" si="28"/>
        <v>66.221843039185671</v>
      </c>
      <c r="Q129" s="74">
        <f t="shared" si="28"/>
        <v>74.736855093266016</v>
      </c>
      <c r="R129" s="74">
        <f t="shared" si="28"/>
        <v>83.734272525281469</v>
      </c>
      <c r="S129" s="74">
        <f t="shared" si="28"/>
        <v>93.133636667773501</v>
      </c>
      <c r="T129" s="74">
        <f t="shared" si="28"/>
        <v>102.83589895152211</v>
      </c>
      <c r="U129" s="74">
        <f t="shared" si="28"/>
        <v>112.72436914230251</v>
      </c>
      <c r="V129" s="74">
        <f t="shared" si="28"/>
        <v>122.66643829419435</v>
      </c>
      <c r="W129" s="74">
        <f t="shared" si="28"/>
        <v>132.51607825315821</v>
      </c>
      <c r="X129" s="74">
        <f t="shared" si="28"/>
        <v>142.05519218079726</v>
      </c>
      <c r="Y129" s="74">
        <f t="shared" si="28"/>
        <v>151.10936042423029</v>
      </c>
      <c r="Z129" s="74">
        <f t="shared" si="28"/>
        <v>159.50391267822189</v>
      </c>
      <c r="AA129" s="74">
        <f t="shared" si="28"/>
        <v>167.06944598258474</v>
      </c>
      <c r="AB129" s="74">
        <f t="shared" si="28"/>
        <v>173.64746278308817</v>
      </c>
      <c r="AC129" s="74">
        <f t="shared" si="28"/>
        <v>179.09586949332905</v>
      </c>
      <c r="AD129" s="74">
        <f t="shared" si="28"/>
        <v>183.29407035268758</v>
      </c>
      <c r="AE129" s="74">
        <f t="shared" si="28"/>
        <v>186.14740205512797</v>
      </c>
      <c r="AF129" s="74">
        <f t="shared" si="28"/>
        <v>187.59068158022143</v>
      </c>
      <c r="AG129" s="74">
        <f t="shared" si="28"/>
        <v>187.59068158022143</v>
      </c>
    </row>
    <row r="130" spans="1:33">
      <c r="A130" s="140">
        <v>4.38</v>
      </c>
      <c r="B130" s="138" t="s">
        <v>55</v>
      </c>
      <c r="C130" s="74">
        <f t="shared" ref="C130:R133" si="29">(($A130)/($A$127+SUM($A$129:$A$133)))*(C$120-C$126-C$128)</f>
        <v>2.2238767570252373</v>
      </c>
      <c r="D130" s="74">
        <f t="shared" si="29"/>
        <v>3.2782982435276593</v>
      </c>
      <c r="E130" s="74">
        <f t="shared" si="29"/>
        <v>4.7777675246016384</v>
      </c>
      <c r="F130" s="74">
        <f t="shared" si="29"/>
        <v>6.836044894492348</v>
      </c>
      <c r="G130" s="74">
        <f t="shared" si="29"/>
        <v>9.5212994351298352</v>
      </c>
      <c r="H130" s="74">
        <f t="shared" si="29"/>
        <v>12.765372863863359</v>
      </c>
      <c r="I130" s="74">
        <f t="shared" si="29"/>
        <v>16.663849982322045</v>
      </c>
      <c r="J130" s="74">
        <f t="shared" si="29"/>
        <v>21.070527773821485</v>
      </c>
      <c r="K130" s="74">
        <f t="shared" si="29"/>
        <v>25.831369540617462</v>
      </c>
      <c r="L130" s="74">
        <f t="shared" si="29"/>
        <v>31.143643265986434</v>
      </c>
      <c r="M130" s="74">
        <f t="shared" si="29"/>
        <v>36.747569114781292</v>
      </c>
      <c r="N130" s="74">
        <f t="shared" si="29"/>
        <v>42.38942629313469</v>
      </c>
      <c r="O130" s="74">
        <f t="shared" si="29"/>
        <v>48.542410603932268</v>
      </c>
      <c r="P130" s="74">
        <f t="shared" si="29"/>
        <v>55.184869199321383</v>
      </c>
      <c r="Q130" s="74">
        <f t="shared" si="29"/>
        <v>62.28071257772168</v>
      </c>
      <c r="R130" s="74">
        <f t="shared" si="29"/>
        <v>69.778560437734555</v>
      </c>
      <c r="S130" s="74">
        <f t="shared" si="28"/>
        <v>77.611363889811244</v>
      </c>
      <c r="T130" s="74">
        <f t="shared" si="28"/>
        <v>85.696582459601757</v>
      </c>
      <c r="U130" s="74">
        <f t="shared" si="28"/>
        <v>93.936974285252091</v>
      </c>
      <c r="V130" s="74">
        <f t="shared" si="28"/>
        <v>102.22203191182862</v>
      </c>
      <c r="W130" s="74">
        <f t="shared" si="28"/>
        <v>110.43006521096517</v>
      </c>
      <c r="X130" s="74">
        <f t="shared" si="28"/>
        <v>118.37932681733103</v>
      </c>
      <c r="Y130" s="74">
        <f t="shared" si="28"/>
        <v>125.92446702019191</v>
      </c>
      <c r="Z130" s="74">
        <f t="shared" si="28"/>
        <v>132.91992723185157</v>
      </c>
      <c r="AA130" s="74">
        <f t="shared" si="28"/>
        <v>139.22453831882061</v>
      </c>
      <c r="AB130" s="74">
        <f t="shared" si="28"/>
        <v>144.70621898590682</v>
      </c>
      <c r="AC130" s="74">
        <f t="shared" si="28"/>
        <v>149.24655791110752</v>
      </c>
      <c r="AD130" s="74">
        <f t="shared" si="28"/>
        <v>152.74505862723964</v>
      </c>
      <c r="AE130" s="74">
        <f t="shared" si="28"/>
        <v>155.12283504593995</v>
      </c>
      <c r="AF130" s="74">
        <f t="shared" si="28"/>
        <v>156.32556798351786</v>
      </c>
      <c r="AG130" s="74">
        <f t="shared" si="28"/>
        <v>156.32556798351786</v>
      </c>
    </row>
    <row r="131" spans="1:33">
      <c r="A131" s="140">
        <v>3.0659999999999998</v>
      </c>
      <c r="B131" s="138" t="s">
        <v>56</v>
      </c>
      <c r="C131" s="74">
        <f t="shared" si="29"/>
        <v>1.5567137299176661</v>
      </c>
      <c r="D131" s="74">
        <f t="shared" si="29"/>
        <v>2.2948087704693614</v>
      </c>
      <c r="E131" s="74">
        <f t="shared" si="29"/>
        <v>3.3444372672211466</v>
      </c>
      <c r="F131" s="74">
        <f t="shared" si="29"/>
        <v>4.7852314261446436</v>
      </c>
      <c r="G131" s="74">
        <f t="shared" si="29"/>
        <v>6.6649096045908847</v>
      </c>
      <c r="H131" s="74">
        <f t="shared" si="29"/>
        <v>8.9357610047043519</v>
      </c>
      <c r="I131" s="74">
        <f t="shared" si="29"/>
        <v>11.664694987625431</v>
      </c>
      <c r="J131" s="74">
        <f t="shared" si="29"/>
        <v>14.749369441675039</v>
      </c>
      <c r="K131" s="74">
        <f t="shared" si="29"/>
        <v>18.081958678432223</v>
      </c>
      <c r="L131" s="74">
        <f t="shared" si="29"/>
        <v>21.800550286190504</v>
      </c>
      <c r="M131" s="74">
        <f t="shared" si="29"/>
        <v>25.723298380346904</v>
      </c>
      <c r="N131" s="74">
        <f t="shared" si="28"/>
        <v>29.672598405194282</v>
      </c>
      <c r="O131" s="74">
        <f t="shared" si="28"/>
        <v>33.97968742275259</v>
      </c>
      <c r="P131" s="74">
        <f t="shared" si="28"/>
        <v>38.629408439524973</v>
      </c>
      <c r="Q131" s="74">
        <f t="shared" si="28"/>
        <v>43.596498804405179</v>
      </c>
      <c r="R131" s="74">
        <f t="shared" si="28"/>
        <v>48.844992306414184</v>
      </c>
      <c r="S131" s="74">
        <f t="shared" si="28"/>
        <v>54.327954722867872</v>
      </c>
      <c r="T131" s="74">
        <f t="shared" si="28"/>
        <v>59.987607721721226</v>
      </c>
      <c r="U131" s="74">
        <f t="shared" si="28"/>
        <v>65.755881999676461</v>
      </c>
      <c r="V131" s="74">
        <f t="shared" si="28"/>
        <v>71.555422338280039</v>
      </c>
      <c r="W131" s="74">
        <f t="shared" si="28"/>
        <v>77.301045647675622</v>
      </c>
      <c r="X131" s="74">
        <f t="shared" si="28"/>
        <v>82.865528772131725</v>
      </c>
      <c r="Y131" s="74">
        <f t="shared" si="28"/>
        <v>88.147126914134333</v>
      </c>
      <c r="Z131" s="74">
        <f t="shared" si="28"/>
        <v>93.043949062296107</v>
      </c>
      <c r="AA131" s="74">
        <f t="shared" si="28"/>
        <v>97.457176823174422</v>
      </c>
      <c r="AB131" s="74">
        <f t="shared" si="28"/>
        <v>101.29435329013477</v>
      </c>
      <c r="AC131" s="74">
        <f t="shared" si="28"/>
        <v>104.47259053777526</v>
      </c>
      <c r="AD131" s="74">
        <f t="shared" si="28"/>
        <v>106.92154103906776</v>
      </c>
      <c r="AE131" s="74">
        <f t="shared" si="28"/>
        <v>108.58598453215797</v>
      </c>
      <c r="AF131" s="74">
        <f t="shared" si="28"/>
        <v>109.4278975884625</v>
      </c>
      <c r="AG131" s="74">
        <f t="shared" si="28"/>
        <v>109.4278975884625</v>
      </c>
    </row>
    <row r="132" spans="1:33">
      <c r="A132" s="140">
        <v>3.504</v>
      </c>
      <c r="B132" s="138" t="s">
        <v>57</v>
      </c>
      <c r="C132" s="74">
        <f t="shared" si="29"/>
        <v>1.7791014056201899</v>
      </c>
      <c r="D132" s="74">
        <f t="shared" si="29"/>
        <v>2.6226385948221274</v>
      </c>
      <c r="E132" s="74">
        <f t="shared" si="29"/>
        <v>3.822214019681311</v>
      </c>
      <c r="F132" s="74">
        <f t="shared" si="29"/>
        <v>5.4688359155938793</v>
      </c>
      <c r="G132" s="74">
        <f t="shared" si="29"/>
        <v>7.6170395481038691</v>
      </c>
      <c r="H132" s="74">
        <f t="shared" si="29"/>
        <v>10.212298291090688</v>
      </c>
      <c r="I132" s="74">
        <f t="shared" si="29"/>
        <v>13.331079985857636</v>
      </c>
      <c r="J132" s="74">
        <f t="shared" si="29"/>
        <v>16.856422219057187</v>
      </c>
      <c r="K132" s="74">
        <f t="shared" si="29"/>
        <v>20.665095632493973</v>
      </c>
      <c r="L132" s="74">
        <f t="shared" si="29"/>
        <v>24.914914612789147</v>
      </c>
      <c r="M132" s="74">
        <f t="shared" si="29"/>
        <v>29.398055291825035</v>
      </c>
      <c r="N132" s="74">
        <f t="shared" si="28"/>
        <v>33.911541034507756</v>
      </c>
      <c r="O132" s="74">
        <f t="shared" si="28"/>
        <v>38.833928483145819</v>
      </c>
      <c r="P132" s="74">
        <f t="shared" si="28"/>
        <v>44.14789535945711</v>
      </c>
      <c r="Q132" s="74">
        <f t="shared" si="28"/>
        <v>49.824570062177351</v>
      </c>
      <c r="R132" s="74">
        <f t="shared" si="28"/>
        <v>55.822848350187641</v>
      </c>
      <c r="S132" s="74">
        <f t="shared" si="28"/>
        <v>62.089091111848994</v>
      </c>
      <c r="T132" s="74">
        <f t="shared" si="28"/>
        <v>68.557265967681403</v>
      </c>
      <c r="U132" s="74">
        <f t="shared" si="28"/>
        <v>75.149579428201676</v>
      </c>
      <c r="V132" s="74">
        <f t="shared" si="28"/>
        <v>81.77762552946291</v>
      </c>
      <c r="W132" s="74">
        <f t="shared" si="28"/>
        <v>88.344052168772137</v>
      </c>
      <c r="X132" s="74">
        <f t="shared" si="28"/>
        <v>94.703461453864847</v>
      </c>
      <c r="Y132" s="74">
        <f t="shared" si="28"/>
        <v>100.73957361615354</v>
      </c>
      <c r="Z132" s="74">
        <f t="shared" si="28"/>
        <v>106.33594178548127</v>
      </c>
      <c r="AA132" s="74">
        <f t="shared" si="28"/>
        <v>111.37963065505649</v>
      </c>
      <c r="AB132" s="74">
        <f t="shared" si="28"/>
        <v>115.76497518872546</v>
      </c>
      <c r="AC132" s="74">
        <f t="shared" si="28"/>
        <v>119.39724632888603</v>
      </c>
      <c r="AD132" s="74">
        <f t="shared" si="28"/>
        <v>122.19604690179173</v>
      </c>
      <c r="AE132" s="74">
        <f t="shared" si="28"/>
        <v>124.09826803675197</v>
      </c>
      <c r="AF132" s="74">
        <f t="shared" si="28"/>
        <v>125.06045438681429</v>
      </c>
      <c r="AG132" s="74">
        <f t="shared" si="28"/>
        <v>125.06045438681429</v>
      </c>
    </row>
    <row r="133" spans="1:33">
      <c r="A133" s="140">
        <v>6.57</v>
      </c>
      <c r="B133" s="138" t="s">
        <v>52</v>
      </c>
      <c r="C133" s="74">
        <f t="shared" si="29"/>
        <v>3.3358151355378567</v>
      </c>
      <c r="D133" s="74">
        <f t="shared" si="29"/>
        <v>4.9174473652914896</v>
      </c>
      <c r="E133" s="74">
        <f t="shared" si="29"/>
        <v>7.166651286902459</v>
      </c>
      <c r="F133" s="74">
        <f t="shared" si="29"/>
        <v>10.254067341738525</v>
      </c>
      <c r="G133" s="74">
        <f t="shared" si="29"/>
        <v>14.281949152694756</v>
      </c>
      <c r="H133" s="74">
        <f t="shared" si="29"/>
        <v>19.14805929579504</v>
      </c>
      <c r="I133" s="74">
        <f t="shared" si="29"/>
        <v>24.995774973483073</v>
      </c>
      <c r="J133" s="74">
        <f t="shared" si="29"/>
        <v>31.60579166073223</v>
      </c>
      <c r="K133" s="74">
        <f t="shared" si="29"/>
        <v>38.747054310926202</v>
      </c>
      <c r="L133" s="74">
        <f t="shared" si="29"/>
        <v>46.715464898979654</v>
      </c>
      <c r="M133" s="74">
        <f t="shared" si="29"/>
        <v>55.121353672171949</v>
      </c>
      <c r="N133" s="74">
        <f t="shared" si="28"/>
        <v>63.584139439702049</v>
      </c>
      <c r="O133" s="74">
        <f t="shared" si="28"/>
        <v>72.813615905898416</v>
      </c>
      <c r="P133" s="74">
        <f t="shared" si="28"/>
        <v>82.777303798982089</v>
      </c>
      <c r="Q133" s="74">
        <f t="shared" si="28"/>
        <v>93.42106886658253</v>
      </c>
      <c r="R133" s="74">
        <f t="shared" si="28"/>
        <v>104.66784065660184</v>
      </c>
      <c r="S133" s="74">
        <f t="shared" si="28"/>
        <v>116.41704583471687</v>
      </c>
      <c r="T133" s="74">
        <f t="shared" si="28"/>
        <v>128.54487368940264</v>
      </c>
      <c r="U133" s="74">
        <f t="shared" si="28"/>
        <v>140.90546142787815</v>
      </c>
      <c r="V133" s="74">
        <f t="shared" si="28"/>
        <v>153.33304786774295</v>
      </c>
      <c r="W133" s="74">
        <f t="shared" si="28"/>
        <v>165.64509781644776</v>
      </c>
      <c r="X133" s="74">
        <f t="shared" si="28"/>
        <v>177.5689902259966</v>
      </c>
      <c r="Y133" s="74">
        <f t="shared" si="28"/>
        <v>188.8867005302879</v>
      </c>
      <c r="Z133" s="74">
        <f t="shared" si="28"/>
        <v>199.37989084777738</v>
      </c>
      <c r="AA133" s="74">
        <f t="shared" si="28"/>
        <v>208.83680747823092</v>
      </c>
      <c r="AB133" s="74">
        <f t="shared" si="28"/>
        <v>217.05932847886024</v>
      </c>
      <c r="AC133" s="74">
        <f t="shared" si="28"/>
        <v>223.86983686666133</v>
      </c>
      <c r="AD133" s="74">
        <f t="shared" si="28"/>
        <v>229.11758794085949</v>
      </c>
      <c r="AE133" s="74">
        <f t="shared" si="28"/>
        <v>232.68425256890998</v>
      </c>
      <c r="AF133" s="74">
        <f t="shared" si="28"/>
        <v>234.4883519752768</v>
      </c>
      <c r="AG133" s="74">
        <f t="shared" si="28"/>
        <v>234.4883519752768</v>
      </c>
    </row>
    <row r="134" spans="1:33">
      <c r="A134" s="141">
        <v>43.8</v>
      </c>
      <c r="B134" s="1" t="s">
        <v>22</v>
      </c>
      <c r="C134" s="1">
        <f>SUM(C126:C133)</f>
        <v>32.540634569661833</v>
      </c>
      <c r="D134" s="1">
        <f t="shared" ref="D134:AG134" si="30">SUM(D126:D133)</f>
        <v>43.324589772761755</v>
      </c>
      <c r="E134" s="1">
        <f t="shared" si="30"/>
        <v>57.308330030883134</v>
      </c>
      <c r="F134" s="1">
        <f t="shared" si="30"/>
        <v>74.644997888197096</v>
      </c>
      <c r="G134" s="1">
        <f t="shared" si="30"/>
        <v>95.682634166436969</v>
      </c>
      <c r="H134" s="1">
        <f t="shared" si="30"/>
        <v>119.97687823122291</v>
      </c>
      <c r="I134" s="1">
        <f t="shared" si="30"/>
        <v>148.31125200967048</v>
      </c>
      <c r="J134" s="1">
        <f t="shared" si="30"/>
        <v>180.2722266845071</v>
      </c>
      <c r="K134" s="1">
        <f t="shared" si="30"/>
        <v>214.88952337885974</v>
      </c>
      <c r="L134" s="1">
        <f t="shared" si="30"/>
        <v>253.90365075649521</v>
      </c>
      <c r="M134" s="1">
        <f t="shared" si="30"/>
        <v>295.02783444854333</v>
      </c>
      <c r="N134" s="1">
        <f t="shared" si="30"/>
        <v>340.3234810911411</v>
      </c>
      <c r="O134" s="1">
        <f t="shared" si="30"/>
        <v>389.7227115801121</v>
      </c>
      <c r="P134" s="1">
        <f t="shared" si="30"/>
        <v>443.05168604072458</v>
      </c>
      <c r="Q134" s="1">
        <f t="shared" si="30"/>
        <v>500.02065993329694</v>
      </c>
      <c r="R134" s="1">
        <f t="shared" si="30"/>
        <v>560.21712654187218</v>
      </c>
      <c r="S134" s="1">
        <f t="shared" si="30"/>
        <v>623.10278390084363</v>
      </c>
      <c r="T134" s="1">
        <f t="shared" si="30"/>
        <v>688.0149558662257</v>
      </c>
      <c r="U134" s="1">
        <f t="shared" si="30"/>
        <v>754.17293621413387</v>
      </c>
      <c r="V134" s="1">
        <f t="shared" si="30"/>
        <v>820.68951591537632</v>
      </c>
      <c r="W134" s="1">
        <f t="shared" si="30"/>
        <v>886.58770585446882</v>
      </c>
      <c r="X134" s="1">
        <f t="shared" si="30"/>
        <v>950.4083474284912</v>
      </c>
      <c r="Y134" s="1">
        <f t="shared" si="30"/>
        <v>1010.9845005804907</v>
      </c>
      <c r="Z134" s="1">
        <f t="shared" si="30"/>
        <v>1067.1475482849644</v>
      </c>
      <c r="AA134" s="1">
        <f t="shared" si="30"/>
        <v>1117.764114246618</v>
      </c>
      <c r="AB134" s="1">
        <f t="shared" si="30"/>
        <v>1161.7737838739449</v>
      </c>
      <c r="AC134" s="1">
        <f t="shared" si="30"/>
        <v>1198.2258919461924</v>
      </c>
      <c r="AD134" s="1">
        <f t="shared" si="30"/>
        <v>1226.3136026427339</v>
      </c>
      <c r="AE134" s="1">
        <f t="shared" si="30"/>
        <v>1245.4035790550724</v>
      </c>
      <c r="AF134" s="1">
        <f t="shared" si="30"/>
        <v>1255.0597196527051</v>
      </c>
      <c r="AG134" s="1">
        <f t="shared" si="30"/>
        <v>1255.0597196527051</v>
      </c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33">
      <c r="A136" s="143" t="s">
        <v>58</v>
      </c>
      <c r="B136" s="167" t="s">
        <v>59</v>
      </c>
      <c r="C136" s="144">
        <v>2000</v>
      </c>
      <c r="D136" s="145">
        <v>2010</v>
      </c>
      <c r="E136" s="145">
        <v>2020</v>
      </c>
      <c r="F136" s="145">
        <v>2030</v>
      </c>
      <c r="G136" s="145">
        <v>2040</v>
      </c>
      <c r="H136" s="145">
        <v>2050</v>
      </c>
      <c r="I136" s="145">
        <v>2060</v>
      </c>
      <c r="J136" s="145">
        <v>2080</v>
      </c>
      <c r="K136" s="145">
        <v>2100</v>
      </c>
      <c r="L136" s="145">
        <v>2200</v>
      </c>
      <c r="M136" s="145">
        <v>2300</v>
      </c>
      <c r="N136" s="74"/>
      <c r="P136" s="2"/>
      <c r="Q136" s="2"/>
      <c r="R136" s="2"/>
      <c r="S136" s="2"/>
      <c r="T136" s="2"/>
      <c r="U136" s="2"/>
      <c r="V136" s="2"/>
      <c r="W136" s="2"/>
      <c r="X136" s="2"/>
    </row>
    <row r="137" spans="1:33">
      <c r="B137" s="143" t="s">
        <v>50</v>
      </c>
      <c r="C137" s="146">
        <f t="shared" ref="C137:C145" si="31">C126*1000000</f>
        <v>9951014.6951500475</v>
      </c>
      <c r="D137" s="148">
        <f t="shared" ref="D137:I137" si="32">100*LN(D126/C126)/(D$1-C$1)</f>
        <v>1.8395396289647343</v>
      </c>
      <c r="E137" s="148">
        <f t="shared" si="32"/>
        <v>1.8553197077234942</v>
      </c>
      <c r="F137" s="148">
        <f t="shared" si="32"/>
        <v>1.5827216932628327</v>
      </c>
      <c r="G137" s="148">
        <f t="shared" si="32"/>
        <v>1.228211399787924</v>
      </c>
      <c r="H137" s="148">
        <f t="shared" si="32"/>
        <v>1.0317990369636298</v>
      </c>
      <c r="I137" s="148">
        <f t="shared" si="32"/>
        <v>0.9601262868233833</v>
      </c>
      <c r="J137" s="148">
        <f t="shared" ref="J137:J145" si="33">100*LN(K126/I126)/(K$1-I$1)</f>
        <v>0.94399385271901903</v>
      </c>
      <c r="K137" s="148">
        <f t="shared" ref="K137:K145" si="34">100*LN(M126/K126)/(M$1-K$1)</f>
        <v>1.0141577775824782</v>
      </c>
      <c r="L137" s="148">
        <f t="shared" ref="L137:L145" si="35">100*LN(W126/M126)/(W$1-M$1)</f>
        <v>1.100310349642927</v>
      </c>
      <c r="M137" s="148">
        <f t="shared" ref="M137:M145" si="36">100*LN(AG126/W126)/(AG$1-W$1)</f>
        <v>0.34755838021983654</v>
      </c>
      <c r="P137" s="74"/>
      <c r="Q137" s="74"/>
      <c r="R137" s="74"/>
      <c r="S137" s="74"/>
      <c r="T137" s="74"/>
      <c r="U137" s="74"/>
      <c r="V137" s="74"/>
      <c r="W137" s="74"/>
      <c r="X137" s="74"/>
    </row>
    <row r="138" spans="1:33">
      <c r="A138" s="1"/>
      <c r="B138" s="143" t="s">
        <v>76</v>
      </c>
      <c r="C138" s="146">
        <f t="shared" si="31"/>
        <v>1334326.0542151425</v>
      </c>
      <c r="D138" s="148">
        <f t="shared" ref="D138:H145" si="37">100*LN(D127/C127)/(D$1-C$1)</f>
        <v>3.8807249971911753</v>
      </c>
      <c r="E138" s="148">
        <f t="shared" si="37"/>
        <v>3.7664893277608242</v>
      </c>
      <c r="F138" s="148">
        <f t="shared" si="37"/>
        <v>3.5823594025318592</v>
      </c>
      <c r="G138" s="148">
        <f t="shared" si="37"/>
        <v>3.3132200218077168</v>
      </c>
      <c r="H138" s="148">
        <f t="shared" si="37"/>
        <v>2.9320492535149603</v>
      </c>
      <c r="I138" s="148">
        <f t="shared" ref="I138:I145" si="38">100*LN(I127/H127)/(I$1-H$1)</f>
        <v>2.6650544129018727</v>
      </c>
      <c r="J138" s="148">
        <f t="shared" si="33"/>
        <v>2.1917396280103647</v>
      </c>
      <c r="K138" s="148">
        <f t="shared" si="34"/>
        <v>1.7624122495767995</v>
      </c>
      <c r="L138" s="148">
        <f t="shared" si="35"/>
        <v>1.100310349642927</v>
      </c>
      <c r="M138" s="148">
        <f t="shared" si="36"/>
        <v>0.34755838021983654</v>
      </c>
      <c r="P138" s="74"/>
      <c r="Q138" s="74"/>
      <c r="R138" s="74"/>
      <c r="S138" s="74"/>
      <c r="T138" s="74"/>
      <c r="U138" s="74"/>
      <c r="V138" s="74"/>
      <c r="W138" s="74"/>
      <c r="X138" s="74"/>
    </row>
    <row r="139" spans="1:33">
      <c r="A139" s="1"/>
      <c r="B139" s="143" t="s">
        <v>51</v>
      </c>
      <c r="C139" s="146">
        <f t="shared" si="31"/>
        <v>9691134.6837654058</v>
      </c>
      <c r="D139" s="148">
        <f t="shared" si="37"/>
        <v>2.4242296566938464</v>
      </c>
      <c r="E139" s="148">
        <f t="shared" si="37"/>
        <v>2.0754606439765113</v>
      </c>
      <c r="F139" s="148">
        <f t="shared" si="37"/>
        <v>1.7626040972745372</v>
      </c>
      <c r="G139" s="148">
        <f t="shared" si="37"/>
        <v>1.6531789692598178</v>
      </c>
      <c r="H139" s="148">
        <f t="shared" si="37"/>
        <v>1.4776527246065927</v>
      </c>
      <c r="I139" s="148">
        <f t="shared" si="38"/>
        <v>1.3531468383963818</v>
      </c>
      <c r="J139" s="148">
        <f t="shared" si="33"/>
        <v>1.319204579334575</v>
      </c>
      <c r="K139" s="148">
        <f t="shared" si="34"/>
        <v>1.2507031759379952</v>
      </c>
      <c r="L139" s="148">
        <f t="shared" si="35"/>
        <v>1.100310349642927</v>
      </c>
      <c r="M139" s="148">
        <f t="shared" si="36"/>
        <v>0.3475583802198367</v>
      </c>
      <c r="P139" s="74"/>
      <c r="Q139" s="74"/>
      <c r="R139" s="74"/>
      <c r="S139" s="74"/>
      <c r="T139" s="74"/>
      <c r="U139" s="74"/>
      <c r="V139" s="74"/>
      <c r="W139" s="74"/>
      <c r="X139" s="74"/>
    </row>
    <row r="140" spans="1:33">
      <c r="A140" s="1"/>
      <c r="B140" s="143" t="s">
        <v>54</v>
      </c>
      <c r="C140" s="146">
        <f t="shared" si="31"/>
        <v>2668652.108430285</v>
      </c>
      <c r="D140" s="148">
        <f t="shared" si="37"/>
        <v>3.8807249971911753</v>
      </c>
      <c r="E140" s="148">
        <f t="shared" si="37"/>
        <v>3.7664893277608242</v>
      </c>
      <c r="F140" s="148">
        <f t="shared" si="37"/>
        <v>3.5823594025318592</v>
      </c>
      <c r="G140" s="148">
        <f t="shared" si="37"/>
        <v>3.3132200218077168</v>
      </c>
      <c r="H140" s="148">
        <f t="shared" si="37"/>
        <v>2.9320492535149603</v>
      </c>
      <c r="I140" s="148">
        <f t="shared" si="38"/>
        <v>2.6650544129018727</v>
      </c>
      <c r="J140" s="148">
        <f t="shared" si="33"/>
        <v>2.1917396280103647</v>
      </c>
      <c r="K140" s="148">
        <f t="shared" si="34"/>
        <v>1.7624122495767995</v>
      </c>
      <c r="L140" s="148">
        <f t="shared" si="35"/>
        <v>1.100310349642927</v>
      </c>
      <c r="M140" s="148">
        <f t="shared" si="36"/>
        <v>0.34755838021983654</v>
      </c>
      <c r="P140" s="74"/>
      <c r="Q140" s="74"/>
      <c r="R140" s="74"/>
      <c r="S140" s="74"/>
      <c r="T140" s="74"/>
      <c r="U140" s="74"/>
      <c r="V140" s="74"/>
      <c r="W140" s="74"/>
      <c r="X140" s="74"/>
    </row>
    <row r="141" spans="1:33">
      <c r="A141" s="1"/>
      <c r="B141" s="143" t="s">
        <v>55</v>
      </c>
      <c r="C141" s="146">
        <f t="shared" si="31"/>
        <v>2223876.7570252372</v>
      </c>
      <c r="D141" s="148">
        <f t="shared" si="37"/>
        <v>3.8807249971911753</v>
      </c>
      <c r="E141" s="148">
        <f t="shared" si="37"/>
        <v>3.7664893277608229</v>
      </c>
      <c r="F141" s="148">
        <f t="shared" si="37"/>
        <v>3.5823594025318584</v>
      </c>
      <c r="G141" s="148">
        <f t="shared" si="37"/>
        <v>3.3132200218077168</v>
      </c>
      <c r="H141" s="148">
        <f t="shared" si="37"/>
        <v>2.932049253514962</v>
      </c>
      <c r="I141" s="148">
        <f t="shared" si="38"/>
        <v>2.6650544129018714</v>
      </c>
      <c r="J141" s="148">
        <f t="shared" si="33"/>
        <v>2.1917396280103656</v>
      </c>
      <c r="K141" s="148">
        <f t="shared" si="34"/>
        <v>1.7624122495767995</v>
      </c>
      <c r="L141" s="148">
        <f t="shared" si="35"/>
        <v>1.100310349642927</v>
      </c>
      <c r="M141" s="148">
        <f t="shared" si="36"/>
        <v>0.3475583802198367</v>
      </c>
      <c r="P141" s="74"/>
      <c r="Q141" s="74"/>
      <c r="R141" s="74"/>
      <c r="S141" s="74"/>
      <c r="T141" s="74"/>
      <c r="U141" s="74"/>
      <c r="V141" s="74"/>
      <c r="W141" s="74"/>
      <c r="X141" s="74"/>
    </row>
    <row r="142" spans="1:33">
      <c r="A142" s="1"/>
      <c r="B142" s="143" t="s">
        <v>56</v>
      </c>
      <c r="C142" s="146">
        <f t="shared" si="31"/>
        <v>1556713.7299176662</v>
      </c>
      <c r="D142" s="148">
        <f t="shared" si="37"/>
        <v>3.8807249971911753</v>
      </c>
      <c r="E142" s="148">
        <f t="shared" si="37"/>
        <v>3.7664893277608229</v>
      </c>
      <c r="F142" s="148">
        <f t="shared" si="37"/>
        <v>3.5823594025318584</v>
      </c>
      <c r="G142" s="148">
        <f t="shared" si="37"/>
        <v>3.3132200218077168</v>
      </c>
      <c r="H142" s="148">
        <f t="shared" si="37"/>
        <v>2.932049253514962</v>
      </c>
      <c r="I142" s="148">
        <f t="shared" si="38"/>
        <v>2.6650544129018714</v>
      </c>
      <c r="J142" s="148">
        <f t="shared" si="33"/>
        <v>2.1917396280103656</v>
      </c>
      <c r="K142" s="148">
        <f t="shared" si="34"/>
        <v>1.7624122495767995</v>
      </c>
      <c r="L142" s="148">
        <f t="shared" si="35"/>
        <v>1.100310349642927</v>
      </c>
      <c r="M142" s="148">
        <f t="shared" si="36"/>
        <v>0.34755838021983654</v>
      </c>
      <c r="P142" s="74"/>
      <c r="Q142" s="74"/>
      <c r="R142" s="74"/>
      <c r="S142" s="74"/>
      <c r="T142" s="74"/>
      <c r="U142" s="74"/>
      <c r="V142" s="74"/>
      <c r="W142" s="74"/>
      <c r="X142" s="74"/>
    </row>
    <row r="143" spans="1:33">
      <c r="A143" s="1"/>
      <c r="B143" s="143" t="s">
        <v>57</v>
      </c>
      <c r="C143" s="146">
        <f t="shared" si="31"/>
        <v>1779101.4056201898</v>
      </c>
      <c r="D143" s="148">
        <f t="shared" si="37"/>
        <v>3.8807249971911753</v>
      </c>
      <c r="E143" s="148">
        <f t="shared" si="37"/>
        <v>3.7664893277608242</v>
      </c>
      <c r="F143" s="148">
        <f t="shared" si="37"/>
        <v>3.5823594025318584</v>
      </c>
      <c r="G143" s="148">
        <f t="shared" si="37"/>
        <v>3.3132200218077168</v>
      </c>
      <c r="H143" s="148">
        <f t="shared" si="37"/>
        <v>2.932049253514962</v>
      </c>
      <c r="I143" s="148">
        <f t="shared" si="38"/>
        <v>2.6650544129018714</v>
      </c>
      <c r="J143" s="148">
        <f t="shared" si="33"/>
        <v>2.1917396280103656</v>
      </c>
      <c r="K143" s="148">
        <f t="shared" si="34"/>
        <v>1.7624122495767989</v>
      </c>
      <c r="L143" s="148">
        <f t="shared" si="35"/>
        <v>1.100310349642927</v>
      </c>
      <c r="M143" s="148">
        <f t="shared" si="36"/>
        <v>0.34755838021983654</v>
      </c>
      <c r="P143" s="74"/>
      <c r="Q143" s="74"/>
      <c r="R143" s="74"/>
      <c r="S143" s="74"/>
      <c r="T143" s="74"/>
      <c r="U143" s="74"/>
      <c r="V143" s="74"/>
      <c r="W143" s="74"/>
      <c r="X143" s="74"/>
    </row>
    <row r="144" spans="1:33">
      <c r="A144" s="1"/>
      <c r="B144" s="143" t="s">
        <v>52</v>
      </c>
      <c r="C144" s="146">
        <f t="shared" si="31"/>
        <v>3335815.1355378567</v>
      </c>
      <c r="D144" s="148">
        <f t="shared" si="37"/>
        <v>3.8807249971911753</v>
      </c>
      <c r="E144" s="148">
        <f t="shared" si="37"/>
        <v>3.7664893277608242</v>
      </c>
      <c r="F144" s="148">
        <f t="shared" si="37"/>
        <v>3.5823594025318584</v>
      </c>
      <c r="G144" s="148">
        <f t="shared" si="37"/>
        <v>3.3132200218077168</v>
      </c>
      <c r="H144" s="148">
        <f t="shared" si="37"/>
        <v>2.9320492535149603</v>
      </c>
      <c r="I144" s="148">
        <f t="shared" si="38"/>
        <v>2.6650544129018727</v>
      </c>
      <c r="J144" s="148">
        <f t="shared" si="33"/>
        <v>2.1917396280103656</v>
      </c>
      <c r="K144" s="148">
        <f t="shared" si="34"/>
        <v>1.7624122495767995</v>
      </c>
      <c r="L144" s="148">
        <f t="shared" si="35"/>
        <v>1.1003103496429267</v>
      </c>
      <c r="M144" s="148">
        <f t="shared" si="36"/>
        <v>0.3475583802198367</v>
      </c>
      <c r="P144" s="74"/>
      <c r="Q144" s="74"/>
      <c r="R144" s="74"/>
      <c r="S144" s="74"/>
      <c r="T144" s="74"/>
      <c r="U144" s="74"/>
      <c r="V144" s="74"/>
      <c r="W144" s="74"/>
      <c r="X144" s="74"/>
    </row>
    <row r="145" spans="1:33">
      <c r="B145" s="125" t="s">
        <v>22</v>
      </c>
      <c r="C145" s="149">
        <f t="shared" si="31"/>
        <v>32540634.569661833</v>
      </c>
      <c r="D145" s="150">
        <f>100*LN(D134/C134)/(D$1-C$1)</f>
        <v>2.8623076413392665</v>
      </c>
      <c r="E145" s="150">
        <f t="shared" si="37"/>
        <v>2.7972562195824935</v>
      </c>
      <c r="F145" s="150">
        <f t="shared" si="37"/>
        <v>2.642975253024836</v>
      </c>
      <c r="G145" s="150">
        <f t="shared" si="37"/>
        <v>2.4829330661281235</v>
      </c>
      <c r="H145" s="150">
        <f t="shared" si="37"/>
        <v>2.2626222198304182</v>
      </c>
      <c r="I145" s="150">
        <f t="shared" si="38"/>
        <v>2.1201407675067863</v>
      </c>
      <c r="J145" s="150">
        <f t="shared" si="33"/>
        <v>1.8540546587695803</v>
      </c>
      <c r="K145" s="150">
        <f t="shared" si="34"/>
        <v>1.5847282731844805</v>
      </c>
      <c r="L145" s="150">
        <f t="shared" si="35"/>
        <v>1.100310349642927</v>
      </c>
      <c r="M145" s="150">
        <f t="shared" si="36"/>
        <v>0.34755838021983654</v>
      </c>
      <c r="O145" s="139"/>
    </row>
    <row r="146" spans="1:33" s="128" customFormat="1" ht="11.25">
      <c r="B146" s="128" t="s">
        <v>89</v>
      </c>
      <c r="C146" s="128">
        <f>C40</f>
        <v>37.264629004867103</v>
      </c>
      <c r="D146" s="128">
        <f>C146*EXP((D145/100)*(D136-C136))</f>
        <v>49.614114353357685</v>
      </c>
      <c r="E146" s="128">
        <f>D146*EXP((E145/100)*(E136-D136))</f>
        <v>65.627904487160023</v>
      </c>
      <c r="F146" s="128">
        <f t="shared" ref="F146:M146" si="39">E146*EXP((F145/100)*(F136-E136))</f>
        <v>85.481373985438552</v>
      </c>
      <c r="G146" s="128">
        <f t="shared" si="39"/>
        <v>109.57308951021324</v>
      </c>
      <c r="H146" s="128">
        <f t="shared" si="39"/>
        <v>137.39418163089312</v>
      </c>
      <c r="I146" s="128">
        <f t="shared" si="39"/>
        <v>169.84191785062524</v>
      </c>
      <c r="J146" s="128">
        <f t="shared" si="39"/>
        <v>246.08550114790037</v>
      </c>
      <c r="K146" s="128">
        <f t="shared" si="39"/>
        <v>337.85766449325178</v>
      </c>
      <c r="L146" s="128">
        <f t="shared" si="39"/>
        <v>1015.2955643263709</v>
      </c>
      <c r="M146" s="128">
        <f t="shared" si="39"/>
        <v>1437.2594588371792</v>
      </c>
    </row>
    <row r="148" spans="1:33" ht="38.25">
      <c r="A148" s="142" t="s">
        <v>75</v>
      </c>
      <c r="B148" s="127" t="s">
        <v>27</v>
      </c>
      <c r="C148" s="127">
        <v>2000</v>
      </c>
      <c r="D148" s="127">
        <v>2010</v>
      </c>
      <c r="E148" s="127">
        <v>2020</v>
      </c>
      <c r="F148" s="127">
        <v>2030</v>
      </c>
      <c r="G148" s="127">
        <v>2040</v>
      </c>
      <c r="H148" s="127">
        <v>2050</v>
      </c>
      <c r="I148" s="127">
        <v>2060</v>
      </c>
      <c r="J148" s="127">
        <v>2070</v>
      </c>
      <c r="K148" s="127">
        <v>2080</v>
      </c>
      <c r="L148" s="127">
        <v>2090</v>
      </c>
      <c r="M148" s="127">
        <v>2100</v>
      </c>
      <c r="N148" s="127">
        <v>2110</v>
      </c>
      <c r="O148" s="127">
        <v>2120</v>
      </c>
      <c r="P148" s="127">
        <v>2130</v>
      </c>
      <c r="Q148" s="127">
        <v>2140</v>
      </c>
      <c r="R148" s="127">
        <v>2150</v>
      </c>
      <c r="S148" s="127">
        <v>2160</v>
      </c>
      <c r="T148" s="127">
        <v>2170</v>
      </c>
      <c r="U148" s="127">
        <v>2180</v>
      </c>
      <c r="V148" s="127">
        <v>2190</v>
      </c>
      <c r="W148" s="127">
        <v>2200</v>
      </c>
      <c r="X148" s="127">
        <v>2210</v>
      </c>
      <c r="Y148" s="127">
        <v>2220</v>
      </c>
      <c r="Z148" s="127">
        <v>2230</v>
      </c>
      <c r="AA148" s="127">
        <v>2240</v>
      </c>
      <c r="AB148" s="127">
        <v>2250</v>
      </c>
      <c r="AC148" s="127">
        <v>2260</v>
      </c>
      <c r="AD148" s="127">
        <v>2270</v>
      </c>
      <c r="AE148" s="127">
        <v>2280</v>
      </c>
      <c r="AF148" s="127">
        <v>2290</v>
      </c>
      <c r="AG148" s="127">
        <v>2300</v>
      </c>
    </row>
    <row r="149" spans="1:33">
      <c r="A149" s="140">
        <v>0.4</v>
      </c>
      <c r="B149" s="138" t="s">
        <v>50</v>
      </c>
      <c r="C149" s="74">
        <f>C13</f>
        <v>0.54226326511697176</v>
      </c>
      <c r="D149" s="74">
        <f t="shared" ref="D149:AG149" si="40">D13</f>
        <v>0.55573948509577964</v>
      </c>
      <c r="E149" s="74">
        <f t="shared" si="40"/>
        <v>0.56004441952739237</v>
      </c>
      <c r="F149" s="74">
        <f t="shared" si="40"/>
        <v>0.55795179926973559</v>
      </c>
      <c r="G149" s="74">
        <f t="shared" si="40"/>
        <v>0.54976001589588397</v>
      </c>
      <c r="H149" s="74">
        <f t="shared" si="40"/>
        <v>0.53684453024206247</v>
      </c>
      <c r="I149" s="74">
        <f t="shared" si="40"/>
        <v>0.52288314053420037</v>
      </c>
      <c r="J149" s="74">
        <f t="shared" si="40"/>
        <v>0.50998470486976755</v>
      </c>
      <c r="K149" s="74">
        <f t="shared" si="40"/>
        <v>0.49918625486976753</v>
      </c>
      <c r="L149" s="74">
        <f t="shared" si="40"/>
        <v>0.49288541320310086</v>
      </c>
      <c r="M149" s="74">
        <f t="shared" si="40"/>
        <v>0.48793824653643425</v>
      </c>
      <c r="N149" s="74">
        <f t="shared" si="40"/>
        <v>0.48352826620909178</v>
      </c>
      <c r="O149" s="74">
        <f t="shared" si="40"/>
        <v>0.47964175541780985</v>
      </c>
      <c r="P149" s="74">
        <f t="shared" si="40"/>
        <v>0.47626669286456519</v>
      </c>
      <c r="Q149" s="74">
        <f t="shared" si="40"/>
        <v>0.47339269077485963</v>
      </c>
      <c r="R149" s="74">
        <f t="shared" si="40"/>
        <v>0.47101094159925289</v>
      </c>
      <c r="S149" s="74">
        <f t="shared" si="40"/>
        <v>0.46911417301519687</v>
      </c>
      <c r="T149" s="74">
        <f t="shared" si="40"/>
        <v>0.46769661090722336</v>
      </c>
      <c r="U149" s="74">
        <f t="shared" si="40"/>
        <v>0.46675395006157344</v>
      </c>
      <c r="V149" s="74">
        <f t="shared" si="40"/>
        <v>0.466283332366973</v>
      </c>
      <c r="W149" s="74">
        <f t="shared" si="40"/>
        <v>0.466283332366973</v>
      </c>
      <c r="X149" s="74">
        <f t="shared" si="40"/>
        <v>0.466283332366973</v>
      </c>
      <c r="Y149" s="74">
        <f t="shared" si="40"/>
        <v>0.466283332366973</v>
      </c>
      <c r="Z149" s="74">
        <f t="shared" si="40"/>
        <v>0.466283332366973</v>
      </c>
      <c r="AA149" s="74">
        <f t="shared" si="40"/>
        <v>0.466283332366973</v>
      </c>
      <c r="AB149" s="74">
        <f t="shared" si="40"/>
        <v>0.466283332366973</v>
      </c>
      <c r="AC149" s="74">
        <f t="shared" si="40"/>
        <v>0.466283332366973</v>
      </c>
      <c r="AD149" s="74">
        <f t="shared" si="40"/>
        <v>0.466283332366973</v>
      </c>
      <c r="AE149" s="74">
        <f t="shared" si="40"/>
        <v>0.466283332366973</v>
      </c>
      <c r="AF149" s="74">
        <f t="shared" si="40"/>
        <v>0.466283332366973</v>
      </c>
      <c r="AG149" s="74">
        <f t="shared" si="40"/>
        <v>0.466283332366973</v>
      </c>
    </row>
    <row r="150" spans="1:33">
      <c r="A150" s="140">
        <v>0.6</v>
      </c>
      <c r="B150" s="138" t="s">
        <v>76</v>
      </c>
      <c r="C150" s="74">
        <f t="shared" ref="C150:AG150" si="41">(($A150)/($A$150+SUM($A$152:$A$156)))*(C$19-C$149-C$151)</f>
        <v>0.58149941680907513</v>
      </c>
      <c r="D150" s="74">
        <f t="shared" si="41"/>
        <v>0.66377089199001804</v>
      </c>
      <c r="E150" s="74">
        <f t="shared" si="41"/>
        <v>0.74277491455518452</v>
      </c>
      <c r="F150" s="74">
        <f t="shared" si="41"/>
        <v>0.80903941886768249</v>
      </c>
      <c r="G150" s="74">
        <f t="shared" si="41"/>
        <v>0.86191232903328252</v>
      </c>
      <c r="H150" s="74">
        <f t="shared" si="41"/>
        <v>0.90136609460660788</v>
      </c>
      <c r="I150" s="74">
        <f t="shared" si="41"/>
        <v>0.92914532098904568</v>
      </c>
      <c r="J150" s="74">
        <f t="shared" si="41"/>
        <v>0.94710589167599135</v>
      </c>
      <c r="K150" s="74">
        <f t="shared" si="41"/>
        <v>0.95517893720200864</v>
      </c>
      <c r="L150" s="74">
        <f t="shared" si="41"/>
        <v>0.95338830894917104</v>
      </c>
      <c r="M150" s="74">
        <f t="shared" si="41"/>
        <v>0.94861346450472661</v>
      </c>
      <c r="N150" s="74">
        <f t="shared" si="41"/>
        <v>0.9443191517277093</v>
      </c>
      <c r="O150" s="74">
        <f t="shared" si="41"/>
        <v>0.9405042898469016</v>
      </c>
      <c r="P150" s="74">
        <f t="shared" si="41"/>
        <v>0.93716798307804683</v>
      </c>
      <c r="Q150" s="74">
        <f t="shared" si="41"/>
        <v>0.9343094984754079</v>
      </c>
      <c r="R150" s="74">
        <f t="shared" si="41"/>
        <v>0.93192824608406555</v>
      </c>
      <c r="S150" s="74">
        <f t="shared" si="41"/>
        <v>0.93002376157465749</v>
      </c>
      <c r="T150" s="74">
        <f t="shared" si="41"/>
        <v>0.92859569152011234</v>
      </c>
      <c r="U150" s="74">
        <f t="shared" si="41"/>
        <v>0.92764378145010362</v>
      </c>
      <c r="V150" s="74">
        <f t="shared" si="41"/>
        <v>0.92716786679362806</v>
      </c>
      <c r="W150" s="74">
        <f t="shared" si="41"/>
        <v>0.92716786679362806</v>
      </c>
      <c r="X150" s="74">
        <f t="shared" si="41"/>
        <v>0.92716786679362806</v>
      </c>
      <c r="Y150" s="74">
        <f t="shared" si="41"/>
        <v>0.92716786679362806</v>
      </c>
      <c r="Z150" s="74">
        <f t="shared" si="41"/>
        <v>0.92716786679362806</v>
      </c>
      <c r="AA150" s="74">
        <f t="shared" si="41"/>
        <v>0.92716786679362806</v>
      </c>
      <c r="AB150" s="74">
        <f t="shared" si="41"/>
        <v>0.92716786679362806</v>
      </c>
      <c r="AC150" s="74">
        <f t="shared" si="41"/>
        <v>0.92716786679362806</v>
      </c>
      <c r="AD150" s="74">
        <f t="shared" si="41"/>
        <v>0.92716786679362806</v>
      </c>
      <c r="AE150" s="74">
        <f t="shared" si="41"/>
        <v>0.92716786679362806</v>
      </c>
      <c r="AF150" s="74">
        <f t="shared" si="41"/>
        <v>0.92716786679362806</v>
      </c>
      <c r="AG150" s="74">
        <f t="shared" si="41"/>
        <v>0.92716786679362806</v>
      </c>
    </row>
    <row r="151" spans="1:33">
      <c r="A151" s="140">
        <v>0.3</v>
      </c>
      <c r="B151" s="138" t="s">
        <v>51</v>
      </c>
      <c r="C151" s="74">
        <f>C15</f>
        <v>0.28893292437115697</v>
      </c>
      <c r="D151" s="74">
        <f t="shared" ref="D151:AG151" si="42">D15</f>
        <v>0.31643129996921382</v>
      </c>
      <c r="E151" s="74">
        <f t="shared" si="42"/>
        <v>0.34354328378842391</v>
      </c>
      <c r="F151" s="74">
        <f t="shared" si="42"/>
        <v>0.36686825147866464</v>
      </c>
      <c r="G151" s="74">
        <f t="shared" si="42"/>
        <v>0.38534304126139984</v>
      </c>
      <c r="H151" s="74">
        <f t="shared" si="42"/>
        <v>0.4016899865962546</v>
      </c>
      <c r="I151" s="74">
        <f t="shared" si="42"/>
        <v>0.41381749818608116</v>
      </c>
      <c r="J151" s="74">
        <f t="shared" si="42"/>
        <v>0.42471390009150112</v>
      </c>
      <c r="K151" s="74">
        <f t="shared" si="42"/>
        <v>0.43361237160781652</v>
      </c>
      <c r="L151" s="74">
        <f t="shared" si="42"/>
        <v>0.44061277994114989</v>
      </c>
      <c r="M151" s="74">
        <f t="shared" si="42"/>
        <v>0.4471849632744832</v>
      </c>
      <c r="N151" s="74">
        <f t="shared" si="42"/>
        <v>0.45318370304756495</v>
      </c>
      <c r="O151" s="74">
        <f t="shared" si="42"/>
        <v>0.45858343762330578</v>
      </c>
      <c r="P151" s="74">
        <f t="shared" si="42"/>
        <v>0.46336095689067835</v>
      </c>
      <c r="Q151" s="74">
        <f t="shared" si="42"/>
        <v>0.46749556839121931</v>
      </c>
      <c r="R151" s="74">
        <f t="shared" si="42"/>
        <v>0.47096924658300121</v>
      </c>
      <c r="S151" s="74">
        <f t="shared" si="42"/>
        <v>0.47376676373578758</v>
      </c>
      <c r="T151" s="74">
        <f t="shared" si="42"/>
        <v>0.47587580112747324</v>
      </c>
      <c r="U151" s="74">
        <f t="shared" si="42"/>
        <v>0.47728703940565853</v>
      </c>
      <c r="V151" s="74">
        <f t="shared" si="42"/>
        <v>0.47799422718687473</v>
      </c>
      <c r="W151" s="74">
        <f t="shared" si="42"/>
        <v>0.47799422718687473</v>
      </c>
      <c r="X151" s="74">
        <f t="shared" si="42"/>
        <v>0.47799422718687473</v>
      </c>
      <c r="Y151" s="74">
        <f t="shared" si="42"/>
        <v>0.47799422718687473</v>
      </c>
      <c r="Z151" s="74">
        <f t="shared" si="42"/>
        <v>0.47799422718687473</v>
      </c>
      <c r="AA151" s="74">
        <f t="shared" si="42"/>
        <v>0.47799422718687473</v>
      </c>
      <c r="AB151" s="74">
        <f t="shared" si="42"/>
        <v>0.47799422718687473</v>
      </c>
      <c r="AC151" s="74">
        <f t="shared" si="42"/>
        <v>0.47799422718687473</v>
      </c>
      <c r="AD151" s="74">
        <f t="shared" si="42"/>
        <v>0.47799422718687473</v>
      </c>
      <c r="AE151" s="74">
        <f t="shared" si="42"/>
        <v>0.47799422718687473</v>
      </c>
      <c r="AF151" s="74">
        <f t="shared" si="42"/>
        <v>0.47799422718687473</v>
      </c>
      <c r="AG151" s="74">
        <f t="shared" si="42"/>
        <v>0.47799422718687473</v>
      </c>
    </row>
    <row r="152" spans="1:33">
      <c r="A152" s="140">
        <v>1.3</v>
      </c>
      <c r="B152" s="138" t="s">
        <v>54</v>
      </c>
      <c r="C152" s="74">
        <f t="shared" ref="C152:R156" si="43">(($A152)/($A$150+SUM($A$152:$A$156)))*(C$19-C$149-C$151)</f>
        <v>1.2599154030863295</v>
      </c>
      <c r="D152" s="74">
        <f t="shared" si="43"/>
        <v>1.4381702659783726</v>
      </c>
      <c r="E152" s="74">
        <f t="shared" si="43"/>
        <v>1.6093456482029</v>
      </c>
      <c r="F152" s="74">
        <f t="shared" si="43"/>
        <v>1.7529187408799789</v>
      </c>
      <c r="G152" s="74">
        <f t="shared" si="43"/>
        <v>1.8674767129054457</v>
      </c>
      <c r="H152" s="74">
        <f t="shared" si="43"/>
        <v>1.9529598716476506</v>
      </c>
      <c r="I152" s="74">
        <f t="shared" si="43"/>
        <v>2.013148195476266</v>
      </c>
      <c r="J152" s="74">
        <f t="shared" si="43"/>
        <v>2.0520627652979813</v>
      </c>
      <c r="K152" s="74">
        <f t="shared" si="43"/>
        <v>2.0695543639376854</v>
      </c>
      <c r="L152" s="74">
        <f t="shared" si="43"/>
        <v>2.0656746693898707</v>
      </c>
      <c r="M152" s="74">
        <f t="shared" si="43"/>
        <v>2.0553291730935745</v>
      </c>
      <c r="N152" s="74">
        <f t="shared" si="43"/>
        <v>2.0460248287433704</v>
      </c>
      <c r="O152" s="74">
        <f t="shared" si="43"/>
        <v>2.037759294668287</v>
      </c>
      <c r="P152" s="74">
        <f t="shared" si="43"/>
        <v>2.0305306300024348</v>
      </c>
      <c r="Q152" s="74">
        <f t="shared" si="43"/>
        <v>2.0243372466967173</v>
      </c>
      <c r="R152" s="74">
        <f t="shared" si="43"/>
        <v>2.0191778665154758</v>
      </c>
      <c r="S152" s="74">
        <f t="shared" ref="S152:AG156" si="44">(($A152)/($A$150+SUM($A$152:$A$156)))*(S$19-S$149-S$151)</f>
        <v>2.0150514834117583</v>
      </c>
      <c r="T152" s="74">
        <f t="shared" si="44"/>
        <v>2.0119573316269102</v>
      </c>
      <c r="U152" s="74">
        <f t="shared" si="44"/>
        <v>2.0098948598085582</v>
      </c>
      <c r="V152" s="74">
        <f t="shared" si="44"/>
        <v>2.0088637113861942</v>
      </c>
      <c r="W152" s="74">
        <f t="shared" si="44"/>
        <v>2.0088637113861942</v>
      </c>
      <c r="X152" s="74">
        <f t="shared" si="44"/>
        <v>2.0088637113861942</v>
      </c>
      <c r="Y152" s="74">
        <f t="shared" si="44"/>
        <v>2.0088637113861942</v>
      </c>
      <c r="Z152" s="74">
        <f t="shared" si="44"/>
        <v>2.0088637113861942</v>
      </c>
      <c r="AA152" s="74">
        <f t="shared" si="44"/>
        <v>2.0088637113861942</v>
      </c>
      <c r="AB152" s="74">
        <f t="shared" si="44"/>
        <v>2.0088637113861942</v>
      </c>
      <c r="AC152" s="74">
        <f t="shared" si="44"/>
        <v>2.0088637113861942</v>
      </c>
      <c r="AD152" s="74">
        <f t="shared" si="44"/>
        <v>2.0088637113861942</v>
      </c>
      <c r="AE152" s="74">
        <f t="shared" si="44"/>
        <v>2.0088637113861942</v>
      </c>
      <c r="AF152" s="74">
        <f t="shared" si="44"/>
        <v>2.0088637113861942</v>
      </c>
      <c r="AG152" s="74">
        <f t="shared" si="44"/>
        <v>2.0088637113861942</v>
      </c>
    </row>
    <row r="153" spans="1:33">
      <c r="A153" s="140">
        <v>2</v>
      </c>
      <c r="B153" s="138" t="s">
        <v>55</v>
      </c>
      <c r="C153" s="74">
        <f t="shared" si="43"/>
        <v>1.9383313893635836</v>
      </c>
      <c r="D153" s="74">
        <f t="shared" si="43"/>
        <v>2.212569639966727</v>
      </c>
      <c r="E153" s="74">
        <f t="shared" si="43"/>
        <v>2.4759163818506154</v>
      </c>
      <c r="F153" s="74">
        <f t="shared" si="43"/>
        <v>2.6967980628922752</v>
      </c>
      <c r="G153" s="74">
        <f t="shared" si="43"/>
        <v>2.8730410967776083</v>
      </c>
      <c r="H153" s="74">
        <f t="shared" si="43"/>
        <v>3.004553648688693</v>
      </c>
      <c r="I153" s="74">
        <f t="shared" si="43"/>
        <v>3.0971510699634859</v>
      </c>
      <c r="J153" s="74">
        <f t="shared" si="43"/>
        <v>3.1570196389199712</v>
      </c>
      <c r="K153" s="74">
        <f t="shared" si="43"/>
        <v>3.1839297906733619</v>
      </c>
      <c r="L153" s="74">
        <f t="shared" si="43"/>
        <v>3.1779610298305703</v>
      </c>
      <c r="M153" s="74">
        <f t="shared" si="43"/>
        <v>3.162044881682422</v>
      </c>
      <c r="N153" s="74">
        <f t="shared" si="43"/>
        <v>3.1477305057590312</v>
      </c>
      <c r="O153" s="74">
        <f t="shared" si="43"/>
        <v>3.1350142994896721</v>
      </c>
      <c r="P153" s="74">
        <f t="shared" si="43"/>
        <v>3.1238932769268226</v>
      </c>
      <c r="Q153" s="74">
        <f t="shared" si="43"/>
        <v>3.1143649949180263</v>
      </c>
      <c r="R153" s="74">
        <f t="shared" si="43"/>
        <v>3.1064274869468855</v>
      </c>
      <c r="S153" s="74">
        <f t="shared" si="44"/>
        <v>3.1000792052488584</v>
      </c>
      <c r="T153" s="74">
        <f t="shared" si="44"/>
        <v>3.095318971733708</v>
      </c>
      <c r="U153" s="74">
        <f t="shared" si="44"/>
        <v>3.0921459381670124</v>
      </c>
      <c r="V153" s="74">
        <f t="shared" si="44"/>
        <v>3.0905595559787602</v>
      </c>
      <c r="W153" s="74">
        <f t="shared" si="44"/>
        <v>3.0905595559787602</v>
      </c>
      <c r="X153" s="74">
        <f t="shared" si="44"/>
        <v>3.0905595559787602</v>
      </c>
      <c r="Y153" s="74">
        <f t="shared" si="44"/>
        <v>3.0905595559787602</v>
      </c>
      <c r="Z153" s="74">
        <f t="shared" si="44"/>
        <v>3.0905595559787602</v>
      </c>
      <c r="AA153" s="74">
        <f t="shared" si="44"/>
        <v>3.0905595559787602</v>
      </c>
      <c r="AB153" s="74">
        <f t="shared" si="44"/>
        <v>3.0905595559787602</v>
      </c>
      <c r="AC153" s="74">
        <f t="shared" si="44"/>
        <v>3.0905595559787602</v>
      </c>
      <c r="AD153" s="74">
        <f t="shared" si="44"/>
        <v>3.0905595559787602</v>
      </c>
      <c r="AE153" s="74">
        <f t="shared" si="44"/>
        <v>3.0905595559787602</v>
      </c>
      <c r="AF153" s="74">
        <f t="shared" si="44"/>
        <v>3.0905595559787602</v>
      </c>
      <c r="AG153" s="74">
        <f t="shared" si="44"/>
        <v>3.0905595559787602</v>
      </c>
    </row>
    <row r="154" spans="1:33">
      <c r="A154" s="140">
        <v>0.8</v>
      </c>
      <c r="B154" s="138" t="s">
        <v>56</v>
      </c>
      <c r="C154" s="74">
        <f t="shared" si="43"/>
        <v>0.77533255574543347</v>
      </c>
      <c r="D154" s="74">
        <f t="shared" si="43"/>
        <v>0.88502785598669076</v>
      </c>
      <c r="E154" s="74">
        <f t="shared" si="43"/>
        <v>0.9903665527402461</v>
      </c>
      <c r="F154" s="74">
        <f t="shared" si="43"/>
        <v>1.07871922515691</v>
      </c>
      <c r="G154" s="74">
        <f t="shared" si="43"/>
        <v>1.1492164387110433</v>
      </c>
      <c r="H154" s="74">
        <f t="shared" si="43"/>
        <v>1.2018214594754772</v>
      </c>
      <c r="I154" s="74">
        <f t="shared" si="43"/>
        <v>1.2388604279853943</v>
      </c>
      <c r="J154" s="74">
        <f t="shared" si="43"/>
        <v>1.2628078555679885</v>
      </c>
      <c r="K154" s="74">
        <f t="shared" si="43"/>
        <v>1.2735719162693449</v>
      </c>
      <c r="L154" s="74">
        <f t="shared" si="43"/>
        <v>1.2711844119322282</v>
      </c>
      <c r="M154" s="74">
        <f t="shared" si="43"/>
        <v>1.2648179526729688</v>
      </c>
      <c r="N154" s="74">
        <f t="shared" si="43"/>
        <v>1.2590922023036124</v>
      </c>
      <c r="O154" s="74">
        <f t="shared" si="43"/>
        <v>1.2540057197958689</v>
      </c>
      <c r="P154" s="74">
        <f t="shared" si="43"/>
        <v>1.2495573107707292</v>
      </c>
      <c r="Q154" s="74">
        <f t="shared" si="43"/>
        <v>1.2457459979672105</v>
      </c>
      <c r="R154" s="74">
        <f t="shared" si="43"/>
        <v>1.2425709947787542</v>
      </c>
      <c r="S154" s="74">
        <f t="shared" si="44"/>
        <v>1.2400316820995434</v>
      </c>
      <c r="T154" s="74">
        <f t="shared" si="44"/>
        <v>1.2381275886934833</v>
      </c>
      <c r="U154" s="74">
        <f t="shared" si="44"/>
        <v>1.236858375266805</v>
      </c>
      <c r="V154" s="74">
        <f t="shared" si="44"/>
        <v>1.2362238223915043</v>
      </c>
      <c r="W154" s="74">
        <f t="shared" si="44"/>
        <v>1.2362238223915043</v>
      </c>
      <c r="X154" s="74">
        <f t="shared" si="44"/>
        <v>1.2362238223915043</v>
      </c>
      <c r="Y154" s="74">
        <f t="shared" si="44"/>
        <v>1.2362238223915043</v>
      </c>
      <c r="Z154" s="74">
        <f t="shared" si="44"/>
        <v>1.2362238223915043</v>
      </c>
      <c r="AA154" s="74">
        <f t="shared" si="44"/>
        <v>1.2362238223915043</v>
      </c>
      <c r="AB154" s="74">
        <f t="shared" si="44"/>
        <v>1.2362238223915043</v>
      </c>
      <c r="AC154" s="74">
        <f t="shared" si="44"/>
        <v>1.2362238223915043</v>
      </c>
      <c r="AD154" s="74">
        <f t="shared" si="44"/>
        <v>1.2362238223915043</v>
      </c>
      <c r="AE154" s="74">
        <f t="shared" si="44"/>
        <v>1.2362238223915043</v>
      </c>
      <c r="AF154" s="74">
        <f t="shared" si="44"/>
        <v>1.2362238223915043</v>
      </c>
      <c r="AG154" s="74">
        <f t="shared" si="44"/>
        <v>1.2362238223915043</v>
      </c>
    </row>
    <row r="155" spans="1:33">
      <c r="A155" s="140">
        <v>0.5</v>
      </c>
      <c r="B155" s="138" t="s">
        <v>57</v>
      </c>
      <c r="C155" s="74">
        <f t="shared" si="43"/>
        <v>0.48458284734089591</v>
      </c>
      <c r="D155" s="74">
        <f t="shared" si="43"/>
        <v>0.55314240999168174</v>
      </c>
      <c r="E155" s="74">
        <f t="shared" si="43"/>
        <v>0.61897909546265384</v>
      </c>
      <c r="F155" s="74">
        <f t="shared" si="43"/>
        <v>0.6741995157230688</v>
      </c>
      <c r="G155" s="74">
        <f t="shared" si="43"/>
        <v>0.71826027419440208</v>
      </c>
      <c r="H155" s="74">
        <f t="shared" si="43"/>
        <v>0.75113841217217325</v>
      </c>
      <c r="I155" s="74">
        <f t="shared" si="43"/>
        <v>0.77428776749087147</v>
      </c>
      <c r="J155" s="74">
        <f t="shared" si="43"/>
        <v>0.78925490972999279</v>
      </c>
      <c r="K155" s="74">
        <f t="shared" si="43"/>
        <v>0.79598244766834048</v>
      </c>
      <c r="L155" s="74">
        <f t="shared" si="43"/>
        <v>0.79449025745764257</v>
      </c>
      <c r="M155" s="74">
        <f t="shared" si="43"/>
        <v>0.79051122042060551</v>
      </c>
      <c r="N155" s="74">
        <f t="shared" si="43"/>
        <v>0.78693262643975781</v>
      </c>
      <c r="O155" s="74">
        <f t="shared" si="43"/>
        <v>0.78375357487241804</v>
      </c>
      <c r="P155" s="74">
        <f t="shared" si="43"/>
        <v>0.78097331923170565</v>
      </c>
      <c r="Q155" s="74">
        <f t="shared" si="43"/>
        <v>0.77859124872950658</v>
      </c>
      <c r="R155" s="74">
        <f t="shared" si="43"/>
        <v>0.77660687173672138</v>
      </c>
      <c r="S155" s="74">
        <f t="shared" si="44"/>
        <v>0.7750198013122146</v>
      </c>
      <c r="T155" s="74">
        <f t="shared" si="44"/>
        <v>0.77382974293342699</v>
      </c>
      <c r="U155" s="74">
        <f t="shared" si="44"/>
        <v>0.77303648454175311</v>
      </c>
      <c r="V155" s="74">
        <f t="shared" si="44"/>
        <v>0.77263988899469005</v>
      </c>
      <c r="W155" s="74">
        <f t="shared" si="44"/>
        <v>0.77263988899469005</v>
      </c>
      <c r="X155" s="74">
        <f t="shared" si="44"/>
        <v>0.77263988899469005</v>
      </c>
      <c r="Y155" s="74">
        <f t="shared" si="44"/>
        <v>0.77263988899469005</v>
      </c>
      <c r="Z155" s="74">
        <f t="shared" si="44"/>
        <v>0.77263988899469005</v>
      </c>
      <c r="AA155" s="74">
        <f t="shared" si="44"/>
        <v>0.77263988899469005</v>
      </c>
      <c r="AB155" s="74">
        <f t="shared" si="44"/>
        <v>0.77263988899469005</v>
      </c>
      <c r="AC155" s="74">
        <f t="shared" si="44"/>
        <v>0.77263988899469005</v>
      </c>
      <c r="AD155" s="74">
        <f t="shared" si="44"/>
        <v>0.77263988899469005</v>
      </c>
      <c r="AE155" s="74">
        <f t="shared" si="44"/>
        <v>0.77263988899469005</v>
      </c>
      <c r="AF155" s="74">
        <f t="shared" si="44"/>
        <v>0.77263988899469005</v>
      </c>
      <c r="AG155" s="74">
        <f t="shared" si="44"/>
        <v>0.77263988899469005</v>
      </c>
    </row>
    <row r="156" spans="1:33">
      <c r="A156" s="140">
        <v>0.2</v>
      </c>
      <c r="B156" s="138" t="s">
        <v>52</v>
      </c>
      <c r="C156" s="74">
        <f t="shared" si="43"/>
        <v>0.19383313893635837</v>
      </c>
      <c r="D156" s="74">
        <f t="shared" si="43"/>
        <v>0.22125696399667269</v>
      </c>
      <c r="E156" s="74">
        <f t="shared" si="43"/>
        <v>0.24759163818506152</v>
      </c>
      <c r="F156" s="74">
        <f t="shared" si="43"/>
        <v>0.2696798062892275</v>
      </c>
      <c r="G156" s="74">
        <f t="shared" si="43"/>
        <v>0.28730410967776082</v>
      </c>
      <c r="H156" s="74">
        <f t="shared" si="43"/>
        <v>0.30045536486886931</v>
      </c>
      <c r="I156" s="74">
        <f t="shared" si="43"/>
        <v>0.30971510699634858</v>
      </c>
      <c r="J156" s="74">
        <f t="shared" si="43"/>
        <v>0.31570196389199712</v>
      </c>
      <c r="K156" s="74">
        <f t="shared" si="43"/>
        <v>0.31839297906733621</v>
      </c>
      <c r="L156" s="74">
        <f t="shared" si="43"/>
        <v>0.31779610298305705</v>
      </c>
      <c r="M156" s="74">
        <f t="shared" si="43"/>
        <v>0.3162044881682422</v>
      </c>
      <c r="N156" s="74">
        <f t="shared" si="43"/>
        <v>0.3147730505759031</v>
      </c>
      <c r="O156" s="74">
        <f t="shared" si="43"/>
        <v>0.31350142994896724</v>
      </c>
      <c r="P156" s="74">
        <f t="shared" si="43"/>
        <v>0.31238932769268229</v>
      </c>
      <c r="Q156" s="74">
        <f t="shared" si="43"/>
        <v>0.31143649949180263</v>
      </c>
      <c r="R156" s="74">
        <f t="shared" si="43"/>
        <v>0.31064274869468855</v>
      </c>
      <c r="S156" s="74">
        <f t="shared" si="44"/>
        <v>0.31000792052488585</v>
      </c>
      <c r="T156" s="74">
        <f t="shared" si="44"/>
        <v>0.30953189717337082</v>
      </c>
      <c r="U156" s="74">
        <f t="shared" si="44"/>
        <v>0.30921459381670124</v>
      </c>
      <c r="V156" s="74">
        <f t="shared" si="44"/>
        <v>0.30905595559787608</v>
      </c>
      <c r="W156" s="74">
        <f t="shared" si="44"/>
        <v>0.30905595559787608</v>
      </c>
      <c r="X156" s="74">
        <f t="shared" si="44"/>
        <v>0.30905595559787608</v>
      </c>
      <c r="Y156" s="74">
        <f t="shared" si="44"/>
        <v>0.30905595559787608</v>
      </c>
      <c r="Z156" s="74">
        <f t="shared" si="44"/>
        <v>0.30905595559787608</v>
      </c>
      <c r="AA156" s="74">
        <f t="shared" si="44"/>
        <v>0.30905595559787608</v>
      </c>
      <c r="AB156" s="74">
        <f t="shared" si="44"/>
        <v>0.30905595559787608</v>
      </c>
      <c r="AC156" s="74">
        <f t="shared" si="44"/>
        <v>0.30905595559787608</v>
      </c>
      <c r="AD156" s="74">
        <f t="shared" si="44"/>
        <v>0.30905595559787608</v>
      </c>
      <c r="AE156" s="74">
        <f t="shared" si="44"/>
        <v>0.30905595559787608</v>
      </c>
      <c r="AF156" s="74">
        <f t="shared" si="44"/>
        <v>0.30905595559787608</v>
      </c>
      <c r="AG156" s="74">
        <f t="shared" si="44"/>
        <v>0.30905595559787608</v>
      </c>
    </row>
    <row r="157" spans="1:33">
      <c r="A157" s="141">
        <v>6.1</v>
      </c>
      <c r="B157" s="1" t="s">
        <v>22</v>
      </c>
      <c r="C157" s="1">
        <f>SUM(C149:C156)</f>
        <v>6.064690940769804</v>
      </c>
      <c r="D157" s="1">
        <f t="shared" ref="D157:AG157" si="45">SUM(D149:D156)</f>
        <v>6.8461088129751566</v>
      </c>
      <c r="E157" s="1">
        <f t="shared" si="45"/>
        <v>7.5885619343124775</v>
      </c>
      <c r="F157" s="1">
        <f t="shared" si="45"/>
        <v>8.2061748205575427</v>
      </c>
      <c r="G157" s="1">
        <f t="shared" si="45"/>
        <v>8.6923140184568268</v>
      </c>
      <c r="H157" s="1">
        <f t="shared" si="45"/>
        <v>9.0508293682977872</v>
      </c>
      <c r="I157" s="1">
        <f t="shared" si="45"/>
        <v>9.2990085276216927</v>
      </c>
      <c r="J157" s="1">
        <f t="shared" si="45"/>
        <v>9.4586516300451891</v>
      </c>
      <c r="K157" s="1">
        <f t="shared" si="45"/>
        <v>9.5294090612956612</v>
      </c>
      <c r="L157" s="1">
        <f t="shared" si="45"/>
        <v>9.5139929736867899</v>
      </c>
      <c r="M157" s="1">
        <f t="shared" si="45"/>
        <v>9.472644390353457</v>
      </c>
      <c r="N157" s="1">
        <f t="shared" si="45"/>
        <v>9.4355843348060411</v>
      </c>
      <c r="O157" s="1">
        <f t="shared" si="45"/>
        <v>9.4027638016632302</v>
      </c>
      <c r="P157" s="1">
        <f t="shared" si="45"/>
        <v>9.3741394974576639</v>
      </c>
      <c r="Q157" s="1">
        <f t="shared" si="45"/>
        <v>9.3496737454447505</v>
      </c>
      <c r="R157" s="1">
        <f t="shared" si="45"/>
        <v>9.3293344029388443</v>
      </c>
      <c r="S157" s="1">
        <f t="shared" si="45"/>
        <v>9.3130947909229018</v>
      </c>
      <c r="T157" s="1">
        <f t="shared" si="45"/>
        <v>9.3009336357157082</v>
      </c>
      <c r="U157" s="1">
        <f t="shared" si="45"/>
        <v>9.2928350225181671</v>
      </c>
      <c r="V157" s="1">
        <f t="shared" si="45"/>
        <v>9.2887883606965005</v>
      </c>
      <c r="W157" s="1">
        <f t="shared" si="45"/>
        <v>9.2887883606965005</v>
      </c>
      <c r="X157" s="1">
        <f t="shared" si="45"/>
        <v>9.2887883606965005</v>
      </c>
      <c r="Y157" s="1">
        <f t="shared" si="45"/>
        <v>9.2887883606965005</v>
      </c>
      <c r="Z157" s="1">
        <f t="shared" si="45"/>
        <v>9.2887883606965005</v>
      </c>
      <c r="AA157" s="1">
        <f t="shared" si="45"/>
        <v>9.2887883606965005</v>
      </c>
      <c r="AB157" s="1">
        <f t="shared" si="45"/>
        <v>9.2887883606965005</v>
      </c>
      <c r="AC157" s="1">
        <f t="shared" si="45"/>
        <v>9.2887883606965005</v>
      </c>
      <c r="AD157" s="1">
        <f t="shared" si="45"/>
        <v>9.2887883606965005</v>
      </c>
      <c r="AE157" s="1">
        <f t="shared" si="45"/>
        <v>9.2887883606965005</v>
      </c>
      <c r="AF157" s="1">
        <f t="shared" si="45"/>
        <v>9.2887883606965005</v>
      </c>
      <c r="AG157" s="1">
        <f t="shared" si="45"/>
        <v>9.2887883606965005</v>
      </c>
    </row>
    <row r="158" spans="1:3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33">
      <c r="A159" s="143" t="s">
        <v>58</v>
      </c>
      <c r="B159" s="167" t="s">
        <v>62</v>
      </c>
      <c r="C159" s="144">
        <v>2000</v>
      </c>
      <c r="D159" s="145">
        <v>2010</v>
      </c>
      <c r="E159" s="145">
        <v>2020</v>
      </c>
      <c r="F159" s="145">
        <v>2030</v>
      </c>
      <c r="G159" s="145">
        <v>2040</v>
      </c>
      <c r="H159" s="145">
        <v>2050</v>
      </c>
      <c r="I159" s="145">
        <v>2060</v>
      </c>
      <c r="J159" s="145">
        <v>2080</v>
      </c>
      <c r="K159" s="145">
        <v>2100</v>
      </c>
      <c r="L159" s="145">
        <v>2200</v>
      </c>
      <c r="M159" s="145">
        <v>2300</v>
      </c>
      <c r="N159" s="74"/>
      <c r="P159" s="2"/>
      <c r="Q159" s="2"/>
      <c r="R159" s="2"/>
      <c r="S159" s="2"/>
      <c r="T159" s="2"/>
      <c r="U159" s="2"/>
      <c r="V159" s="2"/>
      <c r="W159" s="2"/>
      <c r="X159" s="2"/>
    </row>
    <row r="160" spans="1:33">
      <c r="B160" s="143" t="s">
        <v>50</v>
      </c>
      <c r="C160" s="146">
        <f>C149*1000</f>
        <v>542.26326511697175</v>
      </c>
      <c r="D160" s="143">
        <f t="shared" ref="D160:I160" si="46">100*LN(D149/C149)/(D$1-C$1)</f>
        <v>0.24548019950186792</v>
      </c>
      <c r="E160" s="143">
        <f t="shared" si="46"/>
        <v>7.7164687083209796E-2</v>
      </c>
      <c r="F160" s="143">
        <f t="shared" si="46"/>
        <v>-3.7435237549088854E-2</v>
      </c>
      <c r="G160" s="143">
        <f t="shared" si="46"/>
        <v>-0.14790729143144241</v>
      </c>
      <c r="H160" s="143">
        <f t="shared" si="46"/>
        <v>-0.23773311056772611</v>
      </c>
      <c r="I160" s="143">
        <f t="shared" si="46"/>
        <v>-0.26350538776132681</v>
      </c>
      <c r="J160" s="143">
        <f t="shared" ref="J160:J168" si="47">100*LN(K149/I149)/(K$1-I$1)</f>
        <v>-0.2318935803819116</v>
      </c>
      <c r="K160" s="143">
        <f t="shared" ref="K160:K168" si="48">100*LN(M149/K149)/(M$1-K$1)</f>
        <v>-0.11395214248853502</v>
      </c>
      <c r="L160" s="143">
        <f>100*LN(W149/M149)/(W$1-M$1)</f>
        <v>-4.5395395129042469E-2</v>
      </c>
      <c r="M160" s="143">
        <f t="shared" ref="M160:M168" si="49">100*LN(AG149/W149)/(AG$1-W$1)</f>
        <v>0</v>
      </c>
      <c r="P160" s="74"/>
      <c r="Q160" s="74"/>
      <c r="R160" s="74"/>
      <c r="S160" s="74"/>
      <c r="T160" s="74"/>
      <c r="U160" s="74"/>
      <c r="V160" s="74"/>
      <c r="W160" s="74"/>
      <c r="X160" s="74"/>
    </row>
    <row r="161" spans="1:33">
      <c r="A161" s="1"/>
      <c r="B161" s="143" t="s">
        <v>76</v>
      </c>
      <c r="C161" s="146">
        <f t="shared" ref="C161:C167" si="50">C150*1000</f>
        <v>581.49941680907511</v>
      </c>
      <c r="D161" s="143">
        <f t="shared" ref="D161:I168" si="51">100*LN(D150/C150)/(D$1-C$1)</f>
        <v>1.3232707870162652</v>
      </c>
      <c r="E161" s="143">
        <f t="shared" si="51"/>
        <v>1.1245600969048064</v>
      </c>
      <c r="F161" s="143">
        <f t="shared" si="51"/>
        <v>0.85454583852578592</v>
      </c>
      <c r="G161" s="143">
        <f t="shared" si="51"/>
        <v>0.63305917738297057</v>
      </c>
      <c r="H161" s="143">
        <f t="shared" si="51"/>
        <v>0.44757936367359286</v>
      </c>
      <c r="I161" s="143">
        <f t="shared" si="51"/>
        <v>0.30353658509104131</v>
      </c>
      <c r="J161" s="143">
        <f t="shared" si="47"/>
        <v>0.13816768908754537</v>
      </c>
      <c r="K161" s="143">
        <f t="shared" si="48"/>
        <v>-3.4486421520477331E-2</v>
      </c>
      <c r="L161" s="143">
        <f t="shared" ref="L161:L167" si="52">100*LN(W150/M150)/(W$1-M$1)</f>
        <v>-2.2866772174189386E-2</v>
      </c>
      <c r="M161" s="143">
        <f t="shared" si="49"/>
        <v>0</v>
      </c>
      <c r="P161" s="74"/>
      <c r="Q161" s="74"/>
      <c r="R161" s="74"/>
      <c r="S161" s="74"/>
      <c r="T161" s="74"/>
      <c r="U161" s="74"/>
      <c r="V161" s="74"/>
      <c r="W161" s="74"/>
      <c r="X161" s="74"/>
    </row>
    <row r="162" spans="1:33">
      <c r="A162" s="1"/>
      <c r="B162" s="143" t="s">
        <v>51</v>
      </c>
      <c r="C162" s="146">
        <f t="shared" si="50"/>
        <v>288.93292437115696</v>
      </c>
      <c r="D162" s="143">
        <f t="shared" si="51"/>
        <v>0.90911590741736692</v>
      </c>
      <c r="E162" s="143">
        <f t="shared" si="51"/>
        <v>0.82206955527447012</v>
      </c>
      <c r="F162" s="143">
        <f t="shared" si="51"/>
        <v>0.65689683964741419</v>
      </c>
      <c r="G162" s="143">
        <f t="shared" si="51"/>
        <v>0.49131158025335964</v>
      </c>
      <c r="H162" s="143">
        <f t="shared" si="51"/>
        <v>0.41546659655528906</v>
      </c>
      <c r="I162" s="143">
        <f t="shared" si="51"/>
        <v>0.29744437508306909</v>
      </c>
      <c r="J162" s="143">
        <f t="shared" si="47"/>
        <v>0.23362965514302067</v>
      </c>
      <c r="K162" s="143">
        <f t="shared" si="48"/>
        <v>0.15410657544366033</v>
      </c>
      <c r="L162" s="143">
        <f t="shared" si="52"/>
        <v>6.6626358290641841E-2</v>
      </c>
      <c r="M162" s="143">
        <f t="shared" si="49"/>
        <v>0</v>
      </c>
      <c r="P162" s="74"/>
      <c r="Q162" s="74"/>
      <c r="R162" s="74"/>
      <c r="S162" s="74"/>
      <c r="T162" s="74"/>
      <c r="U162" s="74"/>
      <c r="V162" s="74"/>
      <c r="W162" s="74"/>
      <c r="X162" s="74"/>
    </row>
    <row r="163" spans="1:33">
      <c r="A163" s="1"/>
      <c r="B163" s="143" t="s">
        <v>54</v>
      </c>
      <c r="C163" s="146">
        <f t="shared" si="50"/>
        <v>1259.9154030863294</v>
      </c>
      <c r="D163" s="143">
        <f t="shared" si="51"/>
        <v>1.3232707870162652</v>
      </c>
      <c r="E163" s="143">
        <f t="shared" si="51"/>
        <v>1.1245600969048064</v>
      </c>
      <c r="F163" s="143">
        <f t="shared" si="51"/>
        <v>0.85454583852578381</v>
      </c>
      <c r="G163" s="143">
        <f t="shared" si="51"/>
        <v>0.63305917738297257</v>
      </c>
      <c r="H163" s="143">
        <f t="shared" si="51"/>
        <v>0.44757936367359286</v>
      </c>
      <c r="I163" s="143">
        <f t="shared" si="51"/>
        <v>0.30353658509104131</v>
      </c>
      <c r="J163" s="143">
        <f t="shared" si="47"/>
        <v>0.13816768908754429</v>
      </c>
      <c r="K163" s="143">
        <f t="shared" si="48"/>
        <v>-3.4486421520476776E-2</v>
      </c>
      <c r="L163" s="143">
        <f t="shared" si="52"/>
        <v>-2.28667721741895E-2</v>
      </c>
      <c r="M163" s="143">
        <f t="shared" si="49"/>
        <v>0</v>
      </c>
      <c r="P163" s="74"/>
      <c r="Q163" s="74"/>
      <c r="R163" s="74"/>
      <c r="S163" s="74"/>
      <c r="T163" s="74"/>
      <c r="U163" s="74"/>
      <c r="V163" s="74"/>
      <c r="W163" s="74"/>
      <c r="X163" s="74"/>
    </row>
    <row r="164" spans="1:33">
      <c r="A164" s="1"/>
      <c r="B164" s="143" t="s">
        <v>55</v>
      </c>
      <c r="C164" s="146">
        <f t="shared" si="50"/>
        <v>1938.3313893635836</v>
      </c>
      <c r="D164" s="143">
        <f t="shared" si="51"/>
        <v>1.3232707870162672</v>
      </c>
      <c r="E164" s="143">
        <f t="shared" si="51"/>
        <v>1.1245600969048064</v>
      </c>
      <c r="F164" s="143">
        <f t="shared" si="51"/>
        <v>0.85454583852578381</v>
      </c>
      <c r="G164" s="143">
        <f t="shared" si="51"/>
        <v>0.63305917738297057</v>
      </c>
      <c r="H164" s="143">
        <f t="shared" si="51"/>
        <v>0.44757936367359485</v>
      </c>
      <c r="I164" s="143">
        <f t="shared" si="51"/>
        <v>0.30353658509104131</v>
      </c>
      <c r="J164" s="143">
        <f t="shared" si="47"/>
        <v>0.13816768908754429</v>
      </c>
      <c r="K164" s="143">
        <f t="shared" si="48"/>
        <v>-3.4486421520476776E-2</v>
      </c>
      <c r="L164" s="143">
        <f t="shared" si="52"/>
        <v>-2.2866772174189386E-2</v>
      </c>
      <c r="M164" s="143">
        <f t="shared" si="49"/>
        <v>0</v>
      </c>
      <c r="P164" s="74"/>
      <c r="Q164" s="74"/>
      <c r="R164" s="74"/>
      <c r="S164" s="74"/>
      <c r="T164" s="74"/>
      <c r="U164" s="74"/>
      <c r="V164" s="74"/>
      <c r="W164" s="74"/>
      <c r="X164" s="74"/>
    </row>
    <row r="165" spans="1:33">
      <c r="A165" s="1"/>
      <c r="B165" s="143" t="s">
        <v>56</v>
      </c>
      <c r="C165" s="146">
        <f t="shared" si="50"/>
        <v>775.33255574543352</v>
      </c>
      <c r="D165" s="143">
        <f t="shared" si="51"/>
        <v>1.3232707870162652</v>
      </c>
      <c r="E165" s="143">
        <f t="shared" si="51"/>
        <v>1.1245600969048064</v>
      </c>
      <c r="F165" s="143">
        <f t="shared" si="51"/>
        <v>0.85454583852578381</v>
      </c>
      <c r="G165" s="143">
        <f t="shared" si="51"/>
        <v>0.63305917738297057</v>
      </c>
      <c r="H165" s="143">
        <f t="shared" si="51"/>
        <v>0.44757936367359485</v>
      </c>
      <c r="I165" s="143">
        <f t="shared" si="51"/>
        <v>0.30353658509104131</v>
      </c>
      <c r="J165" s="143">
        <f t="shared" si="47"/>
        <v>0.13816768908754429</v>
      </c>
      <c r="K165" s="143">
        <f t="shared" si="48"/>
        <v>-3.4486421520477331E-2</v>
      </c>
      <c r="L165" s="143">
        <f t="shared" si="52"/>
        <v>-2.2866772174189268E-2</v>
      </c>
      <c r="M165" s="143">
        <f t="shared" si="49"/>
        <v>0</v>
      </c>
      <c r="P165" s="74"/>
      <c r="Q165" s="74"/>
      <c r="R165" s="74"/>
      <c r="S165" s="74"/>
      <c r="T165" s="74"/>
      <c r="U165" s="74"/>
      <c r="V165" s="74"/>
      <c r="W165" s="74"/>
      <c r="X165" s="74"/>
    </row>
    <row r="166" spans="1:33">
      <c r="A166" s="1"/>
      <c r="B166" s="143" t="s">
        <v>57</v>
      </c>
      <c r="C166" s="146">
        <f t="shared" si="50"/>
        <v>484.58284734089591</v>
      </c>
      <c r="D166" s="143">
        <f t="shared" si="51"/>
        <v>1.3232707870162672</v>
      </c>
      <c r="E166" s="143">
        <f t="shared" si="51"/>
        <v>1.1245600969048064</v>
      </c>
      <c r="F166" s="143">
        <f t="shared" si="51"/>
        <v>0.85454583852578381</v>
      </c>
      <c r="G166" s="143">
        <f t="shared" si="51"/>
        <v>0.63305917738297057</v>
      </c>
      <c r="H166" s="143">
        <f t="shared" si="51"/>
        <v>0.44757936367359485</v>
      </c>
      <c r="I166" s="143">
        <f t="shared" si="51"/>
        <v>0.30353658509104131</v>
      </c>
      <c r="J166" s="143">
        <f t="shared" si="47"/>
        <v>0.13816768908754429</v>
      </c>
      <c r="K166" s="143">
        <f t="shared" si="48"/>
        <v>-3.4486421520476776E-2</v>
      </c>
      <c r="L166" s="143">
        <f t="shared" si="52"/>
        <v>-2.2866772174189386E-2</v>
      </c>
      <c r="M166" s="143">
        <f t="shared" si="49"/>
        <v>0</v>
      </c>
      <c r="P166" s="74"/>
      <c r="Q166" s="74"/>
      <c r="R166" s="74"/>
      <c r="S166" s="74"/>
      <c r="T166" s="74"/>
      <c r="U166" s="74"/>
      <c r="V166" s="74"/>
      <c r="W166" s="74"/>
      <c r="X166" s="74"/>
    </row>
    <row r="167" spans="1:33">
      <c r="A167" s="1"/>
      <c r="B167" s="143" t="s">
        <v>52</v>
      </c>
      <c r="C167" s="147">
        <f t="shared" si="50"/>
        <v>193.83313893635838</v>
      </c>
      <c r="D167" s="143">
        <f t="shared" si="51"/>
        <v>1.3232707870162652</v>
      </c>
      <c r="E167" s="143">
        <f t="shared" si="51"/>
        <v>1.1245600969048064</v>
      </c>
      <c r="F167" s="143">
        <f t="shared" si="51"/>
        <v>0.85454583852578381</v>
      </c>
      <c r="G167" s="143">
        <f t="shared" si="51"/>
        <v>0.63305917738297057</v>
      </c>
      <c r="H167" s="143">
        <f t="shared" si="51"/>
        <v>0.44757936367359485</v>
      </c>
      <c r="I167" s="143">
        <f t="shared" si="51"/>
        <v>0.30353658509104131</v>
      </c>
      <c r="J167" s="143">
        <f t="shared" si="47"/>
        <v>0.13816768908754429</v>
      </c>
      <c r="K167" s="143">
        <f t="shared" si="48"/>
        <v>-3.4486421520477331E-2</v>
      </c>
      <c r="L167" s="143">
        <f t="shared" si="52"/>
        <v>-2.2866772174189268E-2</v>
      </c>
      <c r="M167" s="143">
        <f t="shared" si="49"/>
        <v>0</v>
      </c>
      <c r="P167" s="74"/>
      <c r="Q167" s="74"/>
      <c r="R167" s="74"/>
      <c r="S167" s="74"/>
      <c r="T167" s="74"/>
      <c r="U167" s="74"/>
      <c r="V167" s="74"/>
      <c r="W167" s="74"/>
      <c r="X167" s="74"/>
    </row>
    <row r="168" spans="1:33">
      <c r="B168" s="125" t="s">
        <v>22</v>
      </c>
      <c r="C168" s="149">
        <f>C157*1000</f>
        <v>6064.690940769804</v>
      </c>
      <c r="D168" s="150">
        <f>100*LN(D157/C157)/(D$1-C$1)</f>
        <v>1.2119685109987286</v>
      </c>
      <c r="E168" s="150">
        <f t="shared" si="51"/>
        <v>1.0296167061715573</v>
      </c>
      <c r="F168" s="150">
        <f t="shared" si="51"/>
        <v>0.7824479279887766</v>
      </c>
      <c r="G168" s="150">
        <f t="shared" si="51"/>
        <v>0.57552291252638721</v>
      </c>
      <c r="H168" s="150">
        <f t="shared" si="51"/>
        <v>0.40417207381105441</v>
      </c>
      <c r="I168" s="150">
        <f t="shared" si="51"/>
        <v>0.2705138812410306</v>
      </c>
      <c r="J168" s="150">
        <f t="shared" si="47"/>
        <v>0.12237461471057789</v>
      </c>
      <c r="K168" s="150">
        <f t="shared" si="48"/>
        <v>-2.987300290561622E-2</v>
      </c>
      <c r="L168" s="150">
        <f>100*LN(W157/M157)/(W$1-M$1)</f>
        <v>-1.9599986620990873E-2</v>
      </c>
      <c r="M168" s="150">
        <f t="shared" si="49"/>
        <v>0</v>
      </c>
      <c r="O168" s="139"/>
    </row>
    <row r="169" spans="1:33" s="128" customFormat="1" ht="11.25">
      <c r="B169" s="128" t="s">
        <v>63</v>
      </c>
      <c r="C169" s="128">
        <f>C19</f>
        <v>6.0646909407698049</v>
      </c>
      <c r="D169" s="128">
        <f t="shared" ref="D169:M169" si="53">C169*EXP((D168/100)*(D159-C159))</f>
        <v>6.8461088129751575</v>
      </c>
      <c r="E169" s="128">
        <f t="shared" si="53"/>
        <v>7.5885619343124784</v>
      </c>
      <c r="F169" s="128">
        <f t="shared" si="53"/>
        <v>8.2061748205575427</v>
      </c>
      <c r="G169" s="128">
        <f t="shared" si="53"/>
        <v>8.6923140184568268</v>
      </c>
      <c r="H169" s="128">
        <f t="shared" si="53"/>
        <v>9.0508293682977872</v>
      </c>
      <c r="I169" s="128">
        <f t="shared" si="53"/>
        <v>9.2990085276216927</v>
      </c>
      <c r="J169" s="128">
        <f t="shared" si="53"/>
        <v>9.5294090612956612</v>
      </c>
      <c r="K169" s="128">
        <f t="shared" si="53"/>
        <v>9.472644390353457</v>
      </c>
      <c r="L169" s="128">
        <f t="shared" si="53"/>
        <v>9.2887883606965005</v>
      </c>
      <c r="M169" s="128">
        <f t="shared" si="53"/>
        <v>9.2887883606965005</v>
      </c>
    </row>
    <row r="171" spans="1:33" ht="38.25">
      <c r="A171" s="142" t="s">
        <v>75</v>
      </c>
      <c r="B171" s="127" t="s">
        <v>65</v>
      </c>
      <c r="C171" s="127">
        <v>2000</v>
      </c>
      <c r="D171" s="127">
        <v>2010</v>
      </c>
      <c r="E171" s="127">
        <v>2020</v>
      </c>
      <c r="F171" s="127">
        <v>2030</v>
      </c>
      <c r="G171" s="127">
        <v>2040</v>
      </c>
      <c r="H171" s="127">
        <v>2050</v>
      </c>
      <c r="I171" s="127">
        <v>2060</v>
      </c>
      <c r="J171" s="127">
        <v>2070</v>
      </c>
      <c r="K171" s="127">
        <v>2080</v>
      </c>
      <c r="L171" s="127">
        <v>2090</v>
      </c>
      <c r="M171" s="127">
        <v>2100</v>
      </c>
      <c r="N171" s="127">
        <v>2110</v>
      </c>
      <c r="O171" s="127">
        <v>2120</v>
      </c>
      <c r="P171" s="127">
        <v>2130</v>
      </c>
      <c r="Q171" s="127">
        <v>2140</v>
      </c>
      <c r="R171" s="127">
        <v>2150</v>
      </c>
      <c r="S171" s="127">
        <v>2160</v>
      </c>
      <c r="T171" s="127">
        <v>2170</v>
      </c>
      <c r="U171" s="127">
        <v>2180</v>
      </c>
      <c r="V171" s="127">
        <v>2190</v>
      </c>
      <c r="W171" s="127">
        <v>2200</v>
      </c>
      <c r="X171" s="127">
        <v>2210</v>
      </c>
      <c r="Y171" s="127">
        <v>2220</v>
      </c>
      <c r="Z171" s="127">
        <v>2230</v>
      </c>
      <c r="AA171" s="127">
        <v>2240</v>
      </c>
      <c r="AB171" s="127">
        <v>2250</v>
      </c>
      <c r="AC171" s="127">
        <v>2260</v>
      </c>
      <c r="AD171" s="127">
        <v>2270</v>
      </c>
      <c r="AE171" s="127">
        <v>2280</v>
      </c>
      <c r="AF171" s="127">
        <v>2290</v>
      </c>
      <c r="AG171" s="127">
        <v>2300</v>
      </c>
    </row>
    <row r="172" spans="1:33">
      <c r="A172" s="151">
        <v>3.4723333333333333</v>
      </c>
      <c r="B172" s="138" t="s">
        <v>50</v>
      </c>
      <c r="C172" s="74">
        <f>C65</f>
        <v>4.5542665373738576</v>
      </c>
      <c r="D172" s="74">
        <f t="shared" ref="D172:AG172" si="54">D65</f>
        <v>4.6453264120578499</v>
      </c>
      <c r="E172" s="74">
        <f t="shared" si="54"/>
        <v>4.3345335254571022</v>
      </c>
      <c r="F172" s="74">
        <f t="shared" si="54"/>
        <v>3.5607597272017424</v>
      </c>
      <c r="G172" s="74">
        <f t="shared" si="54"/>
        <v>2.6656394117812829</v>
      </c>
      <c r="H172" s="74">
        <f t="shared" si="54"/>
        <v>1.6943770317106159</v>
      </c>
      <c r="I172" s="74">
        <f t="shared" si="54"/>
        <v>1.2791231231721647</v>
      </c>
      <c r="J172" s="74">
        <f t="shared" si="54"/>
        <v>1.0873870411827786</v>
      </c>
      <c r="K172" s="74">
        <f t="shared" si="54"/>
        <v>0.75025134001077665</v>
      </c>
      <c r="L172" s="74">
        <f t="shared" si="54"/>
        <v>0.67774892873723802</v>
      </c>
      <c r="M172" s="74">
        <f t="shared" si="54"/>
        <v>0.71156069837669522</v>
      </c>
      <c r="N172" s="74">
        <f t="shared" si="54"/>
        <v>0.74297222739904523</v>
      </c>
      <c r="O172" s="74">
        <f t="shared" si="54"/>
        <v>0.77013716965873169</v>
      </c>
      <c r="P172" s="74">
        <f t="shared" si="54"/>
        <v>0.79249853207336329</v>
      </c>
      <c r="Q172" s="74">
        <f t="shared" si="54"/>
        <v>0.80958737254150781</v>
      </c>
      <c r="R172" s="74">
        <f t="shared" si="54"/>
        <v>0.8210391423360327</v>
      </c>
      <c r="S172" s="74">
        <f t="shared" si="54"/>
        <v>0.82660661433588634</v>
      </c>
      <c r="T172" s="74">
        <f t="shared" si="54"/>
        <v>0.82616875685656865</v>
      </c>
      <c r="U172" s="74">
        <f t="shared" si="54"/>
        <v>0.81973510824485718</v>
      </c>
      <c r="V172" s="74">
        <f t="shared" si="54"/>
        <v>0.80744543140929448</v>
      </c>
      <c r="W172" s="74">
        <f t="shared" si="54"/>
        <v>0.78956466576169282</v>
      </c>
      <c r="X172" s="74">
        <f t="shared" si="54"/>
        <v>0.76613966237425168</v>
      </c>
      <c r="Y172" s="74">
        <f t="shared" si="54"/>
        <v>0.73769001524943012</v>
      </c>
      <c r="Z172" s="74">
        <f t="shared" si="54"/>
        <v>0.70483195035537993</v>
      </c>
      <c r="AA172" s="74">
        <f t="shared" si="54"/>
        <v>0.66825617119147629</v>
      </c>
      <c r="AB172" s="74">
        <f t="shared" si="54"/>
        <v>0.62870380905612355</v>
      </c>
      <c r="AC172" s="74">
        <f t="shared" si="54"/>
        <v>0.58694164263753135</v>
      </c>
      <c r="AD172" s="74">
        <f t="shared" si="54"/>
        <v>0.54373773380954871</v>
      </c>
      <c r="AE172" s="74">
        <f t="shared" si="54"/>
        <v>0.49983854142265971</v>
      </c>
      <c r="AF172" s="74">
        <f t="shared" si="54"/>
        <v>0.45594843183548361</v>
      </c>
      <c r="AG172" s="74">
        <f t="shared" si="54"/>
        <v>0.41271231706722883</v>
      </c>
    </row>
    <row r="173" spans="1:33">
      <c r="A173" s="151">
        <v>3.0323333333333333</v>
      </c>
      <c r="B173" s="138" t="s">
        <v>76</v>
      </c>
      <c r="C173" s="74">
        <f t="shared" ref="C173:AG173" si="55">(($A173)/($A$173+SUM($A$175:$A$179)))*(C$71-C$172-C$174)</f>
        <v>2.3391831539934591</v>
      </c>
      <c r="D173" s="74">
        <f t="shared" si="55"/>
        <v>3.0060896187774895</v>
      </c>
      <c r="E173" s="74">
        <f t="shared" si="55"/>
        <v>3.4066382182071311</v>
      </c>
      <c r="F173" s="74">
        <f t="shared" si="55"/>
        <v>3.5129394607177997</v>
      </c>
      <c r="G173" s="74">
        <f t="shared" si="55"/>
        <v>3.173782043047825</v>
      </c>
      <c r="H173" s="74">
        <f t="shared" si="55"/>
        <v>2.4033769677932271</v>
      </c>
      <c r="I173" s="74">
        <f t="shared" si="55"/>
        <v>2.0170487084245434</v>
      </c>
      <c r="J173" s="74">
        <f t="shared" si="55"/>
        <v>1.7708812196616104</v>
      </c>
      <c r="K173" s="74">
        <f t="shared" si="55"/>
        <v>1.5597488405203748</v>
      </c>
      <c r="L173" s="74">
        <f t="shared" si="55"/>
        <v>1.5545805333449076</v>
      </c>
      <c r="M173" s="74">
        <f t="shared" si="55"/>
        <v>1.6293390867050654</v>
      </c>
      <c r="N173" s="74">
        <f t="shared" si="55"/>
        <v>1.7012655325108048</v>
      </c>
      <c r="O173" s="74">
        <f t="shared" si="55"/>
        <v>1.7634680997868883</v>
      </c>
      <c r="P173" s="74">
        <f t="shared" si="55"/>
        <v>1.8146713799810521</v>
      </c>
      <c r="Q173" s="74">
        <f t="shared" si="55"/>
        <v>1.8538015845928799</v>
      </c>
      <c r="R173" s="74">
        <f t="shared" si="55"/>
        <v>1.8800239661560194</v>
      </c>
      <c r="S173" s="74">
        <f t="shared" si="55"/>
        <v>1.8927724214377575</v>
      </c>
      <c r="T173" s="74">
        <f t="shared" si="55"/>
        <v>1.8917698108283101</v>
      </c>
      <c r="U173" s="74">
        <f t="shared" si="55"/>
        <v>1.8770379753333177</v>
      </c>
      <c r="V173" s="74">
        <f t="shared" si="55"/>
        <v>1.8488969455141642</v>
      </c>
      <c r="W173" s="74">
        <f t="shared" si="55"/>
        <v>1.8079533823911385</v>
      </c>
      <c r="X173" s="74">
        <f t="shared" si="55"/>
        <v>1.7543145660365695</v>
      </c>
      <c r="Y173" s="74">
        <f t="shared" si="55"/>
        <v>1.6891702682005771</v>
      </c>
      <c r="Z173" s="74">
        <f t="shared" si="55"/>
        <v>1.6139315295132062</v>
      </c>
      <c r="AA173" s="74">
        <f t="shared" si="55"/>
        <v>1.5301799300299921</v>
      </c>
      <c r="AB173" s="74">
        <f t="shared" si="55"/>
        <v>1.4396125199050904</v>
      </c>
      <c r="AC173" s="74">
        <f t="shared" si="55"/>
        <v>1.3439850769525405</v>
      </c>
      <c r="AD173" s="74">
        <f t="shared" si="55"/>
        <v>1.2450563172382032</v>
      </c>
      <c r="AE173" s="74">
        <f t="shared" si="55"/>
        <v>1.1445354900003868</v>
      </c>
      <c r="AF173" s="74">
        <f t="shared" si="55"/>
        <v>1.0440354606518056</v>
      </c>
      <c r="AG173" s="74">
        <f t="shared" si="55"/>
        <v>0.94503295544052179</v>
      </c>
    </row>
    <row r="174" spans="1:33">
      <c r="A174" s="151">
        <v>5.8116666666666665</v>
      </c>
      <c r="B174" s="138" t="s">
        <v>51</v>
      </c>
      <c r="C174" s="74">
        <f>C67</f>
        <v>6.0677658871751099</v>
      </c>
      <c r="D174" s="74">
        <f t="shared" ref="D174:AG174" si="56">D67</f>
        <v>6.4192284367208625</v>
      </c>
      <c r="E174" s="74">
        <f t="shared" si="56"/>
        <v>6.2099210634313353</v>
      </c>
      <c r="F174" s="74">
        <f t="shared" si="56"/>
        <v>5.4795398218261466</v>
      </c>
      <c r="G174" s="74">
        <f t="shared" si="56"/>
        <v>4.0196605022921066</v>
      </c>
      <c r="H174" s="74">
        <f t="shared" si="56"/>
        <v>2.2823415656983896</v>
      </c>
      <c r="I174" s="74">
        <f t="shared" si="56"/>
        <v>1.7700689057225176</v>
      </c>
      <c r="J174" s="74">
        <f t="shared" si="56"/>
        <v>1.5320263975346293</v>
      </c>
      <c r="K174" s="74">
        <f t="shared" si="56"/>
        <v>1.3039116456850395</v>
      </c>
      <c r="L174" s="74">
        <f t="shared" si="56"/>
        <v>1.1945601747644115</v>
      </c>
      <c r="M174" s="74">
        <f t="shared" si="56"/>
        <v>1.295872858860553</v>
      </c>
      <c r="N174" s="74">
        <f t="shared" si="56"/>
        <v>1.3530785870693147</v>
      </c>
      <c r="O174" s="74">
        <f t="shared" si="56"/>
        <v>1.4025505596883054</v>
      </c>
      <c r="P174" s="74">
        <f t="shared" si="56"/>
        <v>1.4432743977338478</v>
      </c>
      <c r="Q174" s="74">
        <f t="shared" si="56"/>
        <v>1.4743960780101564</v>
      </c>
      <c r="R174" s="74">
        <f t="shared" si="56"/>
        <v>1.4952516953826431</v>
      </c>
      <c r="S174" s="74">
        <f t="shared" si="56"/>
        <v>1.5053910072832803</v>
      </c>
      <c r="T174" s="74">
        <f t="shared" si="56"/>
        <v>1.5045935944627138</v>
      </c>
      <c r="U174" s="74">
        <f t="shared" si="56"/>
        <v>1.4928768278700919</v>
      </c>
      <c r="V174" s="74">
        <f t="shared" si="56"/>
        <v>1.4704952394944197</v>
      </c>
      <c r="W174" s="74">
        <f t="shared" si="56"/>
        <v>1.4379313289928499</v>
      </c>
      <c r="X174" s="74">
        <f t="shared" si="56"/>
        <v>1.3952704201234407</v>
      </c>
      <c r="Y174" s="74">
        <f t="shared" si="56"/>
        <v>1.3434587817947323</v>
      </c>
      <c r="Z174" s="74">
        <f t="shared" si="56"/>
        <v>1.2836186661334583</v>
      </c>
      <c r="AA174" s="74">
        <f t="shared" si="56"/>
        <v>1.2170079614974243</v>
      </c>
      <c r="AB174" s="74">
        <f t="shared" si="56"/>
        <v>1.1449763938294002</v>
      </c>
      <c r="AC174" s="74">
        <f t="shared" si="56"/>
        <v>1.0689203973240657</v>
      </c>
      <c r="AD174" s="74">
        <f t="shared" si="56"/>
        <v>0.99023874307504267</v>
      </c>
      <c r="AE174" s="74">
        <f t="shared" si="56"/>
        <v>0.91029085940208687</v>
      </c>
      <c r="AF174" s="74">
        <f t="shared" si="56"/>
        <v>0.83035951704972</v>
      </c>
      <c r="AG174" s="74">
        <f t="shared" si="56"/>
        <v>0.75161921031470658</v>
      </c>
    </row>
    <row r="175" spans="1:33">
      <c r="A175" s="151">
        <v>3.41</v>
      </c>
      <c r="B175" s="138" t="s">
        <v>54</v>
      </c>
      <c r="C175" s="74">
        <f t="shared" ref="C175:R179" si="57">(($A175)/($A$173+SUM($A$175:$A$179)))*(C$71-C$172-C$174)</f>
        <v>2.6305203545512903</v>
      </c>
      <c r="D175" s="74">
        <f t="shared" si="57"/>
        <v>3.3804877212370799</v>
      </c>
      <c r="E175" s="74">
        <f t="shared" si="57"/>
        <v>3.8309232683586845</v>
      </c>
      <c r="F175" s="74">
        <f t="shared" si="57"/>
        <v>3.9504639642896655</v>
      </c>
      <c r="G175" s="74">
        <f t="shared" si="57"/>
        <v>3.5690656590501533</v>
      </c>
      <c r="H175" s="74">
        <f t="shared" si="57"/>
        <v>2.7027092866356726</v>
      </c>
      <c r="I175" s="74">
        <f t="shared" si="57"/>
        <v>2.2682651739236097</v>
      </c>
      <c r="J175" s="74">
        <f t="shared" si="57"/>
        <v>1.9914383727754505</v>
      </c>
      <c r="K175" s="74">
        <f t="shared" si="57"/>
        <v>1.7540101834146897</v>
      </c>
      <c r="L175" s="74">
        <f t="shared" si="57"/>
        <v>1.7481981813914922</v>
      </c>
      <c r="M175" s="74">
        <f t="shared" si="57"/>
        <v>1.8322676549404</v>
      </c>
      <c r="N175" s="74">
        <f t="shared" si="57"/>
        <v>1.9131522916989703</v>
      </c>
      <c r="O175" s="74">
        <f t="shared" si="57"/>
        <v>1.9831019743673592</v>
      </c>
      <c r="P175" s="74">
        <f t="shared" si="57"/>
        <v>2.0406824466534199</v>
      </c>
      <c r="Q175" s="74">
        <f t="shared" si="57"/>
        <v>2.0846861833994899</v>
      </c>
      <c r="R175" s="74">
        <f t="shared" si="57"/>
        <v>2.1141744722189819</v>
      </c>
      <c r="S175" s="74">
        <f t="shared" ref="S175:AG179" si="58">(($A175)/($A$173+SUM($A$175:$A$179)))*(S$71-S$172-S$174)</f>
        <v>2.1285107036724478</v>
      </c>
      <c r="T175" s="74">
        <f t="shared" si="58"/>
        <v>2.1273832213667814</v>
      </c>
      <c r="U175" s="74">
        <f t="shared" si="58"/>
        <v>2.1108165865296074</v>
      </c>
      <c r="V175" s="74">
        <f t="shared" si="58"/>
        <v>2.0791706884258434</v>
      </c>
      <c r="W175" s="74">
        <f t="shared" si="58"/>
        <v>2.0331277456151859</v>
      </c>
      <c r="X175" s="74">
        <f t="shared" si="58"/>
        <v>1.9728083995332644</v>
      </c>
      <c r="Y175" s="74">
        <f t="shared" si="58"/>
        <v>1.8995506039014953</v>
      </c>
      <c r="Z175" s="74">
        <f t="shared" si="58"/>
        <v>1.8149411395976802</v>
      </c>
      <c r="AA175" s="74">
        <f t="shared" si="58"/>
        <v>1.7207585670228447</v>
      </c>
      <c r="AB175" s="74">
        <f t="shared" si="58"/>
        <v>1.6189112980794849</v>
      </c>
      <c r="AC175" s="74">
        <f t="shared" si="58"/>
        <v>1.5113737866576331</v>
      </c>
      <c r="AD175" s="74">
        <f t="shared" si="58"/>
        <v>1.4001237908482815</v>
      </c>
      <c r="AE175" s="74">
        <f t="shared" si="58"/>
        <v>1.2870834409919707</v>
      </c>
      <c r="AF175" s="74">
        <f t="shared" si="58"/>
        <v>1.1740664793303257</v>
      </c>
      <c r="AG175" s="74">
        <f t="shared" si="58"/>
        <v>1.0627335532765239</v>
      </c>
    </row>
    <row r="176" spans="1:33">
      <c r="A176" s="151">
        <v>5.6063333333333327</v>
      </c>
      <c r="B176" s="138" t="s">
        <v>55</v>
      </c>
      <c r="C176" s="74">
        <f t="shared" si="57"/>
        <v>4.3248017442031426</v>
      </c>
      <c r="D176" s="74">
        <f t="shared" si="57"/>
        <v>5.5578126083564463</v>
      </c>
      <c r="E176" s="74">
        <f t="shared" si="57"/>
        <v>6.298367394968202</v>
      </c>
      <c r="F176" s="74">
        <f t="shared" si="57"/>
        <v>6.4949025821493525</v>
      </c>
      <c r="G176" s="74">
        <f t="shared" si="57"/>
        <v>5.8678509598792301</v>
      </c>
      <c r="H176" s="74">
        <f t="shared" si="57"/>
        <v>4.4434865583504761</v>
      </c>
      <c r="I176" s="74">
        <f t="shared" si="57"/>
        <v>3.7292230655152676</v>
      </c>
      <c r="J176" s="74">
        <f t="shared" si="57"/>
        <v>3.2740959913695309</v>
      </c>
      <c r="K176" s="74">
        <f t="shared" si="57"/>
        <v>2.8837436241301724</v>
      </c>
      <c r="L176" s="74">
        <f t="shared" si="57"/>
        <v>2.8741881928468724</v>
      </c>
      <c r="M176" s="74">
        <f t="shared" si="57"/>
        <v>3.0124056391439473</v>
      </c>
      <c r="N176" s="74">
        <f t="shared" si="57"/>
        <v>3.1453869397932532</v>
      </c>
      <c r="O176" s="74">
        <f t="shared" si="57"/>
        <v>3.2603902352770882</v>
      </c>
      <c r="P176" s="74">
        <f t="shared" si="57"/>
        <v>3.3550574848742785</v>
      </c>
      <c r="Q176" s="74">
        <f t="shared" si="57"/>
        <v>3.4274034133524944</v>
      </c>
      <c r="R176" s="74">
        <f t="shared" si="57"/>
        <v>3.475884696798734</v>
      </c>
      <c r="S176" s="74">
        <f t="shared" si="58"/>
        <v>3.4994546945324432</v>
      </c>
      <c r="T176" s="74">
        <f t="shared" si="58"/>
        <v>3.4976010166342024</v>
      </c>
      <c r="U176" s="74">
        <f t="shared" si="58"/>
        <v>3.470364043875021</v>
      </c>
      <c r="V176" s="74">
        <f t="shared" si="58"/>
        <v>3.4183354651646392</v>
      </c>
      <c r="W176" s="74">
        <f t="shared" si="58"/>
        <v>3.3426369065006654</v>
      </c>
      <c r="X176" s="74">
        <f t="shared" si="58"/>
        <v>3.243466712781033</v>
      </c>
      <c r="Y176" s="74">
        <f t="shared" si="58"/>
        <v>3.1230245950165441</v>
      </c>
      <c r="Z176" s="74">
        <f t="shared" si="58"/>
        <v>2.9839193574675837</v>
      </c>
      <c r="AA176" s="74">
        <f t="shared" si="58"/>
        <v>2.8290751064278812</v>
      </c>
      <c r="AB176" s="74">
        <f t="shared" si="58"/>
        <v>2.6616294352296044</v>
      </c>
      <c r="AC176" s="74">
        <f t="shared" si="58"/>
        <v>2.4848285159134633</v>
      </c>
      <c r="AD176" s="74">
        <f t="shared" si="58"/>
        <v>2.3019239529107764</v>
      </c>
      <c r="AE176" s="74">
        <f t="shared" si="58"/>
        <v>2.1160758938459385</v>
      </c>
      <c r="AF176" s="74">
        <f t="shared" si="58"/>
        <v>1.9302662869850191</v>
      </c>
      <c r="AG176" s="74">
        <f t="shared" si="58"/>
        <v>1.7472253795266719</v>
      </c>
    </row>
    <row r="177" spans="1:33">
      <c r="A177" s="151">
        <v>3.1423333333333336</v>
      </c>
      <c r="B177" s="138" t="s">
        <v>56</v>
      </c>
      <c r="C177" s="74">
        <f t="shared" si="57"/>
        <v>2.4240386493015658</v>
      </c>
      <c r="D177" s="74">
        <f t="shared" si="57"/>
        <v>3.1151376097851378</v>
      </c>
      <c r="E177" s="74">
        <f t="shared" si="57"/>
        <v>3.5302163881541859</v>
      </c>
      <c r="F177" s="74">
        <f t="shared" si="57"/>
        <v>3.640373782146499</v>
      </c>
      <c r="G177" s="74">
        <f t="shared" si="57"/>
        <v>3.2889131933397655</v>
      </c>
      <c r="H177" s="74">
        <f t="shared" si="57"/>
        <v>2.4905611383298618</v>
      </c>
      <c r="I177" s="74">
        <f t="shared" si="57"/>
        <v>2.09021855274466</v>
      </c>
      <c r="J177" s="74">
        <f t="shared" si="57"/>
        <v>1.8351211671704961</v>
      </c>
      <c r="K177" s="74">
        <f t="shared" si="57"/>
        <v>1.6163298141789133</v>
      </c>
      <c r="L177" s="74">
        <f t="shared" si="57"/>
        <v>1.610974023067214</v>
      </c>
      <c r="M177" s="74">
        <f t="shared" si="57"/>
        <v>1.6884444949289494</v>
      </c>
      <c r="N177" s="74">
        <f t="shared" si="57"/>
        <v>1.7629801225656105</v>
      </c>
      <c r="O177" s="74">
        <f t="shared" si="57"/>
        <v>1.8274391312180938</v>
      </c>
      <c r="P177" s="74">
        <f t="shared" si="57"/>
        <v>1.8804998460021305</v>
      </c>
      <c r="Q177" s="74">
        <f t="shared" si="57"/>
        <v>1.9210495259928637</v>
      </c>
      <c r="R177" s="74">
        <f t="shared" si="57"/>
        <v>1.9482231426792125</v>
      </c>
      <c r="S177" s="74">
        <f t="shared" si="58"/>
        <v>1.9614340570400948</v>
      </c>
      <c r="T177" s="74">
        <f t="shared" si="58"/>
        <v>1.9603950760336901</v>
      </c>
      <c r="U177" s="74">
        <f t="shared" si="58"/>
        <v>1.9451288329633052</v>
      </c>
      <c r="V177" s="74">
        <f t="shared" si="58"/>
        <v>1.9159669677214495</v>
      </c>
      <c r="W177" s="74">
        <f t="shared" si="58"/>
        <v>1.8735381483787252</v>
      </c>
      <c r="X177" s="74">
        <f t="shared" si="58"/>
        <v>1.817953546666675</v>
      </c>
      <c r="Y177" s="74">
        <f t="shared" si="58"/>
        <v>1.7504460941328837</v>
      </c>
      <c r="Z177" s="74">
        <f t="shared" si="58"/>
        <v>1.6724780178873249</v>
      </c>
      <c r="AA177" s="74">
        <f t="shared" si="58"/>
        <v>1.5856882709016968</v>
      </c>
      <c r="AB177" s="74">
        <f t="shared" si="58"/>
        <v>1.4918354650044288</v>
      </c>
      <c r="AC177" s="74">
        <f t="shared" si="58"/>
        <v>1.3927390700705287</v>
      </c>
      <c r="AD177" s="74">
        <f t="shared" si="58"/>
        <v>1.2902216008139542</v>
      </c>
      <c r="AE177" s="74">
        <f t="shared" si="58"/>
        <v>1.1860543106775474</v>
      </c>
      <c r="AF177" s="74">
        <f t="shared" si="58"/>
        <v>1.081908572888268</v>
      </c>
      <c r="AG177" s="74">
        <f t="shared" si="58"/>
        <v>0.979314682965571</v>
      </c>
    </row>
    <row r="178" spans="1:33">
      <c r="A178" s="151">
        <v>2.6803333333333335</v>
      </c>
      <c r="B178" s="138" t="s">
        <v>57</v>
      </c>
      <c r="C178" s="74">
        <f t="shared" si="57"/>
        <v>2.0676455690075195</v>
      </c>
      <c r="D178" s="74">
        <f t="shared" si="57"/>
        <v>2.6571360475530166</v>
      </c>
      <c r="E178" s="74">
        <f t="shared" si="57"/>
        <v>3.0111880743765571</v>
      </c>
      <c r="F178" s="74">
        <f t="shared" si="57"/>
        <v>3.1051496321459631</v>
      </c>
      <c r="G178" s="74">
        <f t="shared" si="57"/>
        <v>2.8053623621136152</v>
      </c>
      <c r="H178" s="74">
        <f t="shared" si="57"/>
        <v>2.1243876220759961</v>
      </c>
      <c r="I178" s="74">
        <f t="shared" si="57"/>
        <v>1.7829052066001705</v>
      </c>
      <c r="J178" s="74">
        <f t="shared" si="57"/>
        <v>1.5653133876331766</v>
      </c>
      <c r="K178" s="74">
        <f t="shared" si="57"/>
        <v>1.3786897248130519</v>
      </c>
      <c r="L178" s="74">
        <f t="shared" si="57"/>
        <v>1.3741213662335277</v>
      </c>
      <c r="M178" s="74">
        <f t="shared" si="57"/>
        <v>1.4402017803886369</v>
      </c>
      <c r="N178" s="74">
        <f t="shared" si="57"/>
        <v>1.5037788443354272</v>
      </c>
      <c r="O178" s="74">
        <f t="shared" si="57"/>
        <v>1.5587607992070318</v>
      </c>
      <c r="P178" s="74">
        <f t="shared" si="57"/>
        <v>1.6040202887136021</v>
      </c>
      <c r="Q178" s="74">
        <f t="shared" si="57"/>
        <v>1.6386081721129324</v>
      </c>
      <c r="R178" s="74">
        <f t="shared" si="57"/>
        <v>1.6617866012818017</v>
      </c>
      <c r="S178" s="74">
        <f t="shared" si="58"/>
        <v>1.6730551875102788</v>
      </c>
      <c r="T178" s="74">
        <f t="shared" si="58"/>
        <v>1.6721689621710938</v>
      </c>
      <c r="U178" s="74">
        <f t="shared" si="58"/>
        <v>1.6591472309173581</v>
      </c>
      <c r="V178" s="74">
        <f t="shared" si="58"/>
        <v>1.634272874450851</v>
      </c>
      <c r="W178" s="74">
        <f t="shared" si="58"/>
        <v>1.5980821312308611</v>
      </c>
      <c r="X178" s="74">
        <f t="shared" si="58"/>
        <v>1.5506698280202325</v>
      </c>
      <c r="Y178" s="74">
        <f t="shared" si="58"/>
        <v>1.493087625217197</v>
      </c>
      <c r="Z178" s="74">
        <f t="shared" si="58"/>
        <v>1.426582766716026</v>
      </c>
      <c r="AA178" s="74">
        <f t="shared" si="58"/>
        <v>1.3525532392405371</v>
      </c>
      <c r="AB178" s="74">
        <f t="shared" si="58"/>
        <v>1.272499095587208</v>
      </c>
      <c r="AC178" s="74">
        <f t="shared" si="58"/>
        <v>1.1879722989749781</v>
      </c>
      <c r="AD178" s="74">
        <f t="shared" si="58"/>
        <v>1.1005274097957998</v>
      </c>
      <c r="AE178" s="74">
        <f t="shared" si="58"/>
        <v>1.0116752638334736</v>
      </c>
      <c r="AF178" s="74">
        <f t="shared" si="58"/>
        <v>0.92284150149512689</v>
      </c>
      <c r="AG178" s="74">
        <f t="shared" si="58"/>
        <v>0.83533142736036448</v>
      </c>
    </row>
    <row r="179" spans="1:33">
      <c r="A179" s="151">
        <v>2.2916666666666665</v>
      </c>
      <c r="B179" s="138" t="s">
        <v>52</v>
      </c>
      <c r="C179" s="74">
        <f t="shared" si="57"/>
        <v>1.7678228189188778</v>
      </c>
      <c r="D179" s="74">
        <f t="shared" si="57"/>
        <v>2.2718331459926611</v>
      </c>
      <c r="E179" s="74">
        <f t="shared" si="57"/>
        <v>2.5745452072302983</v>
      </c>
      <c r="F179" s="74">
        <f t="shared" si="57"/>
        <v>2.6548816964312265</v>
      </c>
      <c r="G179" s="74">
        <f t="shared" si="57"/>
        <v>2.3985656310820924</v>
      </c>
      <c r="H179" s="74">
        <f t="shared" si="57"/>
        <v>1.8163368861798872</v>
      </c>
      <c r="I179" s="74">
        <f t="shared" si="57"/>
        <v>1.5243717566690924</v>
      </c>
      <c r="J179" s="74">
        <f t="shared" si="57"/>
        <v>1.3383322397684478</v>
      </c>
      <c r="K179" s="74">
        <f t="shared" si="57"/>
        <v>1.1787702845528829</v>
      </c>
      <c r="L179" s="74">
        <f t="shared" si="57"/>
        <v>1.1748643692147125</v>
      </c>
      <c r="M179" s="74">
        <f t="shared" si="57"/>
        <v>1.2313626713309138</v>
      </c>
      <c r="N179" s="74">
        <f t="shared" si="57"/>
        <v>1.2857206261417811</v>
      </c>
      <c r="O179" s="74">
        <f t="shared" si="57"/>
        <v>1.3327298214834402</v>
      </c>
      <c r="P179" s="74">
        <f t="shared" si="57"/>
        <v>1.3714263754391263</v>
      </c>
      <c r="Q179" s="74">
        <f t="shared" si="57"/>
        <v>1.4009987791663239</v>
      </c>
      <c r="R179" s="74">
        <f t="shared" si="57"/>
        <v>1.4208161775665198</v>
      </c>
      <c r="S179" s="74">
        <f t="shared" si="58"/>
        <v>1.4304507417153547</v>
      </c>
      <c r="T179" s="74">
        <f t="shared" si="58"/>
        <v>1.4296930251120841</v>
      </c>
      <c r="U179" s="74">
        <f t="shared" si="58"/>
        <v>1.4185595339580694</v>
      </c>
      <c r="V179" s="74">
        <f t="shared" si="58"/>
        <v>1.397292129318443</v>
      </c>
      <c r="W179" s="74">
        <f t="shared" si="58"/>
        <v>1.3663492914080548</v>
      </c>
      <c r="X179" s="74">
        <f t="shared" si="58"/>
        <v>1.3258120964605271</v>
      </c>
      <c r="Y179" s="74">
        <f t="shared" si="58"/>
        <v>1.2765797069230478</v>
      </c>
      <c r="Z179" s="74">
        <f t="shared" si="58"/>
        <v>1.2197185077941399</v>
      </c>
      <c r="AA179" s="74">
        <f t="shared" si="58"/>
        <v>1.1564237681605138</v>
      </c>
      <c r="AB179" s="74">
        <f t="shared" si="58"/>
        <v>1.0879780229028795</v>
      </c>
      <c r="AC179" s="74">
        <f t="shared" si="58"/>
        <v>1.0157081899580866</v>
      </c>
      <c r="AD179" s="74">
        <f t="shared" si="58"/>
        <v>0.94094340782814612</v>
      </c>
      <c r="AE179" s="74">
        <f t="shared" si="58"/>
        <v>0.86497543077417371</v>
      </c>
      <c r="AF179" s="74">
        <f t="shared" si="58"/>
        <v>0.78902317159296076</v>
      </c>
      <c r="AG179" s="74">
        <f t="shared" si="58"/>
        <v>0.71420265677185735</v>
      </c>
    </row>
    <row r="180" spans="1:33">
      <c r="A180" s="152">
        <v>29.446999999999999</v>
      </c>
      <c r="B180" s="1" t="s">
        <v>22</v>
      </c>
      <c r="C180" s="1">
        <f>SUM(C172:C179)</f>
        <v>26.176044714524821</v>
      </c>
      <c r="D180" s="1">
        <f t="shared" ref="D180:AG180" si="59">SUM(D172:D179)</f>
        <v>31.053051600480543</v>
      </c>
      <c r="E180" s="1">
        <f t="shared" si="59"/>
        <v>33.196333140183505</v>
      </c>
      <c r="F180" s="1">
        <f t="shared" si="59"/>
        <v>32.399010666908396</v>
      </c>
      <c r="G180" s="1">
        <f t="shared" si="59"/>
        <v>27.788839762586072</v>
      </c>
      <c r="H180" s="1">
        <f t="shared" si="59"/>
        <v>19.957577056774127</v>
      </c>
      <c r="I180" s="1">
        <f t="shared" si="59"/>
        <v>16.461224492772025</v>
      </c>
      <c r="J180" s="1">
        <f t="shared" si="59"/>
        <v>14.394595817096119</v>
      </c>
      <c r="K180" s="1">
        <f t="shared" si="59"/>
        <v>12.425455457305901</v>
      </c>
      <c r="L180" s="1">
        <f t="shared" si="59"/>
        <v>12.209235769600376</v>
      </c>
      <c r="M180" s="1">
        <f t="shared" si="59"/>
        <v>12.841454884675162</v>
      </c>
      <c r="N180" s="1">
        <f t="shared" si="59"/>
        <v>13.408335171514207</v>
      </c>
      <c r="O180" s="1">
        <f t="shared" si="59"/>
        <v>13.898577790686939</v>
      </c>
      <c r="P180" s="1">
        <f t="shared" si="59"/>
        <v>14.302130751470822</v>
      </c>
      <c r="Q180" s="1">
        <f t="shared" si="59"/>
        <v>14.610531109168649</v>
      </c>
      <c r="R180" s="1">
        <f t="shared" si="59"/>
        <v>14.817199894419948</v>
      </c>
      <c r="S180" s="1">
        <f t="shared" si="59"/>
        <v>14.917675427527541</v>
      </c>
      <c r="T180" s="1">
        <f t="shared" si="59"/>
        <v>14.909773463465443</v>
      </c>
      <c r="U180" s="1">
        <f t="shared" si="59"/>
        <v>14.793666139691629</v>
      </c>
      <c r="V180" s="1">
        <f t="shared" si="59"/>
        <v>14.571875741499104</v>
      </c>
      <c r="W180" s="1">
        <f t="shared" si="59"/>
        <v>14.249183600279173</v>
      </c>
      <c r="X180" s="1">
        <f t="shared" si="59"/>
        <v>13.826435231995994</v>
      </c>
      <c r="Y180" s="1">
        <f t="shared" si="59"/>
        <v>13.313007690435906</v>
      </c>
      <c r="Z180" s="1">
        <f t="shared" si="59"/>
        <v>12.7200219354648</v>
      </c>
      <c r="AA180" s="1">
        <f t="shared" si="59"/>
        <v>12.059943014472367</v>
      </c>
      <c r="AB180" s="1">
        <f t="shared" si="59"/>
        <v>11.346146039594219</v>
      </c>
      <c r="AC180" s="1">
        <f t="shared" si="59"/>
        <v>10.592468978488828</v>
      </c>
      <c r="AD180" s="1">
        <f t="shared" si="59"/>
        <v>9.8127729563197512</v>
      </c>
      <c r="AE180" s="1">
        <f t="shared" si="59"/>
        <v>9.0205292309482363</v>
      </c>
      <c r="AF180" s="1">
        <f t="shared" si="59"/>
        <v>8.2284494218287101</v>
      </c>
      <c r="AG180" s="1">
        <f t="shared" si="59"/>
        <v>7.4481721827234457</v>
      </c>
    </row>
    <row r="182" spans="1:33" ht="38.25">
      <c r="A182" s="142" t="s">
        <v>75</v>
      </c>
      <c r="B182" s="127" t="s">
        <v>67</v>
      </c>
      <c r="C182" s="127">
        <v>2000</v>
      </c>
      <c r="D182" s="127">
        <v>2010</v>
      </c>
      <c r="E182" s="127">
        <v>2020</v>
      </c>
      <c r="F182" s="127">
        <v>2030</v>
      </c>
      <c r="G182" s="127">
        <v>2040</v>
      </c>
      <c r="H182" s="127">
        <v>2050</v>
      </c>
      <c r="I182" s="127">
        <v>2060</v>
      </c>
      <c r="J182" s="127">
        <v>2070</v>
      </c>
      <c r="K182" s="127">
        <v>2080</v>
      </c>
      <c r="L182" s="127">
        <v>2090</v>
      </c>
      <c r="M182" s="127">
        <v>2100</v>
      </c>
      <c r="N182" s="127">
        <v>2110</v>
      </c>
      <c r="O182" s="127">
        <v>2120</v>
      </c>
      <c r="P182" s="127">
        <v>2130</v>
      </c>
      <c r="Q182" s="127">
        <v>2140</v>
      </c>
      <c r="R182" s="127">
        <v>2150</v>
      </c>
      <c r="S182" s="127">
        <v>2160</v>
      </c>
      <c r="T182" s="127">
        <v>2170</v>
      </c>
      <c r="U182" s="127">
        <v>2180</v>
      </c>
      <c r="V182" s="127">
        <v>2190</v>
      </c>
      <c r="W182" s="127">
        <v>2200</v>
      </c>
      <c r="X182" s="127">
        <v>2210</v>
      </c>
      <c r="Y182" s="127">
        <v>2220</v>
      </c>
      <c r="Z182" s="127">
        <v>2230</v>
      </c>
      <c r="AA182" s="127">
        <v>2240</v>
      </c>
      <c r="AB182" s="127">
        <v>2250</v>
      </c>
      <c r="AC182" s="127">
        <v>2260</v>
      </c>
      <c r="AD182" s="127">
        <v>2270</v>
      </c>
      <c r="AE182" s="127">
        <v>2280</v>
      </c>
      <c r="AF182" s="127">
        <v>2290</v>
      </c>
      <c r="AG182" s="127">
        <v>2300</v>
      </c>
    </row>
    <row r="183" spans="1:33">
      <c r="A183" s="151">
        <v>3.4723333333333333</v>
      </c>
      <c r="B183" s="138" t="s">
        <v>50</v>
      </c>
      <c r="C183" s="74">
        <f>C96</f>
        <v>0</v>
      </c>
      <c r="D183" s="74">
        <f t="shared" ref="D183:AG183" si="60">D96</f>
        <v>0</v>
      </c>
      <c r="E183" s="74">
        <f t="shared" si="60"/>
        <v>0</v>
      </c>
      <c r="F183" s="74">
        <f t="shared" si="60"/>
        <v>0</v>
      </c>
      <c r="G183" s="74">
        <f t="shared" si="60"/>
        <v>0</v>
      </c>
      <c r="H183" s="74">
        <f t="shared" si="60"/>
        <v>0</v>
      </c>
      <c r="I183" s="74">
        <f t="shared" si="60"/>
        <v>0</v>
      </c>
      <c r="J183" s="74">
        <f t="shared" si="60"/>
        <v>0</v>
      </c>
      <c r="K183" s="74">
        <f t="shared" si="60"/>
        <v>0</v>
      </c>
      <c r="L183" s="74">
        <f t="shared" si="60"/>
        <v>0</v>
      </c>
      <c r="M183" s="74">
        <f t="shared" si="60"/>
        <v>0</v>
      </c>
      <c r="N183" s="74">
        <f t="shared" si="60"/>
        <v>0</v>
      </c>
      <c r="O183" s="74">
        <f t="shared" si="60"/>
        <v>0</v>
      </c>
      <c r="P183" s="74">
        <f t="shared" si="60"/>
        <v>0</v>
      </c>
      <c r="Q183" s="74">
        <f t="shared" si="60"/>
        <v>0</v>
      </c>
      <c r="R183" s="74">
        <f t="shared" si="60"/>
        <v>0</v>
      </c>
      <c r="S183" s="74">
        <f t="shared" si="60"/>
        <v>0</v>
      </c>
      <c r="T183" s="74">
        <f t="shared" si="60"/>
        <v>0</v>
      </c>
      <c r="U183" s="74">
        <f t="shared" si="60"/>
        <v>0</v>
      </c>
      <c r="V183" s="74">
        <f t="shared" si="60"/>
        <v>0</v>
      </c>
      <c r="W183" s="74">
        <f t="shared" si="60"/>
        <v>0</v>
      </c>
      <c r="X183" s="74">
        <f t="shared" si="60"/>
        <v>0</v>
      </c>
      <c r="Y183" s="74">
        <f t="shared" si="60"/>
        <v>0</v>
      </c>
      <c r="Z183" s="74">
        <f t="shared" si="60"/>
        <v>0</v>
      </c>
      <c r="AA183" s="74">
        <f t="shared" si="60"/>
        <v>0</v>
      </c>
      <c r="AB183" s="74">
        <f t="shared" si="60"/>
        <v>0</v>
      </c>
      <c r="AC183" s="74">
        <f t="shared" si="60"/>
        <v>0</v>
      </c>
      <c r="AD183" s="74">
        <f t="shared" si="60"/>
        <v>0</v>
      </c>
      <c r="AE183" s="74">
        <f t="shared" si="60"/>
        <v>0</v>
      </c>
      <c r="AF183" s="74">
        <f t="shared" si="60"/>
        <v>0</v>
      </c>
      <c r="AG183" s="74">
        <f t="shared" si="60"/>
        <v>0</v>
      </c>
    </row>
    <row r="184" spans="1:33">
      <c r="A184" s="151">
        <v>3.0323333333333333</v>
      </c>
      <c r="B184" s="138" t="s">
        <v>76</v>
      </c>
      <c r="C184" s="74">
        <f>(($A184)/($A$184+SUM($A$186:$A$190)))*(C$99-C$183-C$185)</f>
        <v>-0.12781151181271089</v>
      </c>
      <c r="D184" s="74">
        <f t="shared" ref="D184:AG184" si="61">(($A184)/($A$184+SUM($A$186:$A$190)))*(D$99-D$183-D$185)</f>
        <v>-7.5364757217441236E-2</v>
      </c>
      <c r="E184" s="74">
        <f t="shared" si="61"/>
        <v>0.11144706226995252</v>
      </c>
      <c r="F184" s="74">
        <f t="shared" si="61"/>
        <v>2.8654359234598931E-2</v>
      </c>
      <c r="G184" s="74">
        <f t="shared" si="61"/>
        <v>3.4776769322513036E-2</v>
      </c>
      <c r="H184" s="74">
        <f t="shared" si="61"/>
        <v>-3.4202723291909862E-2</v>
      </c>
      <c r="I184" s="74">
        <f t="shared" si="61"/>
        <v>-8.365443273052578E-2</v>
      </c>
      <c r="J184" s="74">
        <f t="shared" si="61"/>
        <v>-0.14822289549333736</v>
      </c>
      <c r="K184" s="74">
        <f t="shared" si="61"/>
        <v>-0.24952841288512725</v>
      </c>
      <c r="L184" s="74">
        <f t="shared" si="61"/>
        <v>-0.32200502906545853</v>
      </c>
      <c r="M184" s="74">
        <f t="shared" si="61"/>
        <v>-0.41025697854729909</v>
      </c>
      <c r="N184" s="74">
        <f t="shared" si="61"/>
        <v>-0.36923128069256911</v>
      </c>
      <c r="O184" s="74">
        <f t="shared" si="61"/>
        <v>-0.32820558283783929</v>
      </c>
      <c r="P184" s="74">
        <f t="shared" si="61"/>
        <v>-0.28717988498310937</v>
      </c>
      <c r="Q184" s="74">
        <f t="shared" si="61"/>
        <v>-0.24615418712837944</v>
      </c>
      <c r="R184" s="74">
        <f t="shared" si="61"/>
        <v>-0.20512848927364954</v>
      </c>
      <c r="S184" s="74">
        <f t="shared" si="61"/>
        <v>-0.16410279141891965</v>
      </c>
      <c r="T184" s="74">
        <f t="shared" si="61"/>
        <v>-0.12307709356418972</v>
      </c>
      <c r="U184" s="74">
        <f t="shared" si="61"/>
        <v>-8.205139570945981E-2</v>
      </c>
      <c r="V184" s="74">
        <f t="shared" si="61"/>
        <v>-4.1025697854729877E-2</v>
      </c>
      <c r="W184" s="74">
        <f t="shared" si="61"/>
        <v>0</v>
      </c>
      <c r="X184" s="74">
        <f t="shared" si="61"/>
        <v>0</v>
      </c>
      <c r="Y184" s="74">
        <f t="shared" si="61"/>
        <v>0</v>
      </c>
      <c r="Z184" s="74">
        <f t="shared" si="61"/>
        <v>0</v>
      </c>
      <c r="AA184" s="74">
        <f t="shared" si="61"/>
        <v>0</v>
      </c>
      <c r="AB184" s="74">
        <f t="shared" si="61"/>
        <v>0</v>
      </c>
      <c r="AC184" s="74">
        <f t="shared" si="61"/>
        <v>0</v>
      </c>
      <c r="AD184" s="74">
        <f t="shared" si="61"/>
        <v>0</v>
      </c>
      <c r="AE184" s="74">
        <f t="shared" si="61"/>
        <v>0</v>
      </c>
      <c r="AF184" s="74">
        <f t="shared" si="61"/>
        <v>0</v>
      </c>
      <c r="AG184" s="74">
        <f t="shared" si="61"/>
        <v>0</v>
      </c>
    </row>
    <row r="185" spans="1:33">
      <c r="A185" s="151">
        <v>5.8116666666666665</v>
      </c>
      <c r="B185" s="138" t="s">
        <v>51</v>
      </c>
      <c r="C185" s="74">
        <f>C98</f>
        <v>3.8162694025926598</v>
      </c>
      <c r="D185" s="74">
        <f t="shared" ref="D185:AG185" si="62">D98</f>
        <v>2.801584351775428</v>
      </c>
      <c r="E185" s="74">
        <f t="shared" si="62"/>
        <v>1.0735675390206065</v>
      </c>
      <c r="F185" s="74">
        <f t="shared" si="62"/>
        <v>0.7333480570639912</v>
      </c>
      <c r="G185" s="74">
        <f t="shared" si="62"/>
        <v>0.62841414993228673</v>
      </c>
      <c r="H185" s="74">
        <f t="shared" si="62"/>
        <v>0.75876581762549344</v>
      </c>
      <c r="I185" s="74">
        <f t="shared" si="62"/>
        <v>0.60640379054439542</v>
      </c>
      <c r="J185" s="74">
        <f t="shared" si="62"/>
        <v>0.38500690498647661</v>
      </c>
      <c r="K185" s="74">
        <f t="shared" si="62"/>
        <v>9.4575160951736598E-2</v>
      </c>
      <c r="L185" s="74">
        <f t="shared" si="62"/>
        <v>0.37283585655938112</v>
      </c>
      <c r="M185" s="74">
        <f t="shared" si="62"/>
        <v>0.65109655216702556</v>
      </c>
      <c r="N185" s="74">
        <f t="shared" si="62"/>
        <v>0.58598689695032302</v>
      </c>
      <c r="O185" s="74">
        <f t="shared" si="62"/>
        <v>0.52087724173362049</v>
      </c>
      <c r="P185" s="74">
        <f t="shared" si="62"/>
        <v>0.4557675865169179</v>
      </c>
      <c r="Q185" s="74">
        <f t="shared" si="62"/>
        <v>0.39065793130021537</v>
      </c>
      <c r="R185" s="74">
        <f t="shared" si="62"/>
        <v>0.32554827608351278</v>
      </c>
      <c r="S185" s="74">
        <f t="shared" si="62"/>
        <v>0.26043862086681024</v>
      </c>
      <c r="T185" s="74">
        <f t="shared" si="62"/>
        <v>0.19532896565010771</v>
      </c>
      <c r="U185" s="74">
        <f t="shared" si="62"/>
        <v>0.13021931043340518</v>
      </c>
      <c r="V185" s="74">
        <f t="shared" si="62"/>
        <v>6.5109655216702533E-2</v>
      </c>
      <c r="W185" s="74">
        <f t="shared" si="62"/>
        <v>0</v>
      </c>
      <c r="X185" s="74">
        <f t="shared" si="62"/>
        <v>0</v>
      </c>
      <c r="Y185" s="74">
        <f t="shared" si="62"/>
        <v>0</v>
      </c>
      <c r="Z185" s="74">
        <f t="shared" si="62"/>
        <v>0</v>
      </c>
      <c r="AA185" s="74">
        <f t="shared" si="62"/>
        <v>0</v>
      </c>
      <c r="AB185" s="74">
        <f t="shared" si="62"/>
        <v>0</v>
      </c>
      <c r="AC185" s="74">
        <f t="shared" si="62"/>
        <v>0</v>
      </c>
      <c r="AD185" s="74">
        <f t="shared" si="62"/>
        <v>0</v>
      </c>
      <c r="AE185" s="74">
        <f t="shared" si="62"/>
        <v>0</v>
      </c>
      <c r="AF185" s="74">
        <f t="shared" si="62"/>
        <v>0</v>
      </c>
      <c r="AG185" s="74">
        <f t="shared" si="62"/>
        <v>0</v>
      </c>
    </row>
    <row r="186" spans="1:33">
      <c r="A186" s="151">
        <v>3.41</v>
      </c>
      <c r="B186" s="138" t="s">
        <v>54</v>
      </c>
      <c r="C186" s="74">
        <f>(($A186)/($A$184+SUM($A$186:$A$190)))*(C$99-C$183-C$185)</f>
        <v>-0.14372999514609566</v>
      </c>
      <c r="D186" s="74">
        <f t="shared" ref="D186:AG190" si="63">(($A186)/($A$184+SUM($A$186:$A$190)))*(D$99-D$183-D$185)</f>
        <v>-8.4751178007521577E-2</v>
      </c>
      <c r="E186" s="74">
        <f t="shared" si="63"/>
        <v>0.12532740980780632</v>
      </c>
      <c r="F186" s="74">
        <f t="shared" si="63"/>
        <v>3.2223160928871827E-2</v>
      </c>
      <c r="G186" s="74">
        <f t="shared" si="63"/>
        <v>3.9108096094240777E-2</v>
      </c>
      <c r="H186" s="74">
        <f t="shared" si="63"/>
        <v>-3.8462554608798272E-2</v>
      </c>
      <c r="I186" s="74">
        <f t="shared" si="63"/>
        <v>-9.4073304037955233E-2</v>
      </c>
      <c r="J186" s="74">
        <f t="shared" si="63"/>
        <v>-0.16668354632261639</v>
      </c>
      <c r="K186" s="74">
        <f t="shared" si="63"/>
        <v>-0.28060631678738612</v>
      </c>
      <c r="L186" s="74">
        <f t="shared" si="63"/>
        <v>-0.36210964574471149</v>
      </c>
      <c r="M186" s="74">
        <f t="shared" si="63"/>
        <v>-0.46135307140143667</v>
      </c>
      <c r="N186" s="74">
        <f t="shared" si="63"/>
        <v>-0.41521776426129292</v>
      </c>
      <c r="O186" s="74">
        <f t="shared" si="63"/>
        <v>-0.36908245712114934</v>
      </c>
      <c r="P186" s="74">
        <f t="shared" si="63"/>
        <v>-0.32294714998100571</v>
      </c>
      <c r="Q186" s="74">
        <f t="shared" si="63"/>
        <v>-0.27681184284086197</v>
      </c>
      <c r="R186" s="74">
        <f t="shared" si="63"/>
        <v>-0.23067653570071833</v>
      </c>
      <c r="S186" s="74">
        <f t="shared" si="63"/>
        <v>-0.18454122856057467</v>
      </c>
      <c r="T186" s="74">
        <f t="shared" si="63"/>
        <v>-0.13840592142043098</v>
      </c>
      <c r="U186" s="74">
        <f t="shared" si="63"/>
        <v>-9.2270614280287322E-2</v>
      </c>
      <c r="V186" s="74">
        <f t="shared" si="63"/>
        <v>-4.6135307140143633E-2</v>
      </c>
      <c r="W186" s="74">
        <f t="shared" si="63"/>
        <v>0</v>
      </c>
      <c r="X186" s="74">
        <f t="shared" si="63"/>
        <v>0</v>
      </c>
      <c r="Y186" s="74">
        <f t="shared" si="63"/>
        <v>0</v>
      </c>
      <c r="Z186" s="74">
        <f t="shared" si="63"/>
        <v>0</v>
      </c>
      <c r="AA186" s="74">
        <f t="shared" si="63"/>
        <v>0</v>
      </c>
      <c r="AB186" s="74">
        <f t="shared" si="63"/>
        <v>0</v>
      </c>
      <c r="AC186" s="74">
        <f t="shared" si="63"/>
        <v>0</v>
      </c>
      <c r="AD186" s="74">
        <f t="shared" si="63"/>
        <v>0</v>
      </c>
      <c r="AE186" s="74">
        <f t="shared" si="63"/>
        <v>0</v>
      </c>
      <c r="AF186" s="74">
        <f t="shared" si="63"/>
        <v>0</v>
      </c>
      <c r="AG186" s="74">
        <f t="shared" si="63"/>
        <v>0</v>
      </c>
    </row>
    <row r="187" spans="1:33">
      <c r="A187" s="151">
        <v>5.6063333333333327</v>
      </c>
      <c r="B187" s="138" t="s">
        <v>55</v>
      </c>
      <c r="C187" s="74">
        <f>(($A187)/($A$184+SUM($A$186:$A$190)))*(C$99-C$183-C$185)</f>
        <v>-0.23630447589073147</v>
      </c>
      <c r="D187" s="74">
        <f t="shared" si="63"/>
        <v>-0.13933822706828008</v>
      </c>
      <c r="E187" s="74">
        <f t="shared" si="63"/>
        <v>0.20604904257649018</v>
      </c>
      <c r="F187" s="74">
        <f t="shared" si="63"/>
        <v>5.2977648451876372E-2</v>
      </c>
      <c r="G187" s="74">
        <f t="shared" si="63"/>
        <v>6.4297074116230257E-2</v>
      </c>
      <c r="H187" s="74">
        <f t="shared" si="63"/>
        <v>-6.3235748383712417E-2</v>
      </c>
      <c r="I187" s="74">
        <f t="shared" si="63"/>
        <v>-0.15466460416562744</v>
      </c>
      <c r="J187" s="74">
        <f t="shared" si="63"/>
        <v>-0.27404208852395745</v>
      </c>
      <c r="K187" s="74">
        <f t="shared" si="63"/>
        <v>-0.4613409229762509</v>
      </c>
      <c r="L187" s="74">
        <f t="shared" si="63"/>
        <v>-0.59533940682114384</v>
      </c>
      <c r="M187" s="74">
        <f t="shared" si="63"/>
        <v>-0.75850413566967378</v>
      </c>
      <c r="N187" s="74">
        <f t="shared" si="63"/>
        <v>-0.68265372210270625</v>
      </c>
      <c r="O187" s="74">
        <f t="shared" si="63"/>
        <v>-0.60680330853573905</v>
      </c>
      <c r="P187" s="74">
        <f t="shared" si="63"/>
        <v>-0.53095289496877163</v>
      </c>
      <c r="Q187" s="74">
        <f t="shared" si="63"/>
        <v>-0.4551024814018042</v>
      </c>
      <c r="R187" s="74">
        <f t="shared" si="63"/>
        <v>-0.37925206783483689</v>
      </c>
      <c r="S187" s="74">
        <f t="shared" si="63"/>
        <v>-0.30340165426786952</v>
      </c>
      <c r="T187" s="74">
        <f t="shared" si="63"/>
        <v>-0.2275512407009021</v>
      </c>
      <c r="U187" s="74">
        <f t="shared" si="63"/>
        <v>-0.15170082713393473</v>
      </c>
      <c r="V187" s="74">
        <f t="shared" si="63"/>
        <v>-7.5850413566967312E-2</v>
      </c>
      <c r="W187" s="74">
        <f t="shared" si="63"/>
        <v>0</v>
      </c>
      <c r="X187" s="74">
        <f t="shared" si="63"/>
        <v>0</v>
      </c>
      <c r="Y187" s="74">
        <f t="shared" si="63"/>
        <v>0</v>
      </c>
      <c r="Z187" s="74">
        <f t="shared" si="63"/>
        <v>0</v>
      </c>
      <c r="AA187" s="74">
        <f t="shared" si="63"/>
        <v>0</v>
      </c>
      <c r="AB187" s="74">
        <f t="shared" si="63"/>
        <v>0</v>
      </c>
      <c r="AC187" s="74">
        <f t="shared" si="63"/>
        <v>0</v>
      </c>
      <c r="AD187" s="74">
        <f t="shared" si="63"/>
        <v>0</v>
      </c>
      <c r="AE187" s="74">
        <f t="shared" si="63"/>
        <v>0</v>
      </c>
      <c r="AF187" s="74">
        <f t="shared" si="63"/>
        <v>0</v>
      </c>
      <c r="AG187" s="74">
        <f t="shared" si="63"/>
        <v>0</v>
      </c>
    </row>
    <row r="188" spans="1:33">
      <c r="A188" s="151">
        <v>3.1423333333333336</v>
      </c>
      <c r="B188" s="138" t="s">
        <v>56</v>
      </c>
      <c r="C188" s="74">
        <f>(($A188)/($A$184+SUM($A$186:$A$190)))*(C$99-C$183-C$185)</f>
        <v>-0.13244796326903657</v>
      </c>
      <c r="D188" s="74">
        <f t="shared" si="63"/>
        <v>-7.8098666185425811E-2</v>
      </c>
      <c r="E188" s="74">
        <f t="shared" si="63"/>
        <v>0.11548988194117209</v>
      </c>
      <c r="F188" s="74">
        <f t="shared" si="63"/>
        <v>2.969381603875609E-2</v>
      </c>
      <c r="G188" s="74">
        <f t="shared" si="63"/>
        <v>3.6038320809424033E-2</v>
      </c>
      <c r="H188" s="74">
        <f t="shared" si="63"/>
        <v>-3.5443450859935617E-2</v>
      </c>
      <c r="I188" s="74">
        <f t="shared" si="63"/>
        <v>-8.6689055441427576E-2</v>
      </c>
      <c r="J188" s="74">
        <f t="shared" si="63"/>
        <v>-0.15359978408438954</v>
      </c>
      <c r="K188" s="74">
        <f t="shared" si="63"/>
        <v>-0.2585802295556881</v>
      </c>
      <c r="L188" s="74">
        <f t="shared" si="63"/>
        <v>-0.33368598537980404</v>
      </c>
      <c r="M188" s="74">
        <f t="shared" si="63"/>
        <v>-0.42513933568928097</v>
      </c>
      <c r="N188" s="74">
        <f t="shared" si="63"/>
        <v>-0.38262540212035279</v>
      </c>
      <c r="O188" s="74">
        <f t="shared" si="63"/>
        <v>-0.34011146855142477</v>
      </c>
      <c r="P188" s="74">
        <f t="shared" si="63"/>
        <v>-0.29759753498249669</v>
      </c>
      <c r="Q188" s="74">
        <f t="shared" si="63"/>
        <v>-0.25508360141356856</v>
      </c>
      <c r="R188" s="74">
        <f t="shared" si="63"/>
        <v>-0.21256966784464049</v>
      </c>
      <c r="S188" s="74">
        <f t="shared" si="63"/>
        <v>-0.17005573427571238</v>
      </c>
      <c r="T188" s="74">
        <f t="shared" si="63"/>
        <v>-0.12754180070678428</v>
      </c>
      <c r="U188" s="74">
        <f t="shared" si="63"/>
        <v>-8.5027867137856178E-2</v>
      </c>
      <c r="V188" s="74">
        <f t="shared" si="63"/>
        <v>-4.2513933568928061E-2</v>
      </c>
      <c r="W188" s="74">
        <f t="shared" si="63"/>
        <v>0</v>
      </c>
      <c r="X188" s="74">
        <f t="shared" si="63"/>
        <v>0</v>
      </c>
      <c r="Y188" s="74">
        <f t="shared" si="63"/>
        <v>0</v>
      </c>
      <c r="Z188" s="74">
        <f t="shared" si="63"/>
        <v>0</v>
      </c>
      <c r="AA188" s="74">
        <f t="shared" si="63"/>
        <v>0</v>
      </c>
      <c r="AB188" s="74">
        <f t="shared" si="63"/>
        <v>0</v>
      </c>
      <c r="AC188" s="74">
        <f t="shared" si="63"/>
        <v>0</v>
      </c>
      <c r="AD188" s="74">
        <f t="shared" si="63"/>
        <v>0</v>
      </c>
      <c r="AE188" s="74">
        <f t="shared" si="63"/>
        <v>0</v>
      </c>
      <c r="AF188" s="74">
        <f t="shared" si="63"/>
        <v>0</v>
      </c>
      <c r="AG188" s="74">
        <f t="shared" si="63"/>
        <v>0</v>
      </c>
    </row>
    <row r="189" spans="1:33">
      <c r="A189" s="151">
        <v>2.6803333333333335</v>
      </c>
      <c r="B189" s="138" t="s">
        <v>57</v>
      </c>
      <c r="C189" s="74">
        <f>(($A189)/($A$184+SUM($A$186:$A$190)))*(C$99-C$183-C$185)</f>
        <v>-0.11297486715246875</v>
      </c>
      <c r="D189" s="74">
        <f t="shared" si="63"/>
        <v>-6.6616248519890606E-2</v>
      </c>
      <c r="E189" s="74">
        <f t="shared" si="63"/>
        <v>9.8510039322049922E-2</v>
      </c>
      <c r="F189" s="74">
        <f t="shared" si="63"/>
        <v>2.532809746129603E-2</v>
      </c>
      <c r="G189" s="74">
        <f t="shared" si="63"/>
        <v>3.0739804564397854E-2</v>
      </c>
      <c r="H189" s="74">
        <f t="shared" si="63"/>
        <v>-3.0232395074227456E-2</v>
      </c>
      <c r="I189" s="74">
        <f t="shared" si="63"/>
        <v>-7.3943640055640081E-2</v>
      </c>
      <c r="J189" s="74">
        <f t="shared" si="63"/>
        <v>-0.1310168520019705</v>
      </c>
      <c r="K189" s="74">
        <f t="shared" si="63"/>
        <v>-0.22056259953933255</v>
      </c>
      <c r="L189" s="74">
        <f t="shared" si="63"/>
        <v>-0.28462596885955277</v>
      </c>
      <c r="M189" s="74">
        <f t="shared" si="63"/>
        <v>-0.3626334356929572</v>
      </c>
      <c r="N189" s="74">
        <f t="shared" si="63"/>
        <v>-0.32637009212366141</v>
      </c>
      <c r="O189" s="74">
        <f t="shared" si="63"/>
        <v>-0.2901067485543658</v>
      </c>
      <c r="P189" s="74">
        <f t="shared" si="63"/>
        <v>-0.25384340498507008</v>
      </c>
      <c r="Q189" s="74">
        <f t="shared" si="63"/>
        <v>-0.2175800614157743</v>
      </c>
      <c r="R189" s="74">
        <f t="shared" si="63"/>
        <v>-0.1813167178464786</v>
      </c>
      <c r="S189" s="74">
        <f t="shared" si="63"/>
        <v>-0.1450533742771829</v>
      </c>
      <c r="T189" s="74">
        <f t="shared" si="63"/>
        <v>-0.10879003070788715</v>
      </c>
      <c r="U189" s="74">
        <f t="shared" si="63"/>
        <v>-7.2526687138591422E-2</v>
      </c>
      <c r="V189" s="74">
        <f t="shared" si="63"/>
        <v>-3.626334356929569E-2</v>
      </c>
      <c r="W189" s="74">
        <f t="shared" si="63"/>
        <v>0</v>
      </c>
      <c r="X189" s="74">
        <f t="shared" si="63"/>
        <v>0</v>
      </c>
      <c r="Y189" s="74">
        <f t="shared" si="63"/>
        <v>0</v>
      </c>
      <c r="Z189" s="74">
        <f t="shared" si="63"/>
        <v>0</v>
      </c>
      <c r="AA189" s="74">
        <f t="shared" si="63"/>
        <v>0</v>
      </c>
      <c r="AB189" s="74">
        <f t="shared" si="63"/>
        <v>0</v>
      </c>
      <c r="AC189" s="74">
        <f t="shared" si="63"/>
        <v>0</v>
      </c>
      <c r="AD189" s="74">
        <f t="shared" si="63"/>
        <v>0</v>
      </c>
      <c r="AE189" s="74">
        <f t="shared" si="63"/>
        <v>0</v>
      </c>
      <c r="AF189" s="74">
        <f t="shared" si="63"/>
        <v>0</v>
      </c>
      <c r="AG189" s="74">
        <f t="shared" si="63"/>
        <v>0</v>
      </c>
    </row>
    <row r="190" spans="1:33">
      <c r="A190" s="151">
        <v>2.2916666666666665</v>
      </c>
      <c r="B190" s="138" t="s">
        <v>52</v>
      </c>
      <c r="C190" s="74">
        <f>(($A190)/($A$184+SUM($A$186:$A$190)))*(C$99-C$183-C$185)</f>
        <v>-9.6592738673451389E-2</v>
      </c>
      <c r="D190" s="74">
        <f t="shared" si="63"/>
        <v>-5.6956436833011805E-2</v>
      </c>
      <c r="E190" s="74">
        <f t="shared" si="63"/>
        <v>8.4225409817074146E-2</v>
      </c>
      <c r="F190" s="74">
        <f t="shared" si="63"/>
        <v>2.1655350086607413E-2</v>
      </c>
      <c r="G190" s="74">
        <f t="shared" si="63"/>
        <v>2.6282322643979013E-2</v>
      </c>
      <c r="H190" s="74">
        <f t="shared" si="63"/>
        <v>-2.5848491000536471E-2</v>
      </c>
      <c r="I190" s="74">
        <f t="shared" si="63"/>
        <v>-6.3221306477120445E-2</v>
      </c>
      <c r="J190" s="74">
        <f t="shared" si="63"/>
        <v>-0.11201851231358627</v>
      </c>
      <c r="K190" s="74">
        <f t="shared" si="63"/>
        <v>-0.18857951397001754</v>
      </c>
      <c r="L190" s="74">
        <f t="shared" si="63"/>
        <v>-0.24335325654886522</v>
      </c>
      <c r="M190" s="74">
        <f t="shared" si="63"/>
        <v>-0.31004910712462141</v>
      </c>
      <c r="N190" s="74">
        <f t="shared" si="63"/>
        <v>-0.27904419641215922</v>
      </c>
      <c r="O190" s="74">
        <f t="shared" si="63"/>
        <v>-0.24803928569969713</v>
      </c>
      <c r="P190" s="74">
        <f t="shared" si="63"/>
        <v>-0.21703437498723499</v>
      </c>
      <c r="Q190" s="74">
        <f t="shared" si="63"/>
        <v>-0.18602946427477282</v>
      </c>
      <c r="R190" s="74">
        <f t="shared" si="63"/>
        <v>-0.15502455356231071</v>
      </c>
      <c r="S190" s="74">
        <f t="shared" si="63"/>
        <v>-0.12401964284984857</v>
      </c>
      <c r="T190" s="74">
        <f t="shared" si="63"/>
        <v>-9.3014732137386411E-2</v>
      </c>
      <c r="U190" s="74">
        <f t="shared" si="63"/>
        <v>-6.2009821424924269E-2</v>
      </c>
      <c r="V190" s="74">
        <f t="shared" si="63"/>
        <v>-3.1004910712462117E-2</v>
      </c>
      <c r="W190" s="74">
        <f t="shared" si="63"/>
        <v>0</v>
      </c>
      <c r="X190" s="74">
        <f t="shared" si="63"/>
        <v>0</v>
      </c>
      <c r="Y190" s="74">
        <f t="shared" si="63"/>
        <v>0</v>
      </c>
      <c r="Z190" s="74">
        <f t="shared" si="63"/>
        <v>0</v>
      </c>
      <c r="AA190" s="74">
        <f t="shared" si="63"/>
        <v>0</v>
      </c>
      <c r="AB190" s="74">
        <f t="shared" si="63"/>
        <v>0</v>
      </c>
      <c r="AC190" s="74">
        <f t="shared" si="63"/>
        <v>0</v>
      </c>
      <c r="AD190" s="74">
        <f t="shared" si="63"/>
        <v>0</v>
      </c>
      <c r="AE190" s="74">
        <f t="shared" si="63"/>
        <v>0</v>
      </c>
      <c r="AF190" s="74">
        <f t="shared" si="63"/>
        <v>0</v>
      </c>
      <c r="AG190" s="74">
        <f t="shared" si="63"/>
        <v>0</v>
      </c>
    </row>
    <row r="191" spans="1:33">
      <c r="A191" s="152">
        <v>29.446999999999999</v>
      </c>
      <c r="B191" s="1" t="s">
        <v>22</v>
      </c>
      <c r="C191" s="1">
        <f>SUM(C183:C190)</f>
        <v>2.966407850648165</v>
      </c>
      <c r="D191" s="1">
        <f t="shared" ref="D191:AG191" si="64">SUM(D183:D190)</f>
        <v>2.3004588379438569</v>
      </c>
      <c r="E191" s="1">
        <f t="shared" si="64"/>
        <v>1.8146163847551517</v>
      </c>
      <c r="F191" s="1">
        <f t="shared" si="64"/>
        <v>0.92388048926599786</v>
      </c>
      <c r="G191" s="1">
        <f t="shared" si="64"/>
        <v>0.85965653748307169</v>
      </c>
      <c r="H191" s="1">
        <f t="shared" si="64"/>
        <v>0.53134045440637334</v>
      </c>
      <c r="I191" s="1">
        <f t="shared" si="64"/>
        <v>5.0157447636098904E-2</v>
      </c>
      <c r="J191" s="1">
        <f t="shared" si="64"/>
        <v>-0.60057677375338092</v>
      </c>
      <c r="K191" s="1">
        <f t="shared" si="64"/>
        <v>-1.5646228347620659</v>
      </c>
      <c r="L191" s="1">
        <f t="shared" si="64"/>
        <v>-1.7682834358601547</v>
      </c>
      <c r="M191" s="1">
        <f t="shared" si="64"/>
        <v>-2.0768395119582435</v>
      </c>
      <c r="N191" s="1">
        <f t="shared" si="64"/>
        <v>-1.8691555607624188</v>
      </c>
      <c r="O191" s="1">
        <f t="shared" si="64"/>
        <v>-1.6614716095665949</v>
      </c>
      <c r="P191" s="1">
        <f t="shared" si="64"/>
        <v>-1.4537876583707705</v>
      </c>
      <c r="Q191" s="1">
        <f t="shared" si="64"/>
        <v>-1.2461037071749459</v>
      </c>
      <c r="R191" s="1">
        <f t="shared" si="64"/>
        <v>-1.0384197559791217</v>
      </c>
      <c r="S191" s="1">
        <f t="shared" si="64"/>
        <v>-0.83073580478329745</v>
      </c>
      <c r="T191" s="1">
        <f t="shared" si="64"/>
        <v>-0.62305185358747295</v>
      </c>
      <c r="U191" s="1">
        <f t="shared" si="64"/>
        <v>-0.41536790239164856</v>
      </c>
      <c r="V191" s="1">
        <f t="shared" si="64"/>
        <v>-0.20768395119582417</v>
      </c>
      <c r="W191" s="1">
        <f t="shared" si="64"/>
        <v>0</v>
      </c>
      <c r="X191" s="1">
        <f t="shared" si="64"/>
        <v>0</v>
      </c>
      <c r="Y191" s="1">
        <f t="shared" si="64"/>
        <v>0</v>
      </c>
      <c r="Z191" s="1">
        <f t="shared" si="64"/>
        <v>0</v>
      </c>
      <c r="AA191" s="1">
        <f t="shared" si="64"/>
        <v>0</v>
      </c>
      <c r="AB191" s="1">
        <f t="shared" si="64"/>
        <v>0</v>
      </c>
      <c r="AC191" s="1">
        <f t="shared" si="64"/>
        <v>0</v>
      </c>
      <c r="AD191" s="1">
        <f t="shared" si="64"/>
        <v>0</v>
      </c>
      <c r="AE191" s="1">
        <f t="shared" si="64"/>
        <v>0</v>
      </c>
      <c r="AF191" s="1">
        <f t="shared" si="64"/>
        <v>0</v>
      </c>
      <c r="AG191" s="1">
        <f t="shared" si="64"/>
        <v>0</v>
      </c>
    </row>
    <row r="192" spans="1:3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24">
      <c r="A193" s="143" t="s">
        <v>58</v>
      </c>
      <c r="B193" s="167" t="s">
        <v>69</v>
      </c>
      <c r="C193" s="144">
        <v>2000</v>
      </c>
      <c r="D193" s="145">
        <v>2010</v>
      </c>
      <c r="E193" s="145">
        <v>2020</v>
      </c>
      <c r="F193" s="145">
        <v>2030</v>
      </c>
      <c r="G193" s="145">
        <v>2040</v>
      </c>
      <c r="H193" s="145">
        <v>2050</v>
      </c>
      <c r="I193" s="145">
        <v>2060</v>
      </c>
      <c r="J193" s="145">
        <v>2080</v>
      </c>
      <c r="K193" s="145">
        <v>2100</v>
      </c>
      <c r="L193" s="145">
        <v>2200</v>
      </c>
      <c r="M193" s="145">
        <v>2300</v>
      </c>
      <c r="N193" s="74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B194" s="143" t="s">
        <v>50</v>
      </c>
      <c r="C194" s="160">
        <f>(C172+C183)*1000</f>
        <v>4554.2665373738573</v>
      </c>
      <c r="D194" s="143">
        <f t="shared" ref="D194:I194" si="65">100*((D172+D183)/($C172+$C183))</f>
        <v>101.99944105020478</v>
      </c>
      <c r="E194" s="143">
        <f t="shared" si="65"/>
        <v>95.175227226743289</v>
      </c>
      <c r="F194" s="143">
        <f t="shared" si="65"/>
        <v>78.18514129511172</v>
      </c>
      <c r="G194" s="143">
        <f t="shared" si="65"/>
        <v>58.53059740588612</v>
      </c>
      <c r="H194" s="143">
        <f t="shared" si="65"/>
        <v>37.2041692730538</v>
      </c>
      <c r="I194" s="143">
        <f t="shared" si="65"/>
        <v>28.086259613381127</v>
      </c>
      <c r="J194" s="143">
        <f>100*((K172+K183)/($C172+$C183))</f>
        <v>16.473593142912463</v>
      </c>
      <c r="K194" s="143">
        <f>100*((M172++M183)/($C172+$C183))</f>
        <v>15.624045991541921</v>
      </c>
      <c r="L194" s="143">
        <f>100*((W172+W183)/($C172+$C183))</f>
        <v>17.336812838736098</v>
      </c>
      <c r="M194" s="143">
        <f>100*((AG172+AG183)/($C172+$C183))</f>
        <v>9.062102836546158</v>
      </c>
      <c r="P194" s="74"/>
      <c r="Q194" s="74"/>
      <c r="R194" s="74"/>
      <c r="S194" s="74"/>
      <c r="T194" s="74"/>
      <c r="U194" s="74"/>
      <c r="V194" s="74"/>
      <c r="W194" s="74"/>
      <c r="X194" s="74"/>
    </row>
    <row r="195" spans="1:24">
      <c r="A195" s="1"/>
      <c r="B195" s="143" t="s">
        <v>76</v>
      </c>
      <c r="C195" s="160">
        <f t="shared" ref="C195:C201" si="66">(C173+C184)*1000</f>
        <v>2211.3716421807485</v>
      </c>
      <c r="D195" s="143">
        <f t="shared" ref="D195:I202" si="67">100*((D173+D184)/($C173+$C184))</f>
        <v>132.52972976852993</v>
      </c>
      <c r="E195" s="143">
        <f t="shared" si="67"/>
        <v>159.09063919295434</v>
      </c>
      <c r="F195" s="143">
        <f t="shared" si="67"/>
        <v>160.15371421059959</v>
      </c>
      <c r="G195" s="143">
        <f t="shared" si="67"/>
        <v>145.09360395009008</v>
      </c>
      <c r="H195" s="143">
        <f t="shared" si="67"/>
        <v>107.13596029317584</v>
      </c>
      <c r="I195" s="143">
        <f t="shared" si="67"/>
        <v>87.429640446478601</v>
      </c>
      <c r="J195" s="143">
        <f t="shared" ref="J195:J201" si="68">100*((K173+K184)/($C173+$C184))</f>
        <v>59.249219020606205</v>
      </c>
      <c r="K195" s="143">
        <f t="shared" ref="K195:K201" si="69">100*((M173++M184)/($C173+$C184))</f>
        <v>55.127871087085403</v>
      </c>
      <c r="L195" s="143">
        <f t="shared" ref="L195:L201" si="70">100*((W173+W184)/($C173+$C184))</f>
        <v>81.757102601181131</v>
      </c>
      <c r="M195" s="143">
        <f t="shared" ref="M195:M201" si="71">100*((AG173+AG184)/($C173+$C184))</f>
        <v>42.73514851210517</v>
      </c>
      <c r="P195" s="74"/>
      <c r="Q195" s="74"/>
      <c r="R195" s="74"/>
      <c r="S195" s="74"/>
      <c r="T195" s="74"/>
      <c r="U195" s="74"/>
      <c r="V195" s="74"/>
      <c r="W195" s="74"/>
      <c r="X195" s="74"/>
    </row>
    <row r="196" spans="1:24">
      <c r="A196" s="1"/>
      <c r="B196" s="143" t="s">
        <v>51</v>
      </c>
      <c r="C196" s="160">
        <f t="shared" si="66"/>
        <v>9884.0352897677694</v>
      </c>
      <c r="D196" s="143">
        <f t="shared" si="67"/>
        <v>93.289962228705676</v>
      </c>
      <c r="E196" s="143">
        <f t="shared" si="67"/>
        <v>73.689423286377917</v>
      </c>
      <c r="F196" s="143">
        <f t="shared" si="67"/>
        <v>62.857807532535759</v>
      </c>
      <c r="G196" s="143">
        <f t="shared" si="67"/>
        <v>47.026083132627114</v>
      </c>
      <c r="H196" s="143">
        <f t="shared" si="67"/>
        <v>30.767872576012785</v>
      </c>
      <c r="I196" s="143">
        <f t="shared" si="67"/>
        <v>24.043547261785925</v>
      </c>
      <c r="J196" s="143">
        <f t="shared" si="68"/>
        <v>14.14894590759433</v>
      </c>
      <c r="K196" s="143">
        <f t="shared" si="69"/>
        <v>19.698122820778835</v>
      </c>
      <c r="L196" s="143">
        <f t="shared" si="70"/>
        <v>14.548018970363618</v>
      </c>
      <c r="M196" s="143">
        <f t="shared" si="71"/>
        <v>7.6043760294219496</v>
      </c>
      <c r="P196" s="74"/>
      <c r="Q196" s="74"/>
      <c r="R196" s="74"/>
      <c r="S196" s="74"/>
      <c r="T196" s="74"/>
      <c r="U196" s="74"/>
      <c r="V196" s="74"/>
      <c r="W196" s="74"/>
      <c r="X196" s="74"/>
    </row>
    <row r="197" spans="1:24">
      <c r="A197" s="1"/>
      <c r="B197" s="143" t="s">
        <v>54</v>
      </c>
      <c r="C197" s="160">
        <f t="shared" si="66"/>
        <v>2486.7903594051945</v>
      </c>
      <c r="D197" s="143">
        <f t="shared" si="67"/>
        <v>132.52972976852993</v>
      </c>
      <c r="E197" s="143">
        <f t="shared" si="67"/>
        <v>159.09063919295434</v>
      </c>
      <c r="F197" s="143">
        <f t="shared" si="67"/>
        <v>160.15371421059956</v>
      </c>
      <c r="G197" s="143">
        <f t="shared" si="67"/>
        <v>145.09360395009006</v>
      </c>
      <c r="H197" s="143">
        <f t="shared" si="67"/>
        <v>107.13596029317584</v>
      </c>
      <c r="I197" s="143">
        <f t="shared" si="67"/>
        <v>87.429640446478601</v>
      </c>
      <c r="J197" s="143">
        <f t="shared" si="68"/>
        <v>59.249219020606191</v>
      </c>
      <c r="K197" s="143">
        <f t="shared" si="69"/>
        <v>55.127871087085403</v>
      </c>
      <c r="L197" s="143">
        <f t="shared" si="70"/>
        <v>81.757102601181131</v>
      </c>
      <c r="M197" s="143">
        <f t="shared" si="71"/>
        <v>42.73514851210517</v>
      </c>
      <c r="P197" s="74"/>
      <c r="Q197" s="74"/>
      <c r="R197" s="74"/>
      <c r="S197" s="74"/>
      <c r="T197" s="74"/>
      <c r="U197" s="74"/>
      <c r="V197" s="74"/>
      <c r="W197" s="74"/>
      <c r="X197" s="74"/>
    </row>
    <row r="198" spans="1:24">
      <c r="A198" s="1"/>
      <c r="B198" s="143" t="s">
        <v>55</v>
      </c>
      <c r="C198" s="160">
        <f t="shared" si="66"/>
        <v>4088.4972683124106</v>
      </c>
      <c r="D198" s="143">
        <f t="shared" si="67"/>
        <v>132.52972976852993</v>
      </c>
      <c r="E198" s="143">
        <f t="shared" si="67"/>
        <v>159.09063919295434</v>
      </c>
      <c r="F198" s="143">
        <f t="shared" si="67"/>
        <v>160.15371421059959</v>
      </c>
      <c r="G198" s="143">
        <f t="shared" si="67"/>
        <v>145.09360395009006</v>
      </c>
      <c r="H198" s="143">
        <f t="shared" si="67"/>
        <v>107.13596029317587</v>
      </c>
      <c r="I198" s="143">
        <f t="shared" si="67"/>
        <v>87.429640446478601</v>
      </c>
      <c r="J198" s="143">
        <f t="shared" si="68"/>
        <v>59.249219020606191</v>
      </c>
      <c r="K198" s="143">
        <f t="shared" si="69"/>
        <v>55.127871087085403</v>
      </c>
      <c r="L198" s="143">
        <f t="shared" si="70"/>
        <v>81.757102601181131</v>
      </c>
      <c r="M198" s="143">
        <f t="shared" si="71"/>
        <v>42.735148512105177</v>
      </c>
      <c r="P198" s="74"/>
      <c r="Q198" s="74"/>
      <c r="R198" s="74"/>
      <c r="S198" s="74"/>
      <c r="T198" s="74"/>
      <c r="U198" s="74"/>
      <c r="V198" s="74"/>
      <c r="W198" s="74"/>
      <c r="X198" s="74"/>
    </row>
    <row r="199" spans="1:24">
      <c r="A199" s="1"/>
      <c r="B199" s="143" t="s">
        <v>56</v>
      </c>
      <c r="C199" s="160">
        <f t="shared" si="66"/>
        <v>2291.5906860325294</v>
      </c>
      <c r="D199" s="143">
        <f t="shared" si="67"/>
        <v>132.52972976852993</v>
      </c>
      <c r="E199" s="143">
        <f t="shared" si="67"/>
        <v>159.09063919295434</v>
      </c>
      <c r="F199" s="143">
        <f t="shared" si="67"/>
        <v>160.15371421059959</v>
      </c>
      <c r="G199" s="143">
        <f t="shared" si="67"/>
        <v>145.09360395009006</v>
      </c>
      <c r="H199" s="143">
        <f t="shared" si="67"/>
        <v>107.13596029317584</v>
      </c>
      <c r="I199" s="143">
        <f t="shared" si="67"/>
        <v>87.429640446478587</v>
      </c>
      <c r="J199" s="143">
        <f t="shared" si="68"/>
        <v>59.249219020606191</v>
      </c>
      <c r="K199" s="143">
        <f t="shared" si="69"/>
        <v>55.127871087085389</v>
      </c>
      <c r="L199" s="143">
        <f t="shared" si="70"/>
        <v>81.757102601181117</v>
      </c>
      <c r="M199" s="143">
        <f t="shared" si="71"/>
        <v>42.735148512105162</v>
      </c>
      <c r="P199" s="74"/>
      <c r="Q199" s="74"/>
      <c r="R199" s="74"/>
      <c r="S199" s="74"/>
      <c r="T199" s="74"/>
      <c r="U199" s="74"/>
      <c r="V199" s="74"/>
      <c r="W199" s="74"/>
      <c r="X199" s="74"/>
    </row>
    <row r="200" spans="1:24">
      <c r="A200" s="1"/>
      <c r="B200" s="143" t="s">
        <v>57</v>
      </c>
      <c r="C200" s="160">
        <f t="shared" si="66"/>
        <v>1954.6707018550505</v>
      </c>
      <c r="D200" s="143">
        <f t="shared" si="67"/>
        <v>132.52972976852993</v>
      </c>
      <c r="E200" s="143">
        <f t="shared" si="67"/>
        <v>159.09063919295434</v>
      </c>
      <c r="F200" s="143">
        <f t="shared" si="67"/>
        <v>160.15371421059959</v>
      </c>
      <c r="G200" s="143">
        <f t="shared" si="67"/>
        <v>145.09360395009008</v>
      </c>
      <c r="H200" s="143">
        <f t="shared" si="67"/>
        <v>107.13596029317584</v>
      </c>
      <c r="I200" s="143">
        <f t="shared" si="67"/>
        <v>87.429640446478601</v>
      </c>
      <c r="J200" s="143">
        <f t="shared" si="68"/>
        <v>59.249219020606191</v>
      </c>
      <c r="K200" s="143">
        <f t="shared" si="69"/>
        <v>55.127871087085403</v>
      </c>
      <c r="L200" s="143">
        <f t="shared" si="70"/>
        <v>81.757102601181131</v>
      </c>
      <c r="M200" s="143">
        <f>100*((AG178+AG189)/($C178+$C189))</f>
        <v>42.735148512105177</v>
      </c>
      <c r="P200" s="74"/>
      <c r="Q200" s="74"/>
      <c r="R200" s="74"/>
      <c r="S200" s="74"/>
      <c r="T200" s="74"/>
      <c r="U200" s="74"/>
      <c r="V200" s="74"/>
      <c r="W200" s="74"/>
      <c r="X200" s="74"/>
    </row>
    <row r="201" spans="1:24">
      <c r="A201" s="1"/>
      <c r="B201" s="143" t="s">
        <v>52</v>
      </c>
      <c r="C201" s="161">
        <f t="shared" si="66"/>
        <v>1671.2300802454265</v>
      </c>
      <c r="D201" s="143">
        <f t="shared" si="67"/>
        <v>132.5297297685299</v>
      </c>
      <c r="E201" s="143">
        <f t="shared" si="67"/>
        <v>159.09063919295431</v>
      </c>
      <c r="F201" s="143">
        <f t="shared" si="67"/>
        <v>160.15371421059953</v>
      </c>
      <c r="G201" s="143">
        <f t="shared" si="67"/>
        <v>145.09360395009008</v>
      </c>
      <c r="H201" s="143">
        <f t="shared" si="67"/>
        <v>107.13596029317583</v>
      </c>
      <c r="I201" s="143">
        <f t="shared" si="67"/>
        <v>87.429640446478587</v>
      </c>
      <c r="J201" s="143">
        <f t="shared" si="68"/>
        <v>59.249219020606191</v>
      </c>
      <c r="K201" s="143">
        <f t="shared" si="69"/>
        <v>55.127871087085389</v>
      </c>
      <c r="L201" s="143">
        <f t="shared" si="70"/>
        <v>81.757102601181117</v>
      </c>
      <c r="M201" s="143">
        <f t="shared" si="71"/>
        <v>42.735148512105162</v>
      </c>
      <c r="P201" s="74"/>
      <c r="Q201" s="74"/>
      <c r="R201" s="74"/>
      <c r="S201" s="74"/>
      <c r="T201" s="74"/>
      <c r="U201" s="74"/>
      <c r="V201" s="74"/>
      <c r="W201" s="74"/>
      <c r="X201" s="74"/>
    </row>
    <row r="202" spans="1:24">
      <c r="B202" s="125" t="s">
        <v>22</v>
      </c>
      <c r="C202" s="162">
        <f>SUM(C194:C201)</f>
        <v>29142.452565172989</v>
      </c>
      <c r="D202" s="150">
        <f>100*((D180+D191)/($C180+$C191))</f>
        <v>114.44990899044609</v>
      </c>
      <c r="E202" s="150">
        <f t="shared" si="67"/>
        <v>120.13727892888085</v>
      </c>
      <c r="F202" s="150">
        <f t="shared" si="67"/>
        <v>114.34484136725433</v>
      </c>
      <c r="G202" s="150">
        <f t="shared" si="67"/>
        <v>98.30502850095003</v>
      </c>
      <c r="H202" s="150">
        <f t="shared" si="67"/>
        <v>70.306085135971045</v>
      </c>
      <c r="I202" s="150">
        <f t="shared" si="67"/>
        <v>56.65748928811928</v>
      </c>
      <c r="J202" s="150">
        <f>100*((K180+K191)/($C180+$C191))</f>
        <v>37.268080297137359</v>
      </c>
      <c r="K202" s="150">
        <f>100*((M180+M191)/($C180+$C191))</f>
        <v>36.937918483845429</v>
      </c>
      <c r="L202" s="150">
        <f>100*((W180+W191)/($C180+$C191))</f>
        <v>48.894936239195665</v>
      </c>
      <c r="M202" s="150">
        <f>100*((AG180+AG191)/($C180+$C191))</f>
        <v>25.557808376171014</v>
      </c>
      <c r="O202" s="139"/>
    </row>
    <row r="203" spans="1:24" s="128" customFormat="1" ht="11.25">
      <c r="B203" s="128" t="s">
        <v>78</v>
      </c>
      <c r="C203" s="128">
        <f>C71+C99</f>
        <v>29.142452565172988</v>
      </c>
      <c r="D203" s="128">
        <f t="shared" ref="D203:M203" si="72">$C203*(D202/100)</f>
        <v>33.353510438424408</v>
      </c>
      <c r="E203" s="128">
        <f t="shared" si="72"/>
        <v>35.01094952493866</v>
      </c>
      <c r="F203" s="128">
        <f t="shared" si="72"/>
        <v>33.322891156174393</v>
      </c>
      <c r="G203" s="128">
        <f t="shared" si="72"/>
        <v>28.648496300069148</v>
      </c>
      <c r="H203" s="128">
        <f t="shared" si="72"/>
        <v>20.488917511180496</v>
      </c>
      <c r="I203" s="128">
        <f t="shared" si="72"/>
        <v>16.511381940408128</v>
      </c>
      <c r="J203" s="128">
        <f t="shared" si="72"/>
        <v>10.860832622543835</v>
      </c>
      <c r="K203" s="128">
        <f t="shared" si="72"/>
        <v>10.76461537271692</v>
      </c>
      <c r="L203" s="128">
        <f t="shared" si="72"/>
        <v>14.249183600279174</v>
      </c>
      <c r="M203" s="128">
        <f t="shared" si="72"/>
        <v>7.4481721827234466</v>
      </c>
    </row>
    <row r="205" spans="1:2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24">
      <c r="A206" s="143" t="s">
        <v>58</v>
      </c>
      <c r="B206" s="173" t="s">
        <v>70</v>
      </c>
      <c r="C206" s="159" t="s">
        <v>71</v>
      </c>
      <c r="D206" s="145">
        <v>2010</v>
      </c>
      <c r="E206" s="145">
        <v>2020</v>
      </c>
      <c r="F206" s="145">
        <v>2030</v>
      </c>
      <c r="G206" s="145">
        <v>2040</v>
      </c>
      <c r="H206" s="145">
        <v>2050</v>
      </c>
      <c r="I206" s="145">
        <v>2060</v>
      </c>
      <c r="J206" s="145">
        <v>2080</v>
      </c>
      <c r="K206" s="145">
        <v>2100</v>
      </c>
      <c r="L206" s="145">
        <v>2200</v>
      </c>
      <c r="M206" s="145">
        <v>2300</v>
      </c>
      <c r="N206" s="74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B207" s="170" t="s">
        <v>22</v>
      </c>
      <c r="C207" s="171">
        <f t="shared" ref="C207:I207" si="73">C103+C106</f>
        <v>1.3064169235708958</v>
      </c>
      <c r="D207" s="172">
        <f t="shared" si="73"/>
        <v>1.438116322078749</v>
      </c>
      <c r="E207" s="172">
        <f t="shared" si="73"/>
        <v>1.5679152033251138</v>
      </c>
      <c r="F207" s="172">
        <f t="shared" si="73"/>
        <v>1.7036811036020509</v>
      </c>
      <c r="G207" s="172">
        <f t="shared" si="73"/>
        <v>1.714931184422501</v>
      </c>
      <c r="H207" s="172">
        <f t="shared" si="73"/>
        <v>1.6763583298916225</v>
      </c>
      <c r="I207" s="172">
        <f t="shared" si="73"/>
        <v>1.6488640563291304</v>
      </c>
      <c r="J207" s="172">
        <f>K103+K106</f>
        <v>1.5647532376710234</v>
      </c>
      <c r="K207" s="172">
        <f>M103+M106</f>
        <v>1.4905108311930093</v>
      </c>
      <c r="L207" s="172">
        <f>Y103+Y106</f>
        <v>1.4905108311930093</v>
      </c>
      <c r="M207" s="172">
        <f>AG103+AG106</f>
        <v>1.4905108311930093</v>
      </c>
      <c r="O207" s="139"/>
    </row>
    <row r="211" spans="1:33" s="204" customFormat="1">
      <c r="A211" s="203"/>
    </row>
    <row r="212" spans="1:33">
      <c r="A212" s="124" t="s">
        <v>73</v>
      </c>
    </row>
    <row r="214" spans="1:33">
      <c r="A214" s="163" t="s">
        <v>12</v>
      </c>
      <c r="B214" s="166" t="s">
        <v>74</v>
      </c>
      <c r="C214" s="166">
        <v>2000</v>
      </c>
      <c r="D214" s="166">
        <v>2010</v>
      </c>
      <c r="E214" s="166">
        <v>2020</v>
      </c>
      <c r="F214" s="166">
        <v>2030</v>
      </c>
      <c r="G214" s="166">
        <v>2040</v>
      </c>
      <c r="H214" s="166">
        <v>2050</v>
      </c>
      <c r="I214" s="166">
        <v>2060</v>
      </c>
      <c r="J214" s="166">
        <v>2070</v>
      </c>
      <c r="K214" s="166">
        <v>2080</v>
      </c>
      <c r="L214" s="166">
        <v>2090</v>
      </c>
      <c r="M214" s="166">
        <v>2100</v>
      </c>
      <c r="N214" s="127">
        <v>2110</v>
      </c>
      <c r="O214" s="127">
        <v>2120</v>
      </c>
      <c r="P214" s="127">
        <v>2130</v>
      </c>
      <c r="Q214" s="127">
        <v>2140</v>
      </c>
      <c r="R214" s="127">
        <v>2150</v>
      </c>
      <c r="S214" s="127">
        <v>2160</v>
      </c>
      <c r="T214" s="127">
        <v>2170</v>
      </c>
      <c r="U214" s="127">
        <v>2180</v>
      </c>
      <c r="V214" s="127">
        <v>2190</v>
      </c>
      <c r="W214" s="127">
        <v>2200</v>
      </c>
      <c r="X214" s="127">
        <v>2210</v>
      </c>
      <c r="Y214" s="127">
        <v>2220</v>
      </c>
      <c r="Z214" s="127">
        <v>2230</v>
      </c>
      <c r="AA214" s="127">
        <v>2240</v>
      </c>
      <c r="AB214" s="127">
        <v>2250</v>
      </c>
      <c r="AC214" s="127">
        <v>2260</v>
      </c>
      <c r="AD214" s="127">
        <v>2270</v>
      </c>
      <c r="AE214" s="127">
        <v>2280</v>
      </c>
      <c r="AF214" s="127">
        <v>2290</v>
      </c>
      <c r="AG214" s="127">
        <v>2300</v>
      </c>
    </row>
    <row r="215" spans="1:33">
      <c r="A215" s="123"/>
      <c r="B215" s="177" t="s">
        <v>15</v>
      </c>
      <c r="C215" s="177">
        <v>44.213971381967497</v>
      </c>
      <c r="D215" s="177">
        <v>51.547406489904347</v>
      </c>
      <c r="E215" s="177">
        <v>45.912937477875559</v>
      </c>
      <c r="F215" s="177">
        <v>44.26593142848396</v>
      </c>
      <c r="G215" s="177">
        <v>38.029185728034356</v>
      </c>
      <c r="H215" s="177">
        <v>34.319354622028186</v>
      </c>
      <c r="I215" s="177">
        <v>34.347152468989634</v>
      </c>
      <c r="J215" s="177">
        <v>33.48001188265296</v>
      </c>
      <c r="K215" s="177">
        <v>33.277938665318892</v>
      </c>
      <c r="L215" s="177">
        <v>33.350936110753544</v>
      </c>
      <c r="M215" s="177">
        <v>34.068161255400852</v>
      </c>
      <c r="N215" s="123">
        <f>M215</f>
        <v>34.068161255400852</v>
      </c>
      <c r="O215" s="123">
        <f t="shared" ref="O215:AG219" si="74">N215</f>
        <v>34.068161255400852</v>
      </c>
      <c r="P215" s="123">
        <f t="shared" si="74"/>
        <v>34.068161255400852</v>
      </c>
      <c r="Q215" s="123">
        <f t="shared" si="74"/>
        <v>34.068161255400852</v>
      </c>
      <c r="R215" s="123">
        <f t="shared" si="74"/>
        <v>34.068161255400852</v>
      </c>
      <c r="S215" s="123">
        <f t="shared" si="74"/>
        <v>34.068161255400852</v>
      </c>
      <c r="T215" s="123">
        <f t="shared" si="74"/>
        <v>34.068161255400852</v>
      </c>
      <c r="U215" s="123">
        <f t="shared" si="74"/>
        <v>34.068161255400852</v>
      </c>
      <c r="V215" s="123">
        <f t="shared" si="74"/>
        <v>34.068161255400852</v>
      </c>
      <c r="W215" s="123">
        <f t="shared" si="74"/>
        <v>34.068161255400852</v>
      </c>
      <c r="X215" s="123">
        <f t="shared" si="74"/>
        <v>34.068161255400852</v>
      </c>
      <c r="Y215" s="123">
        <f t="shared" si="74"/>
        <v>34.068161255400852</v>
      </c>
      <c r="Z215" s="123">
        <f t="shared" si="74"/>
        <v>34.068161255400852</v>
      </c>
      <c r="AA215" s="123">
        <f t="shared" si="74"/>
        <v>34.068161255400852</v>
      </c>
      <c r="AB215" s="123">
        <f t="shared" si="74"/>
        <v>34.068161255400852</v>
      </c>
      <c r="AC215" s="123">
        <f t="shared" si="74"/>
        <v>34.068161255400852</v>
      </c>
      <c r="AD215" s="123">
        <f t="shared" si="74"/>
        <v>34.068161255400852</v>
      </c>
      <c r="AE215" s="123">
        <f t="shared" si="74"/>
        <v>34.068161255400852</v>
      </c>
      <c r="AF215" s="123">
        <f t="shared" si="74"/>
        <v>34.068161255400852</v>
      </c>
      <c r="AG215" s="123">
        <f t="shared" si="74"/>
        <v>34.068161255400852</v>
      </c>
    </row>
    <row r="216" spans="1:33">
      <c r="A216"/>
      <c r="B216" s="177" t="s">
        <v>16</v>
      </c>
      <c r="C216" s="177">
        <v>26.654778537782374</v>
      </c>
      <c r="D216" s="177">
        <v>24.188670409291873</v>
      </c>
      <c r="E216" s="177">
        <v>22.791413385899904</v>
      </c>
      <c r="F216" s="177">
        <v>19.604046285807193</v>
      </c>
      <c r="G216" s="177">
        <v>14.268972373897821</v>
      </c>
      <c r="H216" s="177">
        <v>11.645912811313288</v>
      </c>
      <c r="I216" s="177">
        <v>10.457746189567805</v>
      </c>
      <c r="J216" s="177">
        <v>9.993283642996543</v>
      </c>
      <c r="K216" s="177">
        <v>9.5573618836367942</v>
      </c>
      <c r="L216" s="177">
        <v>9.237617625444571</v>
      </c>
      <c r="M216" s="177">
        <v>9.1972041334232646</v>
      </c>
      <c r="N216" s="123">
        <f>M216</f>
        <v>9.1972041334232646</v>
      </c>
      <c r="O216" s="123">
        <f t="shared" ref="O216:AC216" si="75">N216</f>
        <v>9.1972041334232646</v>
      </c>
      <c r="P216" s="123">
        <f t="shared" si="75"/>
        <v>9.1972041334232646</v>
      </c>
      <c r="Q216" s="123">
        <f t="shared" si="75"/>
        <v>9.1972041334232646</v>
      </c>
      <c r="R216" s="123">
        <f t="shared" si="75"/>
        <v>9.1972041334232646</v>
      </c>
      <c r="S216" s="123">
        <f t="shared" si="75"/>
        <v>9.1972041334232646</v>
      </c>
      <c r="T216" s="123">
        <f t="shared" si="75"/>
        <v>9.1972041334232646</v>
      </c>
      <c r="U216" s="123">
        <f t="shared" si="75"/>
        <v>9.1972041334232646</v>
      </c>
      <c r="V216" s="123">
        <f t="shared" si="75"/>
        <v>9.1972041334232646</v>
      </c>
      <c r="W216" s="123">
        <f t="shared" si="75"/>
        <v>9.1972041334232646</v>
      </c>
      <c r="X216" s="123">
        <f t="shared" si="75"/>
        <v>9.1972041334232646</v>
      </c>
      <c r="Y216" s="123">
        <f t="shared" si="75"/>
        <v>9.1972041334232646</v>
      </c>
      <c r="Z216" s="123">
        <f t="shared" si="75"/>
        <v>9.1972041334232646</v>
      </c>
      <c r="AA216" s="123">
        <f t="shared" si="75"/>
        <v>9.1972041334232646</v>
      </c>
      <c r="AB216" s="123">
        <f t="shared" si="75"/>
        <v>9.1972041334232646</v>
      </c>
      <c r="AC216" s="123">
        <f t="shared" si="75"/>
        <v>9.1972041334232646</v>
      </c>
      <c r="AD216" s="123">
        <f t="shared" si="74"/>
        <v>9.1972041334232646</v>
      </c>
      <c r="AE216" s="123">
        <f t="shared" si="74"/>
        <v>9.1972041334232646</v>
      </c>
      <c r="AF216" s="123">
        <f t="shared" si="74"/>
        <v>9.1972041334232646</v>
      </c>
      <c r="AG216" s="123">
        <f t="shared" si="74"/>
        <v>9.1972041334232646</v>
      </c>
    </row>
    <row r="217" spans="1:33">
      <c r="A217"/>
      <c r="B217" s="177" t="s">
        <v>17</v>
      </c>
      <c r="C217" s="177">
        <v>35.462179730473103</v>
      </c>
      <c r="D217" s="177">
        <v>40.144134792732643</v>
      </c>
      <c r="E217" s="177">
        <v>42.266446826726927</v>
      </c>
      <c r="F217" s="177">
        <v>46.2551465391766</v>
      </c>
      <c r="G217" s="177">
        <v>49.306971691109027</v>
      </c>
      <c r="H217" s="177">
        <v>47.83355194919087</v>
      </c>
      <c r="I217" s="177">
        <v>47.470965342365616</v>
      </c>
      <c r="J217" s="177">
        <v>45.887255968882123</v>
      </c>
      <c r="K217" s="177">
        <v>44.5140871620737</v>
      </c>
      <c r="L217" s="177">
        <v>43.433514489725773</v>
      </c>
      <c r="M217" s="177">
        <v>42.041337484044526</v>
      </c>
      <c r="N217" s="123">
        <f>M217</f>
        <v>42.041337484044526</v>
      </c>
      <c r="O217" s="123">
        <f t="shared" si="74"/>
        <v>42.041337484044526</v>
      </c>
      <c r="P217" s="123">
        <f t="shared" si="74"/>
        <v>42.041337484044526</v>
      </c>
      <c r="Q217" s="123">
        <f t="shared" si="74"/>
        <v>42.041337484044526</v>
      </c>
      <c r="R217" s="123">
        <f t="shared" si="74"/>
        <v>42.041337484044526</v>
      </c>
      <c r="S217" s="123">
        <f t="shared" si="74"/>
        <v>42.041337484044526</v>
      </c>
      <c r="T217" s="123">
        <f t="shared" si="74"/>
        <v>42.041337484044526</v>
      </c>
      <c r="U217" s="123">
        <f t="shared" si="74"/>
        <v>42.041337484044526</v>
      </c>
      <c r="V217" s="123">
        <f t="shared" si="74"/>
        <v>42.041337484044526</v>
      </c>
      <c r="W217" s="123">
        <f t="shared" si="74"/>
        <v>42.041337484044526</v>
      </c>
      <c r="X217" s="123">
        <f t="shared" si="74"/>
        <v>42.041337484044526</v>
      </c>
      <c r="Y217" s="123">
        <f t="shared" si="74"/>
        <v>42.041337484044526</v>
      </c>
      <c r="Z217" s="123">
        <f t="shared" si="74"/>
        <v>42.041337484044526</v>
      </c>
      <c r="AA217" s="123">
        <f t="shared" si="74"/>
        <v>42.041337484044526</v>
      </c>
      <c r="AB217" s="123">
        <f t="shared" si="74"/>
        <v>42.041337484044526</v>
      </c>
      <c r="AC217" s="123">
        <f t="shared" si="74"/>
        <v>42.041337484044526</v>
      </c>
      <c r="AD217" s="123">
        <f t="shared" si="74"/>
        <v>42.041337484044526</v>
      </c>
      <c r="AE217" s="123">
        <f t="shared" si="74"/>
        <v>42.041337484044526</v>
      </c>
      <c r="AF217" s="123">
        <f t="shared" si="74"/>
        <v>42.041337484044526</v>
      </c>
      <c r="AG217" s="123">
        <f t="shared" si="74"/>
        <v>42.041337484044526</v>
      </c>
    </row>
    <row r="218" spans="1:33">
      <c r="A218"/>
      <c r="B218" s="177" t="s">
        <v>18</v>
      </c>
      <c r="C218" s="177">
        <v>32.535728256579844</v>
      </c>
      <c r="D218" s="177">
        <v>30.672974248207694</v>
      </c>
      <c r="E218" s="177">
        <v>25.625190478883926</v>
      </c>
      <c r="F218" s="177">
        <v>21.935084721513597</v>
      </c>
      <c r="G218" s="177">
        <v>18.172346547200469</v>
      </c>
      <c r="H218" s="177">
        <v>14.655493909650012</v>
      </c>
      <c r="I218" s="177">
        <v>14.395657629671163</v>
      </c>
      <c r="J218" s="177">
        <v>14.052226096048621</v>
      </c>
      <c r="K218" s="177">
        <v>13.615867526467628</v>
      </c>
      <c r="L218" s="177">
        <v>14.066728682197645</v>
      </c>
      <c r="M218" s="177">
        <v>14.789116624489798</v>
      </c>
      <c r="N218" s="123">
        <f>M218</f>
        <v>14.789116624489798</v>
      </c>
      <c r="O218" s="123">
        <f t="shared" si="74"/>
        <v>14.789116624489798</v>
      </c>
      <c r="P218" s="123">
        <f t="shared" si="74"/>
        <v>14.789116624489798</v>
      </c>
      <c r="Q218" s="123">
        <f t="shared" si="74"/>
        <v>14.789116624489798</v>
      </c>
      <c r="R218" s="123">
        <f t="shared" si="74"/>
        <v>14.789116624489798</v>
      </c>
      <c r="S218" s="123">
        <f t="shared" si="74"/>
        <v>14.789116624489798</v>
      </c>
      <c r="T218" s="123">
        <f t="shared" si="74"/>
        <v>14.789116624489798</v>
      </c>
      <c r="U218" s="123">
        <f t="shared" si="74"/>
        <v>14.789116624489798</v>
      </c>
      <c r="V218" s="123">
        <f t="shared" si="74"/>
        <v>14.789116624489798</v>
      </c>
      <c r="W218" s="123">
        <f t="shared" si="74"/>
        <v>14.789116624489798</v>
      </c>
      <c r="X218" s="123">
        <f t="shared" si="74"/>
        <v>14.789116624489798</v>
      </c>
      <c r="Y218" s="123">
        <f t="shared" si="74"/>
        <v>14.789116624489798</v>
      </c>
      <c r="Z218" s="123">
        <f t="shared" si="74"/>
        <v>14.789116624489798</v>
      </c>
      <c r="AA218" s="123">
        <f t="shared" si="74"/>
        <v>14.789116624489798</v>
      </c>
      <c r="AB218" s="123">
        <f t="shared" si="74"/>
        <v>14.789116624489798</v>
      </c>
      <c r="AC218" s="123">
        <f t="shared" si="74"/>
        <v>14.789116624489798</v>
      </c>
      <c r="AD218" s="123">
        <f t="shared" si="74"/>
        <v>14.789116624489798</v>
      </c>
      <c r="AE218" s="123">
        <f t="shared" si="74"/>
        <v>14.789116624489798</v>
      </c>
      <c r="AF218" s="123">
        <f t="shared" si="74"/>
        <v>14.789116624489798</v>
      </c>
      <c r="AG218" s="123">
        <f t="shared" si="74"/>
        <v>14.789116624489798</v>
      </c>
    </row>
    <row r="219" spans="1:33">
      <c r="A219" s="1"/>
      <c r="B219" s="178" t="s">
        <v>22</v>
      </c>
      <c r="C219" s="178">
        <v>286.51369444391423</v>
      </c>
      <c r="D219" s="178">
        <v>309.44096069918226</v>
      </c>
      <c r="E219" s="178">
        <v>309.20643544545862</v>
      </c>
      <c r="F219" s="178">
        <v>308.54958557442791</v>
      </c>
      <c r="G219" s="178">
        <v>288.98137310277571</v>
      </c>
      <c r="H219" s="178">
        <v>270.42092992295267</v>
      </c>
      <c r="I219" s="178">
        <v>270.23752606668222</v>
      </c>
      <c r="J219" s="178">
        <v>267.37539145937615</v>
      </c>
      <c r="K219" s="178">
        <v>264.13214154045357</v>
      </c>
      <c r="L219" s="178">
        <v>264.67448447572269</v>
      </c>
      <c r="M219" s="178">
        <v>267.24023837730067</v>
      </c>
      <c r="N219" s="125">
        <f>M219</f>
        <v>267.24023837730067</v>
      </c>
      <c r="O219" s="125">
        <f t="shared" si="74"/>
        <v>267.24023837730067</v>
      </c>
      <c r="P219" s="125">
        <f t="shared" si="74"/>
        <v>267.24023837730067</v>
      </c>
      <c r="Q219" s="125">
        <f t="shared" si="74"/>
        <v>267.24023837730067</v>
      </c>
      <c r="R219" s="125">
        <f t="shared" si="74"/>
        <v>267.24023837730067</v>
      </c>
      <c r="S219" s="125">
        <f t="shared" si="74"/>
        <v>267.24023837730067</v>
      </c>
      <c r="T219" s="125">
        <f t="shared" si="74"/>
        <v>267.24023837730067</v>
      </c>
      <c r="U219" s="125">
        <f t="shared" si="74"/>
        <v>267.24023837730067</v>
      </c>
      <c r="V219" s="125">
        <f t="shared" si="74"/>
        <v>267.24023837730067</v>
      </c>
      <c r="W219" s="125">
        <f t="shared" si="74"/>
        <v>267.24023837730067</v>
      </c>
      <c r="X219" s="125">
        <f t="shared" si="74"/>
        <v>267.24023837730067</v>
      </c>
      <c r="Y219" s="125">
        <f t="shared" si="74"/>
        <v>267.24023837730067</v>
      </c>
      <c r="Z219" s="125">
        <f t="shared" si="74"/>
        <v>267.24023837730067</v>
      </c>
      <c r="AA219" s="125">
        <f t="shared" si="74"/>
        <v>267.24023837730067</v>
      </c>
      <c r="AB219" s="125">
        <f t="shared" si="74"/>
        <v>267.24023837730067</v>
      </c>
      <c r="AC219" s="125">
        <f t="shared" si="74"/>
        <v>267.24023837730067</v>
      </c>
      <c r="AD219" s="125">
        <f t="shared" si="74"/>
        <v>267.24023837730067</v>
      </c>
      <c r="AE219" s="125">
        <f t="shared" si="74"/>
        <v>267.24023837730067</v>
      </c>
      <c r="AF219" s="125">
        <f t="shared" si="74"/>
        <v>267.24023837730067</v>
      </c>
      <c r="AG219" s="125">
        <f t="shared" si="74"/>
        <v>267.24023837730067</v>
      </c>
    </row>
    <row r="221" spans="1:33" ht="38.25">
      <c r="A221" s="142" t="s">
        <v>75</v>
      </c>
      <c r="B221" s="127" t="s">
        <v>74</v>
      </c>
      <c r="C221" s="127">
        <v>2000</v>
      </c>
      <c r="D221" s="127">
        <v>2010</v>
      </c>
      <c r="E221" s="127">
        <v>2020</v>
      </c>
      <c r="F221" s="127">
        <v>2030</v>
      </c>
      <c r="G221" s="127">
        <v>2040</v>
      </c>
      <c r="H221" s="127">
        <v>2050</v>
      </c>
      <c r="I221" s="127">
        <v>2060</v>
      </c>
      <c r="J221" s="127">
        <v>2070</v>
      </c>
      <c r="K221" s="127">
        <v>2080</v>
      </c>
      <c r="L221" s="127">
        <v>2090</v>
      </c>
      <c r="M221" s="127">
        <v>2100</v>
      </c>
      <c r="N221" s="127">
        <v>2110</v>
      </c>
      <c r="O221" s="127">
        <v>2120</v>
      </c>
      <c r="P221" s="127">
        <v>2130</v>
      </c>
      <c r="Q221" s="127">
        <v>2140</v>
      </c>
      <c r="R221" s="127">
        <v>2150</v>
      </c>
      <c r="S221" s="127">
        <v>2160</v>
      </c>
      <c r="T221" s="127">
        <v>2170</v>
      </c>
      <c r="U221" s="127">
        <v>2180</v>
      </c>
      <c r="V221" s="127">
        <v>2190</v>
      </c>
      <c r="W221" s="127">
        <v>2200</v>
      </c>
      <c r="X221" s="127">
        <v>2210</v>
      </c>
      <c r="Y221" s="127">
        <v>2220</v>
      </c>
      <c r="Z221" s="127">
        <v>2230</v>
      </c>
      <c r="AA221" s="127">
        <v>2240</v>
      </c>
      <c r="AB221" s="127">
        <v>2250</v>
      </c>
      <c r="AC221" s="127">
        <v>2260</v>
      </c>
      <c r="AD221" s="127">
        <v>2270</v>
      </c>
      <c r="AE221" s="127">
        <v>2280</v>
      </c>
      <c r="AF221" s="127">
        <v>2290</v>
      </c>
      <c r="AG221" s="127">
        <v>2300</v>
      </c>
    </row>
    <row r="222" spans="1:33">
      <c r="A222" s="174">
        <v>24.666666666666668</v>
      </c>
      <c r="B222" s="138" t="s">
        <v>50</v>
      </c>
      <c r="C222" s="74">
        <f>C216</f>
        <v>26.654778537782374</v>
      </c>
      <c r="D222" s="74">
        <f t="shared" ref="D222:AG222" si="76">D216</f>
        <v>24.188670409291873</v>
      </c>
      <c r="E222" s="74">
        <f t="shared" si="76"/>
        <v>22.791413385899904</v>
      </c>
      <c r="F222" s="74">
        <f t="shared" si="76"/>
        <v>19.604046285807193</v>
      </c>
      <c r="G222" s="74">
        <f t="shared" si="76"/>
        <v>14.268972373897821</v>
      </c>
      <c r="H222" s="74">
        <f t="shared" si="76"/>
        <v>11.645912811313288</v>
      </c>
      <c r="I222" s="74">
        <f t="shared" si="76"/>
        <v>10.457746189567805</v>
      </c>
      <c r="J222" s="74">
        <f t="shared" si="76"/>
        <v>9.993283642996543</v>
      </c>
      <c r="K222" s="74">
        <f t="shared" si="76"/>
        <v>9.5573618836367942</v>
      </c>
      <c r="L222" s="74">
        <f t="shared" si="76"/>
        <v>9.237617625444571</v>
      </c>
      <c r="M222" s="74">
        <f t="shared" si="76"/>
        <v>9.1972041334232646</v>
      </c>
      <c r="N222" s="74">
        <f t="shared" si="76"/>
        <v>9.1972041334232646</v>
      </c>
      <c r="O222" s="74">
        <f t="shared" si="76"/>
        <v>9.1972041334232646</v>
      </c>
      <c r="P222" s="74">
        <f t="shared" si="76"/>
        <v>9.1972041334232646</v>
      </c>
      <c r="Q222" s="74">
        <f t="shared" si="76"/>
        <v>9.1972041334232646</v>
      </c>
      <c r="R222" s="74">
        <f t="shared" si="76"/>
        <v>9.1972041334232646</v>
      </c>
      <c r="S222" s="74">
        <f t="shared" si="76"/>
        <v>9.1972041334232646</v>
      </c>
      <c r="T222" s="74">
        <f t="shared" si="76"/>
        <v>9.1972041334232646</v>
      </c>
      <c r="U222" s="74">
        <f t="shared" si="76"/>
        <v>9.1972041334232646</v>
      </c>
      <c r="V222" s="74">
        <f t="shared" si="76"/>
        <v>9.1972041334232646</v>
      </c>
      <c r="W222" s="74">
        <f t="shared" si="76"/>
        <v>9.1972041334232646</v>
      </c>
      <c r="X222" s="74">
        <f t="shared" si="76"/>
        <v>9.1972041334232646</v>
      </c>
      <c r="Y222" s="74">
        <f t="shared" si="76"/>
        <v>9.1972041334232646</v>
      </c>
      <c r="Z222" s="74">
        <f t="shared" si="76"/>
        <v>9.1972041334232646</v>
      </c>
      <c r="AA222" s="74">
        <f t="shared" si="76"/>
        <v>9.1972041334232646</v>
      </c>
      <c r="AB222" s="74">
        <f t="shared" si="76"/>
        <v>9.1972041334232646</v>
      </c>
      <c r="AC222" s="74">
        <f t="shared" si="76"/>
        <v>9.1972041334232646</v>
      </c>
      <c r="AD222" s="74">
        <f t="shared" si="76"/>
        <v>9.1972041334232646</v>
      </c>
      <c r="AE222" s="74">
        <f t="shared" si="76"/>
        <v>9.1972041334232646</v>
      </c>
      <c r="AF222" s="74">
        <f t="shared" si="76"/>
        <v>9.1972041334232646</v>
      </c>
      <c r="AG222" s="74">
        <f t="shared" si="76"/>
        <v>9.1972041334232646</v>
      </c>
    </row>
    <row r="223" spans="1:33">
      <c r="A223" s="175">
        <v>39</v>
      </c>
      <c r="B223" s="138" t="s">
        <v>76</v>
      </c>
      <c r="C223" s="74">
        <f>(($A223)/($A$223+SUM($A$225:$A$229)))*(C$219-C$222-C$224)</f>
        <v>32.395630883066495</v>
      </c>
      <c r="D223" s="74">
        <f t="shared" ref="D223:AG223" si="77">(($A223)/($A$223+SUM($A$225:$A$229)))*(D$219-D$222-D$224)</f>
        <v>36.279878169155758</v>
      </c>
      <c r="E223" s="74">
        <f t="shared" si="77"/>
        <v>37.164933367769734</v>
      </c>
      <c r="F223" s="74">
        <f t="shared" si="77"/>
        <v>38.051428969977508</v>
      </c>
      <c r="G223" s="74">
        <f t="shared" si="77"/>
        <v>36.559301265841974</v>
      </c>
      <c r="H223" s="74">
        <f t="shared" si="77"/>
        <v>34.789262137189723</v>
      </c>
      <c r="I223" s="74">
        <f t="shared" si="77"/>
        <v>34.969479053533334</v>
      </c>
      <c r="J223" s="74">
        <f t="shared" si="77"/>
        <v>34.676731012519767</v>
      </c>
      <c r="K223" s="74">
        <f t="shared" si="77"/>
        <v>34.338846186663645</v>
      </c>
      <c r="L223" s="74">
        <f t="shared" si="77"/>
        <v>34.397449653672865</v>
      </c>
      <c r="M223" s="74">
        <f t="shared" si="77"/>
        <v>34.665905434188005</v>
      </c>
      <c r="N223" s="74">
        <f t="shared" si="77"/>
        <v>34.665905434188005</v>
      </c>
      <c r="O223" s="74">
        <f t="shared" si="77"/>
        <v>34.665905434188005</v>
      </c>
      <c r="P223" s="74">
        <f t="shared" si="77"/>
        <v>34.665905434188005</v>
      </c>
      <c r="Q223" s="74">
        <f t="shared" si="77"/>
        <v>34.665905434188005</v>
      </c>
      <c r="R223" s="74">
        <f t="shared" si="77"/>
        <v>34.665905434188005</v>
      </c>
      <c r="S223" s="74">
        <f t="shared" si="77"/>
        <v>34.665905434188005</v>
      </c>
      <c r="T223" s="74">
        <f t="shared" si="77"/>
        <v>34.665905434188005</v>
      </c>
      <c r="U223" s="74">
        <f t="shared" si="77"/>
        <v>34.665905434188005</v>
      </c>
      <c r="V223" s="74">
        <f t="shared" si="77"/>
        <v>34.665905434188005</v>
      </c>
      <c r="W223" s="74">
        <f t="shared" si="77"/>
        <v>34.665905434188005</v>
      </c>
      <c r="X223" s="74">
        <f t="shared" si="77"/>
        <v>34.665905434188005</v>
      </c>
      <c r="Y223" s="74">
        <f t="shared" si="77"/>
        <v>34.665905434188005</v>
      </c>
      <c r="Z223" s="74">
        <f t="shared" si="77"/>
        <v>34.665905434188005</v>
      </c>
      <c r="AA223" s="74">
        <f t="shared" si="77"/>
        <v>34.665905434188005</v>
      </c>
      <c r="AB223" s="74">
        <f t="shared" si="77"/>
        <v>34.665905434188005</v>
      </c>
      <c r="AC223" s="74">
        <f t="shared" si="77"/>
        <v>34.665905434188005</v>
      </c>
      <c r="AD223" s="74">
        <f t="shared" si="77"/>
        <v>34.665905434188005</v>
      </c>
      <c r="AE223" s="74">
        <f t="shared" si="77"/>
        <v>34.665905434188005</v>
      </c>
      <c r="AF223" s="74">
        <f t="shared" si="77"/>
        <v>34.665905434188005</v>
      </c>
      <c r="AG223" s="74">
        <f t="shared" si="77"/>
        <v>34.665905434188005</v>
      </c>
    </row>
    <row r="224" spans="1:33">
      <c r="A224" s="175">
        <v>24.666666666666668</v>
      </c>
      <c r="B224" s="138" t="s">
        <v>51</v>
      </c>
      <c r="C224" s="74">
        <f>C218</f>
        <v>32.535728256579844</v>
      </c>
      <c r="D224" s="74">
        <f t="shared" ref="D224:AG224" si="78">D218</f>
        <v>30.672974248207694</v>
      </c>
      <c r="E224" s="74">
        <f t="shared" si="78"/>
        <v>25.625190478883926</v>
      </c>
      <c r="F224" s="74">
        <f t="shared" si="78"/>
        <v>21.935084721513597</v>
      </c>
      <c r="G224" s="74">
        <f t="shared" si="78"/>
        <v>18.172346547200469</v>
      </c>
      <c r="H224" s="74">
        <f t="shared" si="78"/>
        <v>14.655493909650012</v>
      </c>
      <c r="I224" s="74">
        <f t="shared" si="78"/>
        <v>14.395657629671163</v>
      </c>
      <c r="J224" s="74">
        <f t="shared" si="78"/>
        <v>14.052226096048621</v>
      </c>
      <c r="K224" s="74">
        <f t="shared" si="78"/>
        <v>13.615867526467628</v>
      </c>
      <c r="L224" s="74">
        <f t="shared" si="78"/>
        <v>14.066728682197645</v>
      </c>
      <c r="M224" s="74">
        <f t="shared" si="78"/>
        <v>14.789116624489798</v>
      </c>
      <c r="N224" s="74">
        <f t="shared" si="78"/>
        <v>14.789116624489798</v>
      </c>
      <c r="O224" s="74">
        <f t="shared" si="78"/>
        <v>14.789116624489798</v>
      </c>
      <c r="P224" s="74">
        <f t="shared" si="78"/>
        <v>14.789116624489798</v>
      </c>
      <c r="Q224" s="74">
        <f t="shared" si="78"/>
        <v>14.789116624489798</v>
      </c>
      <c r="R224" s="74">
        <f t="shared" si="78"/>
        <v>14.789116624489798</v>
      </c>
      <c r="S224" s="74">
        <f t="shared" si="78"/>
        <v>14.789116624489798</v>
      </c>
      <c r="T224" s="74">
        <f t="shared" si="78"/>
        <v>14.789116624489798</v>
      </c>
      <c r="U224" s="74">
        <f t="shared" si="78"/>
        <v>14.789116624489798</v>
      </c>
      <c r="V224" s="74">
        <f t="shared" si="78"/>
        <v>14.789116624489798</v>
      </c>
      <c r="W224" s="74">
        <f t="shared" si="78"/>
        <v>14.789116624489798</v>
      </c>
      <c r="X224" s="74">
        <f t="shared" si="78"/>
        <v>14.789116624489798</v>
      </c>
      <c r="Y224" s="74">
        <f t="shared" si="78"/>
        <v>14.789116624489798</v>
      </c>
      <c r="Z224" s="74">
        <f t="shared" si="78"/>
        <v>14.789116624489798</v>
      </c>
      <c r="AA224" s="74">
        <f t="shared" si="78"/>
        <v>14.789116624489798</v>
      </c>
      <c r="AB224" s="74">
        <f t="shared" si="78"/>
        <v>14.789116624489798</v>
      </c>
      <c r="AC224" s="74">
        <f t="shared" si="78"/>
        <v>14.789116624489798</v>
      </c>
      <c r="AD224" s="74">
        <f t="shared" si="78"/>
        <v>14.789116624489798</v>
      </c>
      <c r="AE224" s="74">
        <f t="shared" si="78"/>
        <v>14.789116624489798</v>
      </c>
      <c r="AF224" s="74">
        <f t="shared" si="78"/>
        <v>14.789116624489798</v>
      </c>
      <c r="AG224" s="74">
        <f t="shared" si="78"/>
        <v>14.789116624489798</v>
      </c>
    </row>
    <row r="225" spans="1:33">
      <c r="A225" s="175">
        <v>62.5</v>
      </c>
      <c r="B225" s="138" t="s">
        <v>54</v>
      </c>
      <c r="C225" s="74">
        <f>(($A225)/($A$223+SUM($A$225:$A$229)))*(C$219-C$222-C$224)</f>
        <v>51.916075133119385</v>
      </c>
      <c r="D225" s="74">
        <f t="shared" ref="D225:AG229" si="79">(($A225)/($A$223+SUM($A$225:$A$229)))*(D$219-D$222-D$224)</f>
        <v>58.14083039928807</v>
      </c>
      <c r="E225" s="74">
        <f t="shared" si="79"/>
        <v>59.55918808937458</v>
      </c>
      <c r="F225" s="74">
        <f t="shared" si="79"/>
        <v>60.979854118553703</v>
      </c>
      <c r="G225" s="74">
        <f t="shared" si="79"/>
        <v>58.588623823464708</v>
      </c>
      <c r="H225" s="74">
        <f t="shared" si="79"/>
        <v>55.752022655752761</v>
      </c>
      <c r="I225" s="74">
        <f t="shared" si="79"/>
        <v>56.04083181655983</v>
      </c>
      <c r="J225" s="74">
        <f t="shared" si="79"/>
        <v>55.571684314935531</v>
      </c>
      <c r="K225" s="74">
        <f t="shared" si="79"/>
        <v>55.030202222217383</v>
      </c>
      <c r="L225" s="74">
        <f t="shared" si="79"/>
        <v>55.124118034732156</v>
      </c>
      <c r="M225" s="74">
        <f t="shared" si="79"/>
        <v>55.554335631711552</v>
      </c>
      <c r="N225" s="74">
        <f t="shared" si="79"/>
        <v>55.554335631711552</v>
      </c>
      <c r="O225" s="74">
        <f t="shared" si="79"/>
        <v>55.554335631711552</v>
      </c>
      <c r="P225" s="74">
        <f t="shared" si="79"/>
        <v>55.554335631711552</v>
      </c>
      <c r="Q225" s="74">
        <f t="shared" si="79"/>
        <v>55.554335631711552</v>
      </c>
      <c r="R225" s="74">
        <f t="shared" si="79"/>
        <v>55.554335631711552</v>
      </c>
      <c r="S225" s="74">
        <f t="shared" si="79"/>
        <v>55.554335631711552</v>
      </c>
      <c r="T225" s="74">
        <f t="shared" si="79"/>
        <v>55.554335631711552</v>
      </c>
      <c r="U225" s="74">
        <f t="shared" si="79"/>
        <v>55.554335631711552</v>
      </c>
      <c r="V225" s="74">
        <f t="shared" si="79"/>
        <v>55.554335631711552</v>
      </c>
      <c r="W225" s="74">
        <f t="shared" si="79"/>
        <v>55.554335631711552</v>
      </c>
      <c r="X225" s="74">
        <f t="shared" si="79"/>
        <v>55.554335631711552</v>
      </c>
      <c r="Y225" s="74">
        <f t="shared" si="79"/>
        <v>55.554335631711552</v>
      </c>
      <c r="Z225" s="74">
        <f t="shared" si="79"/>
        <v>55.554335631711552</v>
      </c>
      <c r="AA225" s="74">
        <f t="shared" si="79"/>
        <v>55.554335631711552</v>
      </c>
      <c r="AB225" s="74">
        <f t="shared" si="79"/>
        <v>55.554335631711552</v>
      </c>
      <c r="AC225" s="74">
        <f t="shared" si="79"/>
        <v>55.554335631711552</v>
      </c>
      <c r="AD225" s="74">
        <f t="shared" si="79"/>
        <v>55.554335631711552</v>
      </c>
      <c r="AE225" s="74">
        <f t="shared" si="79"/>
        <v>55.554335631711552</v>
      </c>
      <c r="AF225" s="74">
        <f t="shared" si="79"/>
        <v>55.554335631711552</v>
      </c>
      <c r="AG225" s="74">
        <f t="shared" si="79"/>
        <v>55.554335631711552</v>
      </c>
    </row>
    <row r="226" spans="1:33">
      <c r="A226" s="175">
        <v>62.5</v>
      </c>
      <c r="B226" s="138" t="s">
        <v>55</v>
      </c>
      <c r="C226" s="74">
        <f t="shared" ref="C226:R229" si="80">(($A226)/($A$223+SUM($A$225:$A$229)))*(C$219-C$222-C$224)</f>
        <v>51.916075133119385</v>
      </c>
      <c r="D226" s="74">
        <f t="shared" si="80"/>
        <v>58.14083039928807</v>
      </c>
      <c r="E226" s="74">
        <f t="shared" si="80"/>
        <v>59.55918808937458</v>
      </c>
      <c r="F226" s="74">
        <f t="shared" si="80"/>
        <v>60.979854118553703</v>
      </c>
      <c r="G226" s="74">
        <f t="shared" si="80"/>
        <v>58.588623823464708</v>
      </c>
      <c r="H226" s="74">
        <f t="shared" si="80"/>
        <v>55.752022655752761</v>
      </c>
      <c r="I226" s="74">
        <f t="shared" si="80"/>
        <v>56.04083181655983</v>
      </c>
      <c r="J226" s="74">
        <f t="shared" si="80"/>
        <v>55.571684314935531</v>
      </c>
      <c r="K226" s="74">
        <f t="shared" si="80"/>
        <v>55.030202222217383</v>
      </c>
      <c r="L226" s="74">
        <f t="shared" si="80"/>
        <v>55.124118034732156</v>
      </c>
      <c r="M226" s="74">
        <f t="shared" si="80"/>
        <v>55.554335631711552</v>
      </c>
      <c r="N226" s="74">
        <f t="shared" si="80"/>
        <v>55.554335631711552</v>
      </c>
      <c r="O226" s="74">
        <f t="shared" si="80"/>
        <v>55.554335631711552</v>
      </c>
      <c r="P226" s="74">
        <f t="shared" si="80"/>
        <v>55.554335631711552</v>
      </c>
      <c r="Q226" s="74">
        <f t="shared" si="80"/>
        <v>55.554335631711552</v>
      </c>
      <c r="R226" s="74">
        <f t="shared" si="80"/>
        <v>55.554335631711552</v>
      </c>
      <c r="S226" s="74">
        <f t="shared" si="79"/>
        <v>55.554335631711552</v>
      </c>
      <c r="T226" s="74">
        <f t="shared" si="79"/>
        <v>55.554335631711552</v>
      </c>
      <c r="U226" s="74">
        <f t="shared" si="79"/>
        <v>55.554335631711552</v>
      </c>
      <c r="V226" s="74">
        <f t="shared" si="79"/>
        <v>55.554335631711552</v>
      </c>
      <c r="W226" s="74">
        <f t="shared" si="79"/>
        <v>55.554335631711552</v>
      </c>
      <c r="X226" s="74">
        <f t="shared" si="79"/>
        <v>55.554335631711552</v>
      </c>
      <c r="Y226" s="74">
        <f t="shared" si="79"/>
        <v>55.554335631711552</v>
      </c>
      <c r="Z226" s="74">
        <f t="shared" si="79"/>
        <v>55.554335631711552</v>
      </c>
      <c r="AA226" s="74">
        <f t="shared" si="79"/>
        <v>55.554335631711552</v>
      </c>
      <c r="AB226" s="74">
        <f t="shared" si="79"/>
        <v>55.554335631711552</v>
      </c>
      <c r="AC226" s="74">
        <f t="shared" si="79"/>
        <v>55.554335631711552</v>
      </c>
      <c r="AD226" s="74">
        <f t="shared" si="79"/>
        <v>55.554335631711552</v>
      </c>
      <c r="AE226" s="74">
        <f t="shared" si="79"/>
        <v>55.554335631711552</v>
      </c>
      <c r="AF226" s="74">
        <f t="shared" si="79"/>
        <v>55.554335631711552</v>
      </c>
      <c r="AG226" s="74">
        <f t="shared" si="79"/>
        <v>55.554335631711552</v>
      </c>
    </row>
    <row r="227" spans="1:33">
      <c r="A227" s="175">
        <v>42.5</v>
      </c>
      <c r="B227" s="138" t="s">
        <v>56</v>
      </c>
      <c r="C227" s="74">
        <f t="shared" si="80"/>
        <v>35.302931090521184</v>
      </c>
      <c r="D227" s="74">
        <f t="shared" si="80"/>
        <v>39.535764671515892</v>
      </c>
      <c r="E227" s="74">
        <f t="shared" si="80"/>
        <v>40.500247900774717</v>
      </c>
      <c r="F227" s="74">
        <f t="shared" si="80"/>
        <v>41.466300800616523</v>
      </c>
      <c r="G227" s="74">
        <f t="shared" si="80"/>
        <v>39.840264199956003</v>
      </c>
      <c r="H227" s="74">
        <f t="shared" si="80"/>
        <v>37.911375405911876</v>
      </c>
      <c r="I227" s="74">
        <f t="shared" si="80"/>
        <v>38.107765635260684</v>
      </c>
      <c r="J227" s="74">
        <f t="shared" si="80"/>
        <v>37.788745334156161</v>
      </c>
      <c r="K227" s="74">
        <f t="shared" si="80"/>
        <v>37.420537511107824</v>
      </c>
      <c r="L227" s="74">
        <f t="shared" si="80"/>
        <v>37.484400263617871</v>
      </c>
      <c r="M227" s="74">
        <f t="shared" si="80"/>
        <v>37.776948229563857</v>
      </c>
      <c r="N227" s="74">
        <f t="shared" si="79"/>
        <v>37.776948229563857</v>
      </c>
      <c r="O227" s="74">
        <f t="shared" si="79"/>
        <v>37.776948229563857</v>
      </c>
      <c r="P227" s="74">
        <f t="shared" si="79"/>
        <v>37.776948229563857</v>
      </c>
      <c r="Q227" s="74">
        <f t="shared" si="79"/>
        <v>37.776948229563857</v>
      </c>
      <c r="R227" s="74">
        <f t="shared" si="79"/>
        <v>37.776948229563857</v>
      </c>
      <c r="S227" s="74">
        <f t="shared" si="79"/>
        <v>37.776948229563857</v>
      </c>
      <c r="T227" s="74">
        <f t="shared" si="79"/>
        <v>37.776948229563857</v>
      </c>
      <c r="U227" s="74">
        <f t="shared" si="79"/>
        <v>37.776948229563857</v>
      </c>
      <c r="V227" s="74">
        <f t="shared" si="79"/>
        <v>37.776948229563857</v>
      </c>
      <c r="W227" s="74">
        <f t="shared" si="79"/>
        <v>37.776948229563857</v>
      </c>
      <c r="X227" s="74">
        <f t="shared" si="79"/>
        <v>37.776948229563857</v>
      </c>
      <c r="Y227" s="74">
        <f t="shared" si="79"/>
        <v>37.776948229563857</v>
      </c>
      <c r="Z227" s="74">
        <f t="shared" si="79"/>
        <v>37.776948229563857</v>
      </c>
      <c r="AA227" s="74">
        <f t="shared" si="79"/>
        <v>37.776948229563857</v>
      </c>
      <c r="AB227" s="74">
        <f t="shared" si="79"/>
        <v>37.776948229563857</v>
      </c>
      <c r="AC227" s="74">
        <f t="shared" si="79"/>
        <v>37.776948229563857</v>
      </c>
      <c r="AD227" s="74">
        <f t="shared" si="79"/>
        <v>37.776948229563857</v>
      </c>
      <c r="AE227" s="74">
        <f t="shared" si="79"/>
        <v>37.776948229563857</v>
      </c>
      <c r="AF227" s="74">
        <f t="shared" si="79"/>
        <v>37.776948229563857</v>
      </c>
      <c r="AG227" s="74">
        <f t="shared" si="79"/>
        <v>37.776948229563857</v>
      </c>
    </row>
    <row r="228" spans="1:33">
      <c r="A228" s="175">
        <v>42.5</v>
      </c>
      <c r="B228" s="138" t="s">
        <v>57</v>
      </c>
      <c r="C228" s="74">
        <f t="shared" si="80"/>
        <v>35.302931090521184</v>
      </c>
      <c r="D228" s="74">
        <f t="shared" si="80"/>
        <v>39.535764671515892</v>
      </c>
      <c r="E228" s="74">
        <f t="shared" si="80"/>
        <v>40.500247900774717</v>
      </c>
      <c r="F228" s="74">
        <f t="shared" si="80"/>
        <v>41.466300800616523</v>
      </c>
      <c r="G228" s="74">
        <f t="shared" si="80"/>
        <v>39.840264199956003</v>
      </c>
      <c r="H228" s="74">
        <f t="shared" si="80"/>
        <v>37.911375405911876</v>
      </c>
      <c r="I228" s="74">
        <f t="shared" si="80"/>
        <v>38.107765635260684</v>
      </c>
      <c r="J228" s="74">
        <f t="shared" si="80"/>
        <v>37.788745334156161</v>
      </c>
      <c r="K228" s="74">
        <f t="shared" si="80"/>
        <v>37.420537511107824</v>
      </c>
      <c r="L228" s="74">
        <f t="shared" si="80"/>
        <v>37.484400263617871</v>
      </c>
      <c r="M228" s="74">
        <f t="shared" si="80"/>
        <v>37.776948229563857</v>
      </c>
      <c r="N228" s="74">
        <f t="shared" si="79"/>
        <v>37.776948229563857</v>
      </c>
      <c r="O228" s="74">
        <f t="shared" si="79"/>
        <v>37.776948229563857</v>
      </c>
      <c r="P228" s="74">
        <f t="shared" si="79"/>
        <v>37.776948229563857</v>
      </c>
      <c r="Q228" s="74">
        <f t="shared" si="79"/>
        <v>37.776948229563857</v>
      </c>
      <c r="R228" s="74">
        <f t="shared" si="79"/>
        <v>37.776948229563857</v>
      </c>
      <c r="S228" s="74">
        <f t="shared" si="79"/>
        <v>37.776948229563857</v>
      </c>
      <c r="T228" s="74">
        <f t="shared" si="79"/>
        <v>37.776948229563857</v>
      </c>
      <c r="U228" s="74">
        <f t="shared" si="79"/>
        <v>37.776948229563857</v>
      </c>
      <c r="V228" s="74">
        <f t="shared" si="79"/>
        <v>37.776948229563857</v>
      </c>
      <c r="W228" s="74">
        <f t="shared" si="79"/>
        <v>37.776948229563857</v>
      </c>
      <c r="X228" s="74">
        <f t="shared" si="79"/>
        <v>37.776948229563857</v>
      </c>
      <c r="Y228" s="74">
        <f t="shared" si="79"/>
        <v>37.776948229563857</v>
      </c>
      <c r="Z228" s="74">
        <f t="shared" si="79"/>
        <v>37.776948229563857</v>
      </c>
      <c r="AA228" s="74">
        <f t="shared" si="79"/>
        <v>37.776948229563857</v>
      </c>
      <c r="AB228" s="74">
        <f t="shared" si="79"/>
        <v>37.776948229563857</v>
      </c>
      <c r="AC228" s="74">
        <f t="shared" si="79"/>
        <v>37.776948229563857</v>
      </c>
      <c r="AD228" s="74">
        <f t="shared" si="79"/>
        <v>37.776948229563857</v>
      </c>
      <c r="AE228" s="74">
        <f t="shared" si="79"/>
        <v>37.776948229563857</v>
      </c>
      <c r="AF228" s="74">
        <f t="shared" si="79"/>
        <v>37.776948229563857</v>
      </c>
      <c r="AG228" s="74">
        <f t="shared" si="79"/>
        <v>37.776948229563857</v>
      </c>
    </row>
    <row r="229" spans="1:33">
      <c r="A229" s="175">
        <v>24.666666666666668</v>
      </c>
      <c r="B229" s="138" t="s">
        <v>52</v>
      </c>
      <c r="C229" s="74">
        <f t="shared" si="80"/>
        <v>20.489544319204452</v>
      </c>
      <c r="D229" s="74">
        <f t="shared" si="80"/>
        <v>22.946247730919026</v>
      </c>
      <c r="E229" s="74">
        <f t="shared" si="80"/>
        <v>23.506026232606501</v>
      </c>
      <c r="F229" s="74">
        <f t="shared" si="80"/>
        <v>24.066715758789197</v>
      </c>
      <c r="G229" s="74">
        <f t="shared" si="80"/>
        <v>23.122976868994073</v>
      </c>
      <c r="H229" s="74">
        <f t="shared" si="80"/>
        <v>22.003464941470423</v>
      </c>
      <c r="I229" s="74">
        <f t="shared" si="80"/>
        <v>22.117448290268946</v>
      </c>
      <c r="J229" s="74">
        <f t="shared" si="80"/>
        <v>21.93229140962789</v>
      </c>
      <c r="K229" s="74">
        <f t="shared" si="80"/>
        <v>21.718586477035128</v>
      </c>
      <c r="L229" s="74">
        <f t="shared" si="80"/>
        <v>21.755651917707628</v>
      </c>
      <c r="M229" s="74">
        <f t="shared" si="80"/>
        <v>21.925444462648827</v>
      </c>
      <c r="N229" s="74">
        <f t="shared" si="79"/>
        <v>21.925444462648827</v>
      </c>
      <c r="O229" s="74">
        <f t="shared" si="79"/>
        <v>21.925444462648827</v>
      </c>
      <c r="P229" s="74">
        <f t="shared" si="79"/>
        <v>21.925444462648827</v>
      </c>
      <c r="Q229" s="74">
        <f t="shared" si="79"/>
        <v>21.925444462648827</v>
      </c>
      <c r="R229" s="74">
        <f t="shared" si="79"/>
        <v>21.925444462648827</v>
      </c>
      <c r="S229" s="74">
        <f t="shared" si="79"/>
        <v>21.925444462648827</v>
      </c>
      <c r="T229" s="74">
        <f t="shared" si="79"/>
        <v>21.925444462648827</v>
      </c>
      <c r="U229" s="74">
        <f t="shared" si="79"/>
        <v>21.925444462648827</v>
      </c>
      <c r="V229" s="74">
        <f t="shared" si="79"/>
        <v>21.925444462648827</v>
      </c>
      <c r="W229" s="74">
        <f t="shared" si="79"/>
        <v>21.925444462648827</v>
      </c>
      <c r="X229" s="74">
        <f t="shared" si="79"/>
        <v>21.925444462648827</v>
      </c>
      <c r="Y229" s="74">
        <f t="shared" si="79"/>
        <v>21.925444462648827</v>
      </c>
      <c r="Z229" s="74">
        <f t="shared" si="79"/>
        <v>21.925444462648827</v>
      </c>
      <c r="AA229" s="74">
        <f t="shared" si="79"/>
        <v>21.925444462648827</v>
      </c>
      <c r="AB229" s="74">
        <f t="shared" si="79"/>
        <v>21.925444462648827</v>
      </c>
      <c r="AC229" s="74">
        <f t="shared" si="79"/>
        <v>21.925444462648827</v>
      </c>
      <c r="AD229" s="74">
        <f t="shared" si="79"/>
        <v>21.925444462648827</v>
      </c>
      <c r="AE229" s="74">
        <f t="shared" si="79"/>
        <v>21.925444462648827</v>
      </c>
      <c r="AF229" s="74">
        <f t="shared" si="79"/>
        <v>21.925444462648827</v>
      </c>
      <c r="AG229" s="74">
        <f t="shared" si="79"/>
        <v>21.925444462648827</v>
      </c>
    </row>
    <row r="230" spans="1:33">
      <c r="A230" s="176">
        <f>SUM(A222:A229)</f>
        <v>323.00000000000006</v>
      </c>
      <c r="B230" s="1" t="s">
        <v>22</v>
      </c>
      <c r="C230" s="1">
        <f>SUM(C222:C229)</f>
        <v>286.51369444391435</v>
      </c>
      <c r="D230" s="1">
        <f t="shared" ref="D230:AG230" si="81">SUM(D222:D229)</f>
        <v>309.44096069918226</v>
      </c>
      <c r="E230" s="1">
        <f t="shared" si="81"/>
        <v>309.20643544545862</v>
      </c>
      <c r="F230" s="1">
        <f t="shared" si="81"/>
        <v>308.54958557442797</v>
      </c>
      <c r="G230" s="1">
        <f t="shared" si="81"/>
        <v>288.98137310277571</v>
      </c>
      <c r="H230" s="1">
        <f t="shared" si="81"/>
        <v>270.42092992295272</v>
      </c>
      <c r="I230" s="1">
        <f t="shared" si="81"/>
        <v>270.23752606668228</v>
      </c>
      <c r="J230" s="1">
        <f t="shared" si="81"/>
        <v>267.3753914593762</v>
      </c>
      <c r="K230" s="1">
        <f t="shared" si="81"/>
        <v>264.13214154045357</v>
      </c>
      <c r="L230" s="1">
        <f t="shared" si="81"/>
        <v>264.67448447572275</v>
      </c>
      <c r="M230" s="1">
        <f t="shared" si="81"/>
        <v>267.24023837730073</v>
      </c>
      <c r="N230" s="1">
        <f t="shared" si="81"/>
        <v>267.24023837730073</v>
      </c>
      <c r="O230" s="1">
        <f t="shared" si="81"/>
        <v>267.24023837730073</v>
      </c>
      <c r="P230" s="1">
        <f t="shared" si="81"/>
        <v>267.24023837730073</v>
      </c>
      <c r="Q230" s="1">
        <f t="shared" si="81"/>
        <v>267.24023837730073</v>
      </c>
      <c r="R230" s="1">
        <f t="shared" si="81"/>
        <v>267.24023837730073</v>
      </c>
      <c r="S230" s="1">
        <f t="shared" si="81"/>
        <v>267.24023837730073</v>
      </c>
      <c r="T230" s="1">
        <f t="shared" si="81"/>
        <v>267.24023837730073</v>
      </c>
      <c r="U230" s="1">
        <f t="shared" si="81"/>
        <v>267.24023837730073</v>
      </c>
      <c r="V230" s="1">
        <f t="shared" si="81"/>
        <v>267.24023837730073</v>
      </c>
      <c r="W230" s="1">
        <f t="shared" si="81"/>
        <v>267.24023837730073</v>
      </c>
      <c r="X230" s="1">
        <f t="shared" si="81"/>
        <v>267.24023837730073</v>
      </c>
      <c r="Y230" s="1">
        <f t="shared" si="81"/>
        <v>267.24023837730073</v>
      </c>
      <c r="Z230" s="1">
        <f t="shared" si="81"/>
        <v>267.24023837730073</v>
      </c>
      <c r="AA230" s="1">
        <f t="shared" si="81"/>
        <v>267.24023837730073</v>
      </c>
      <c r="AB230" s="1">
        <f t="shared" si="81"/>
        <v>267.24023837730073</v>
      </c>
      <c r="AC230" s="1">
        <f t="shared" si="81"/>
        <v>267.24023837730073</v>
      </c>
      <c r="AD230" s="1">
        <f t="shared" si="81"/>
        <v>267.24023837730073</v>
      </c>
      <c r="AE230" s="1">
        <f t="shared" si="81"/>
        <v>267.24023837730073</v>
      </c>
      <c r="AF230" s="1">
        <f t="shared" si="81"/>
        <v>267.24023837730073</v>
      </c>
      <c r="AG230" s="1">
        <f t="shared" si="81"/>
        <v>267.24023837730073</v>
      </c>
    </row>
    <row r="232" spans="1:33">
      <c r="A232" s="143" t="s">
        <v>58</v>
      </c>
      <c r="B232" s="173" t="s">
        <v>77</v>
      </c>
      <c r="C232" s="144">
        <v>2000</v>
      </c>
      <c r="D232" s="145">
        <v>2010</v>
      </c>
      <c r="E232" s="145">
        <v>2020</v>
      </c>
      <c r="F232" s="145">
        <v>2030</v>
      </c>
      <c r="G232" s="145">
        <v>2040</v>
      </c>
      <c r="H232" s="145">
        <v>2050</v>
      </c>
      <c r="I232" s="145">
        <v>2060</v>
      </c>
      <c r="J232" s="145">
        <v>2080</v>
      </c>
      <c r="K232" s="145">
        <v>2100</v>
      </c>
      <c r="L232" s="145">
        <v>2200</v>
      </c>
      <c r="M232" s="145">
        <v>2300</v>
      </c>
    </row>
    <row r="233" spans="1:33">
      <c r="B233" s="143" t="s">
        <v>50</v>
      </c>
      <c r="C233" s="160">
        <f>C222</f>
        <v>26.654778537782374</v>
      </c>
      <c r="D233" s="143">
        <f t="shared" ref="D233:I233" si="82">100*(D222/$C222)</f>
        <v>90.747969918433711</v>
      </c>
      <c r="E233" s="143">
        <f t="shared" si="82"/>
        <v>85.5059191491452</v>
      </c>
      <c r="F233" s="143">
        <f t="shared" si="82"/>
        <v>73.547961608531196</v>
      </c>
      <c r="G233" s="143">
        <f t="shared" si="82"/>
        <v>53.532511454454465</v>
      </c>
      <c r="H233" s="143">
        <f t="shared" si="82"/>
        <v>43.69165099160567</v>
      </c>
      <c r="I233" s="143">
        <f t="shared" si="82"/>
        <v>39.234038935060944</v>
      </c>
      <c r="J233" s="143">
        <f>100*(K222/$C222)</f>
        <v>35.856091882697548</v>
      </c>
      <c r="K233" s="143">
        <f>100*(M222/$C222)</f>
        <v>34.504897950611351</v>
      </c>
      <c r="L233" s="143">
        <f>100*(W222/$C222)</f>
        <v>34.504897950611351</v>
      </c>
      <c r="M233" s="143">
        <f>100*(AG222/$C222)</f>
        <v>34.504897950611351</v>
      </c>
    </row>
    <row r="234" spans="1:33">
      <c r="A234" s="1"/>
      <c r="B234" s="143" t="s">
        <v>76</v>
      </c>
      <c r="C234" s="160">
        <f t="shared" ref="C234:C241" si="83">C223</f>
        <v>32.395630883066495</v>
      </c>
      <c r="D234" s="143">
        <f t="shared" ref="D234:I241" si="84">100*(D223/$C223)</f>
        <v>111.99003439726063</v>
      </c>
      <c r="E234" s="143">
        <f t="shared" si="84"/>
        <v>114.72205465582151</v>
      </c>
      <c r="F234" s="143">
        <f t="shared" si="84"/>
        <v>117.45852120406568</v>
      </c>
      <c r="G234" s="143">
        <f t="shared" si="84"/>
        <v>112.85256767433991</v>
      </c>
      <c r="H234" s="143">
        <f t="shared" si="84"/>
        <v>107.38874715162407</v>
      </c>
      <c r="I234" s="143">
        <f t="shared" si="84"/>
        <v>107.94504721873533</v>
      </c>
      <c r="J234" s="143">
        <f t="shared" ref="J234:J241" si="85">100*(K223/$C223)</f>
        <v>105.99838697573531</v>
      </c>
      <c r="K234" s="143">
        <f t="shared" ref="K234:K240" si="86">100*(M223/$C223)</f>
        <v>107.0079652386341</v>
      </c>
      <c r="L234" s="143">
        <f t="shared" ref="L234:L240" si="87">100*(W223/$C223)</f>
        <v>107.0079652386341</v>
      </c>
      <c r="M234" s="143">
        <f t="shared" ref="M234:M240" si="88">100*(AG223/$C223)</f>
        <v>107.0079652386341</v>
      </c>
    </row>
    <row r="235" spans="1:33">
      <c r="A235" s="1"/>
      <c r="B235" s="143" t="s">
        <v>51</v>
      </c>
      <c r="C235" s="160">
        <f t="shared" si="83"/>
        <v>32.535728256579844</v>
      </c>
      <c r="D235" s="143">
        <f t="shared" si="84"/>
        <v>94.274743157176957</v>
      </c>
      <c r="E235" s="143">
        <f t="shared" si="84"/>
        <v>78.760156455700752</v>
      </c>
      <c r="F235" s="143">
        <f t="shared" si="84"/>
        <v>67.418453180243688</v>
      </c>
      <c r="G235" s="143">
        <f t="shared" si="84"/>
        <v>55.8535109584504</v>
      </c>
      <c r="H235" s="143">
        <f t="shared" si="84"/>
        <v>45.044308810534048</v>
      </c>
      <c r="I235" s="143">
        <f t="shared" si="84"/>
        <v>44.245690510277313</v>
      </c>
      <c r="J235" s="143">
        <f t="shared" si="85"/>
        <v>41.848971134414455</v>
      </c>
      <c r="K235" s="143">
        <f t="shared" si="86"/>
        <v>45.455004135335223</v>
      </c>
      <c r="L235" s="143">
        <f t="shared" si="87"/>
        <v>45.455004135335223</v>
      </c>
      <c r="M235" s="143">
        <f t="shared" si="88"/>
        <v>45.455004135335223</v>
      </c>
    </row>
    <row r="236" spans="1:33">
      <c r="A236" s="1"/>
      <c r="B236" s="143" t="s">
        <v>54</v>
      </c>
      <c r="C236" s="160">
        <f t="shared" si="83"/>
        <v>51.916075133119385</v>
      </c>
      <c r="D236" s="143">
        <f t="shared" si="84"/>
        <v>111.99003439726063</v>
      </c>
      <c r="E236" s="143">
        <f t="shared" si="84"/>
        <v>114.72205465582151</v>
      </c>
      <c r="F236" s="143">
        <f t="shared" si="84"/>
        <v>117.45852120406568</v>
      </c>
      <c r="G236" s="143">
        <f t="shared" si="84"/>
        <v>112.85256767433991</v>
      </c>
      <c r="H236" s="143">
        <f t="shared" si="84"/>
        <v>107.38874715162407</v>
      </c>
      <c r="I236" s="143">
        <f t="shared" si="84"/>
        <v>107.94504721873533</v>
      </c>
      <c r="J236" s="143">
        <f t="shared" si="85"/>
        <v>105.99838697573531</v>
      </c>
      <c r="K236" s="143">
        <f t="shared" si="86"/>
        <v>107.0079652386341</v>
      </c>
      <c r="L236" s="143">
        <f t="shared" si="87"/>
        <v>107.0079652386341</v>
      </c>
      <c r="M236" s="143">
        <f t="shared" si="88"/>
        <v>107.0079652386341</v>
      </c>
    </row>
    <row r="237" spans="1:33">
      <c r="A237" s="1"/>
      <c r="B237" s="143" t="s">
        <v>55</v>
      </c>
      <c r="C237" s="160">
        <f t="shared" si="83"/>
        <v>51.916075133119385</v>
      </c>
      <c r="D237" s="143">
        <f t="shared" si="84"/>
        <v>111.99003439726063</v>
      </c>
      <c r="E237" s="143">
        <f t="shared" si="84"/>
        <v>114.72205465582151</v>
      </c>
      <c r="F237" s="143">
        <f t="shared" si="84"/>
        <v>117.45852120406568</v>
      </c>
      <c r="G237" s="143">
        <f t="shared" si="84"/>
        <v>112.85256767433991</v>
      </c>
      <c r="H237" s="143">
        <f t="shared" si="84"/>
        <v>107.38874715162407</v>
      </c>
      <c r="I237" s="143">
        <f t="shared" si="84"/>
        <v>107.94504721873533</v>
      </c>
      <c r="J237" s="143">
        <f t="shared" si="85"/>
        <v>105.99838697573531</v>
      </c>
      <c r="K237" s="143">
        <f t="shared" si="86"/>
        <v>107.0079652386341</v>
      </c>
      <c r="L237" s="143">
        <f t="shared" si="87"/>
        <v>107.0079652386341</v>
      </c>
      <c r="M237" s="143">
        <f t="shared" si="88"/>
        <v>107.0079652386341</v>
      </c>
    </row>
    <row r="238" spans="1:33">
      <c r="A238" s="1"/>
      <c r="B238" s="143" t="s">
        <v>56</v>
      </c>
      <c r="C238" s="160">
        <f t="shared" si="83"/>
        <v>35.302931090521184</v>
      </c>
      <c r="D238" s="143">
        <f t="shared" si="84"/>
        <v>111.99003439726063</v>
      </c>
      <c r="E238" s="143">
        <f t="shared" si="84"/>
        <v>114.72205465582151</v>
      </c>
      <c r="F238" s="143">
        <f t="shared" si="84"/>
        <v>117.45852120406568</v>
      </c>
      <c r="G238" s="143">
        <f t="shared" si="84"/>
        <v>112.85256767433991</v>
      </c>
      <c r="H238" s="143">
        <f t="shared" si="84"/>
        <v>107.38874715162407</v>
      </c>
      <c r="I238" s="143">
        <f t="shared" si="84"/>
        <v>107.94504721873533</v>
      </c>
      <c r="J238" s="143">
        <f t="shared" si="85"/>
        <v>105.99838697573531</v>
      </c>
      <c r="K238" s="143">
        <f t="shared" si="86"/>
        <v>107.0079652386341</v>
      </c>
      <c r="L238" s="143">
        <f t="shared" si="87"/>
        <v>107.0079652386341</v>
      </c>
      <c r="M238" s="143">
        <f t="shared" si="88"/>
        <v>107.0079652386341</v>
      </c>
    </row>
    <row r="239" spans="1:33">
      <c r="A239" s="1"/>
      <c r="B239" s="143" t="s">
        <v>57</v>
      </c>
      <c r="C239" s="160">
        <f t="shared" si="83"/>
        <v>35.302931090521184</v>
      </c>
      <c r="D239" s="143">
        <f t="shared" si="84"/>
        <v>111.99003439726063</v>
      </c>
      <c r="E239" s="143">
        <f t="shared" si="84"/>
        <v>114.72205465582151</v>
      </c>
      <c r="F239" s="143">
        <f t="shared" si="84"/>
        <v>117.45852120406568</v>
      </c>
      <c r="G239" s="143">
        <f t="shared" si="84"/>
        <v>112.85256767433991</v>
      </c>
      <c r="H239" s="143">
        <f t="shared" si="84"/>
        <v>107.38874715162407</v>
      </c>
      <c r="I239" s="143">
        <f t="shared" si="84"/>
        <v>107.94504721873533</v>
      </c>
      <c r="J239" s="143">
        <f t="shared" si="85"/>
        <v>105.99838697573531</v>
      </c>
      <c r="K239" s="143">
        <f t="shared" si="86"/>
        <v>107.0079652386341</v>
      </c>
      <c r="L239" s="143">
        <f t="shared" si="87"/>
        <v>107.0079652386341</v>
      </c>
      <c r="M239" s="143">
        <f t="shared" si="88"/>
        <v>107.0079652386341</v>
      </c>
    </row>
    <row r="240" spans="1:33">
      <c r="A240" s="1"/>
      <c r="B240" s="143" t="s">
        <v>52</v>
      </c>
      <c r="C240" s="161">
        <f t="shared" si="83"/>
        <v>20.489544319204452</v>
      </c>
      <c r="D240" s="143">
        <f t="shared" si="84"/>
        <v>111.99003439726063</v>
      </c>
      <c r="E240" s="143">
        <f t="shared" si="84"/>
        <v>114.72205465582151</v>
      </c>
      <c r="F240" s="143">
        <f t="shared" si="84"/>
        <v>117.45852120406568</v>
      </c>
      <c r="G240" s="143">
        <f t="shared" si="84"/>
        <v>112.85256767433991</v>
      </c>
      <c r="H240" s="143">
        <f t="shared" si="84"/>
        <v>107.38874715162407</v>
      </c>
      <c r="I240" s="143">
        <f t="shared" si="84"/>
        <v>107.94504721873533</v>
      </c>
      <c r="J240" s="143">
        <f t="shared" si="85"/>
        <v>105.99838697573531</v>
      </c>
      <c r="K240" s="143">
        <f t="shared" si="86"/>
        <v>107.0079652386341</v>
      </c>
      <c r="L240" s="143">
        <f t="shared" si="87"/>
        <v>107.0079652386341</v>
      </c>
      <c r="M240" s="143">
        <f t="shared" si="88"/>
        <v>107.0079652386341</v>
      </c>
    </row>
    <row r="241" spans="1:13">
      <c r="B241" s="125" t="s">
        <v>22</v>
      </c>
      <c r="C241" s="179">
        <f t="shared" si="83"/>
        <v>286.51369444391435</v>
      </c>
      <c r="D241" s="150">
        <f>100*(D230/$C230)</f>
        <v>108.0021537189581</v>
      </c>
      <c r="E241" s="150">
        <f t="shared" si="84"/>
        <v>107.92029890424189</v>
      </c>
      <c r="F241" s="150">
        <f t="shared" si="84"/>
        <v>107.69104289178301</v>
      </c>
      <c r="G241" s="150">
        <f t="shared" si="84"/>
        <v>100.86127773531064</v>
      </c>
      <c r="H241" s="150">
        <f t="shared" si="84"/>
        <v>94.383247700534668</v>
      </c>
      <c r="I241" s="150">
        <f t="shared" si="84"/>
        <v>94.319235452664145</v>
      </c>
      <c r="J241" s="150">
        <f t="shared" si="85"/>
        <v>92.188313041406118</v>
      </c>
      <c r="K241" s="150">
        <f>100*(M230/$C230)</f>
        <v>93.27311174287118</v>
      </c>
      <c r="L241" s="150">
        <f>100*(W230/$C230)</f>
        <v>93.27311174287118</v>
      </c>
      <c r="M241" s="150">
        <f>100*(AG230/$C230)</f>
        <v>93.27311174287118</v>
      </c>
    </row>
    <row r="242" spans="1:13">
      <c r="A242" s="128"/>
      <c r="B242" s="128" t="s">
        <v>78</v>
      </c>
      <c r="C242" s="128">
        <f>C219</f>
        <v>286.51369444391423</v>
      </c>
      <c r="D242" s="128">
        <f>$C242*(D241/100)</f>
        <v>309.44096069918214</v>
      </c>
      <c r="E242" s="128">
        <f t="shared" ref="E242:M242" si="89">$C242*(E241/100)</f>
        <v>309.20643544545851</v>
      </c>
      <c r="F242" s="128">
        <f t="shared" si="89"/>
        <v>308.54958557442779</v>
      </c>
      <c r="G242" s="128">
        <f t="shared" si="89"/>
        <v>288.98137310277565</v>
      </c>
      <c r="H242" s="128">
        <f t="shared" si="89"/>
        <v>270.42092992295261</v>
      </c>
      <c r="I242" s="128">
        <f t="shared" si="89"/>
        <v>270.23752606668216</v>
      </c>
      <c r="J242" s="128">
        <f t="shared" si="89"/>
        <v>264.13214154045346</v>
      </c>
      <c r="K242" s="128">
        <f t="shared" si="89"/>
        <v>267.24023837730061</v>
      </c>
      <c r="L242" s="128">
        <f t="shared" si="89"/>
        <v>267.24023837730061</v>
      </c>
      <c r="M242" s="128">
        <f t="shared" si="89"/>
        <v>267.24023837730061</v>
      </c>
    </row>
  </sheetData>
  <mergeCells count="2">
    <mergeCell ref="A33:A39"/>
    <mergeCell ref="A64:A7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Z161"/>
  <sheetViews>
    <sheetView workbookViewId="0">
      <pane xSplit="2" ySplit="10" topLeftCell="AS11" activePane="bottomRight" state="frozen"/>
      <selection pane="bottomRight" activeCell="AY11" sqref="AY11"/>
      <selection pane="bottomLeft" activeCell="A11" sqref="A11"/>
      <selection pane="topRight" activeCell="C1" sqref="C1"/>
    </sheetView>
  </sheetViews>
  <sheetFormatPr defaultRowHeight="16.5"/>
  <cols>
    <col min="1" max="1" width="2.7109375" style="4" customWidth="1"/>
    <col min="2" max="2" width="9.140625" style="5"/>
    <col min="3" max="3" width="9.85546875" style="5" bestFit="1" customWidth="1"/>
    <col min="4" max="4" width="9.5703125" style="5" bestFit="1" customWidth="1"/>
    <col min="5" max="5" width="10.7109375" style="5" bestFit="1" customWidth="1"/>
    <col min="6" max="6" width="11.7109375" style="5" customWidth="1"/>
    <col min="7" max="7" width="14.140625" style="5" customWidth="1"/>
    <col min="8" max="8" width="15.28515625" style="5" customWidth="1"/>
    <col min="9" max="9" width="12.42578125" style="5" customWidth="1"/>
    <col min="10" max="10" width="12.7109375" style="5" customWidth="1"/>
    <col min="11" max="11" width="15" style="5" customWidth="1"/>
    <col min="12" max="12" width="13" style="5" customWidth="1"/>
    <col min="13" max="13" width="11.42578125" style="5" customWidth="1"/>
    <col min="14" max="15" width="9.42578125" style="5" customWidth="1"/>
    <col min="16" max="16" width="11.85546875" style="5" customWidth="1"/>
    <col min="17" max="17" width="13.7109375" style="5" customWidth="1"/>
    <col min="18" max="18" width="12" style="5" customWidth="1"/>
    <col min="19" max="19" width="10.85546875" style="5" customWidth="1"/>
    <col min="20" max="22" width="12.85546875" style="5" customWidth="1"/>
    <col min="23" max="24" width="11.140625" style="5" customWidth="1"/>
    <col min="25" max="25" width="11.85546875" style="5" customWidth="1"/>
    <col min="26" max="26" width="11.140625" style="5" customWidth="1"/>
    <col min="27" max="27" width="12.42578125" style="5" customWidth="1"/>
    <col min="28" max="28" width="12.140625" style="5" customWidth="1"/>
    <col min="29" max="29" width="11.28515625" style="5" customWidth="1"/>
    <col min="30" max="31" width="11.7109375" style="5" customWidth="1"/>
    <col min="32" max="33" width="12.140625" style="5" customWidth="1"/>
    <col min="34" max="34" width="11" style="5" customWidth="1"/>
    <col min="35" max="35" width="10.7109375" style="5" customWidth="1"/>
    <col min="36" max="36" width="10.42578125" style="5" customWidth="1"/>
    <col min="37" max="37" width="12.140625" style="5" customWidth="1"/>
    <col min="38" max="38" width="12.140625" style="4" customWidth="1"/>
    <col min="39" max="39" width="11.140625" style="4" customWidth="1"/>
    <col min="40" max="40" width="12.7109375" style="4" customWidth="1"/>
    <col min="41" max="41" width="11.42578125" style="4" customWidth="1"/>
    <col min="42" max="50" width="12.7109375" style="4" customWidth="1"/>
    <col min="51" max="51" width="14.42578125" style="4" customWidth="1"/>
    <col min="52" max="52" width="14.5703125" style="4" customWidth="1"/>
    <col min="53" max="16384" width="9.140625" style="4"/>
  </cols>
  <sheetData>
    <row r="1" spans="2:52" ht="17.25" thickBot="1"/>
    <row r="2" spans="2:52" ht="17.25" thickTop="1">
      <c r="B2" s="104" t="s">
        <v>6</v>
      </c>
      <c r="C2" s="105"/>
      <c r="D2" s="105"/>
      <c r="E2" s="106"/>
      <c r="F2" s="107"/>
      <c r="G2" s="105"/>
      <c r="H2" s="108">
        <v>2200</v>
      </c>
    </row>
    <row r="3" spans="2:52">
      <c r="B3" s="109" t="s">
        <v>90</v>
      </c>
      <c r="C3" s="110"/>
      <c r="D3" s="110"/>
      <c r="E3" s="111"/>
      <c r="F3" s="112"/>
      <c r="G3" s="110"/>
      <c r="H3" s="113">
        <v>2300</v>
      </c>
      <c r="I3" s="87"/>
      <c r="AJ3" s="4"/>
      <c r="AK3" s="4"/>
    </row>
    <row r="4" spans="2:52">
      <c r="B4" s="109" t="s">
        <v>10</v>
      </c>
      <c r="C4" s="110"/>
      <c r="D4" s="110"/>
      <c r="E4" s="111"/>
      <c r="F4" s="112"/>
      <c r="G4" s="110"/>
      <c r="H4" s="113">
        <v>2200</v>
      </c>
      <c r="I4" s="87"/>
      <c r="AJ4" s="4"/>
      <c r="AK4" s="4"/>
    </row>
    <row r="5" spans="2:52" ht="17.25" thickBot="1">
      <c r="B5" s="114" t="s">
        <v>91</v>
      </c>
      <c r="C5" s="115"/>
      <c r="D5" s="115"/>
      <c r="E5" s="116"/>
      <c r="F5" s="117"/>
      <c r="G5" s="115"/>
      <c r="H5" s="118">
        <v>2100</v>
      </c>
      <c r="I5" s="87"/>
      <c r="AJ5" s="4"/>
      <c r="AK5" s="4"/>
    </row>
    <row r="6" spans="2:52" ht="17.25" thickTop="1">
      <c r="B6" s="6"/>
      <c r="C6" s="7"/>
      <c r="D6" s="7"/>
      <c r="E6" s="7"/>
      <c r="F6" s="7"/>
      <c r="G6" s="7"/>
      <c r="H6" s="4"/>
      <c r="I6" s="4"/>
    </row>
    <row r="7" spans="2:52" ht="17.25" thickBot="1">
      <c r="B7" s="8"/>
      <c r="G7" s="50">
        <f>AVERAGE(G12:G41)</f>
        <v>1.2304799866580601E-2</v>
      </c>
      <c r="H7" s="9">
        <f>SUM(H11:H161) * 12/44 * 10</f>
        <v>4657.8615907435087</v>
      </c>
      <c r="I7" s="9"/>
      <c r="Q7" s="50">
        <f>AVERAGE(Q12:Q41)</f>
        <v>8.5592526674918359E-3</v>
      </c>
      <c r="R7" s="9">
        <f>SUM(R11:R161) * 12/44 * 10</f>
        <v>9285.4721790542608</v>
      </c>
      <c r="S7" s="9"/>
      <c r="AA7" s="50">
        <f>AVERAGE(AA12:AA41)</f>
        <v>8.8214096706368296E-3</v>
      </c>
      <c r="AB7" s="9">
        <f>SUM(AB11:AB161) * 12/44 * 10</f>
        <v>3009.5600527176971</v>
      </c>
      <c r="AC7" s="9"/>
      <c r="AK7" s="50">
        <f>AVERAGE(AK12:AK41)</f>
        <v>1.2792458333032679E-2</v>
      </c>
      <c r="AL7" s="9">
        <f>SUM(AL11:AL161) * 12/44 * 10</f>
        <v>5690.3420245413972</v>
      </c>
      <c r="AM7" s="9"/>
      <c r="AU7" s="50">
        <f>AVERAGE(AU12:AU41)</f>
        <v>1.0753747653270048E-2</v>
      </c>
      <c r="AV7" s="9">
        <f>SUM(AV11:AV161) * 12/44 * 10</f>
        <v>1341.1355976406444</v>
      </c>
      <c r="AW7" s="9"/>
    </row>
    <row r="8" spans="2:52" ht="17.25">
      <c r="B8" s="10"/>
      <c r="C8" s="235" t="s">
        <v>92</v>
      </c>
      <c r="D8" s="236"/>
      <c r="E8" s="236"/>
      <c r="F8" s="236"/>
      <c r="G8" s="236"/>
      <c r="H8" s="236"/>
      <c r="I8" s="236"/>
      <c r="J8" s="236"/>
      <c r="K8" s="236"/>
      <c r="L8" s="237"/>
      <c r="M8" s="235" t="s">
        <v>93</v>
      </c>
      <c r="N8" s="236"/>
      <c r="O8" s="236"/>
      <c r="P8" s="236"/>
      <c r="Q8" s="236"/>
      <c r="R8" s="236"/>
      <c r="S8" s="236"/>
      <c r="T8" s="236"/>
      <c r="U8" s="236"/>
      <c r="V8" s="237"/>
      <c r="W8" s="235" t="s">
        <v>94</v>
      </c>
      <c r="X8" s="236"/>
      <c r="Y8" s="236"/>
      <c r="Z8" s="236"/>
      <c r="AA8" s="236"/>
      <c r="AB8" s="236"/>
      <c r="AC8" s="236"/>
      <c r="AD8" s="236"/>
      <c r="AE8" s="236"/>
      <c r="AF8" s="237"/>
      <c r="AG8" s="235" t="s">
        <v>95</v>
      </c>
      <c r="AH8" s="238"/>
      <c r="AI8" s="238"/>
      <c r="AJ8" s="238"/>
      <c r="AK8" s="238"/>
      <c r="AL8" s="238"/>
      <c r="AM8" s="238"/>
      <c r="AN8" s="238"/>
      <c r="AO8" s="238"/>
      <c r="AP8" s="239"/>
      <c r="AQ8" s="235" t="s">
        <v>96</v>
      </c>
      <c r="AR8" s="238"/>
      <c r="AS8" s="238"/>
      <c r="AT8" s="238"/>
      <c r="AU8" s="238"/>
      <c r="AV8" s="238"/>
      <c r="AW8" s="238"/>
      <c r="AX8" s="238"/>
      <c r="AY8" s="238"/>
      <c r="AZ8" s="240"/>
    </row>
    <row r="9" spans="2:52" ht="49.5">
      <c r="B9" s="11" t="s">
        <v>97</v>
      </c>
      <c r="C9" s="68" t="s">
        <v>98</v>
      </c>
      <c r="D9" s="69" t="s">
        <v>99</v>
      </c>
      <c r="E9" s="70" t="s">
        <v>100</v>
      </c>
      <c r="F9" s="70" t="s">
        <v>101</v>
      </c>
      <c r="G9" s="70" t="s">
        <v>102</v>
      </c>
      <c r="H9" s="69" t="s">
        <v>103</v>
      </c>
      <c r="I9" s="70" t="s">
        <v>104</v>
      </c>
      <c r="J9" s="70" t="s">
        <v>105</v>
      </c>
      <c r="K9" s="70" t="s">
        <v>106</v>
      </c>
      <c r="L9" s="94" t="s">
        <v>107</v>
      </c>
      <c r="M9" s="69" t="s">
        <v>98</v>
      </c>
      <c r="N9" s="69" t="s">
        <v>99</v>
      </c>
      <c r="O9" s="70" t="s">
        <v>100</v>
      </c>
      <c r="P9" s="70" t="s">
        <v>101</v>
      </c>
      <c r="Q9" s="70" t="s">
        <v>102</v>
      </c>
      <c r="R9" s="69" t="s">
        <v>103</v>
      </c>
      <c r="S9" s="70" t="s">
        <v>104</v>
      </c>
      <c r="T9" s="70" t="s">
        <v>105</v>
      </c>
      <c r="U9" s="70" t="s">
        <v>106</v>
      </c>
      <c r="V9" s="94" t="s">
        <v>107</v>
      </c>
      <c r="W9" s="69" t="s">
        <v>98</v>
      </c>
      <c r="X9" s="69" t="s">
        <v>99</v>
      </c>
      <c r="Y9" s="70" t="s">
        <v>100</v>
      </c>
      <c r="Z9" s="70" t="s">
        <v>101</v>
      </c>
      <c r="AA9" s="70" t="s">
        <v>102</v>
      </c>
      <c r="AB9" s="69" t="s">
        <v>103</v>
      </c>
      <c r="AC9" s="70" t="s">
        <v>104</v>
      </c>
      <c r="AD9" s="70" t="s">
        <v>105</v>
      </c>
      <c r="AE9" s="70" t="s">
        <v>106</v>
      </c>
      <c r="AF9" s="94" t="s">
        <v>107</v>
      </c>
      <c r="AG9" s="68" t="s">
        <v>98</v>
      </c>
      <c r="AH9" s="69" t="s">
        <v>99</v>
      </c>
      <c r="AI9" s="70" t="s">
        <v>100</v>
      </c>
      <c r="AJ9" s="70" t="s">
        <v>101</v>
      </c>
      <c r="AK9" s="70" t="s">
        <v>102</v>
      </c>
      <c r="AL9" s="69" t="s">
        <v>103</v>
      </c>
      <c r="AM9" s="70" t="s">
        <v>104</v>
      </c>
      <c r="AN9" s="70" t="s">
        <v>105</v>
      </c>
      <c r="AO9" s="70" t="s">
        <v>106</v>
      </c>
      <c r="AP9" s="94" t="s">
        <v>107</v>
      </c>
      <c r="AQ9" s="69" t="s">
        <v>98</v>
      </c>
      <c r="AR9" s="69" t="s">
        <v>99</v>
      </c>
      <c r="AS9" s="70" t="s">
        <v>100</v>
      </c>
      <c r="AT9" s="70" t="s">
        <v>101</v>
      </c>
      <c r="AU9" s="70" t="s">
        <v>102</v>
      </c>
      <c r="AV9" s="69" t="s">
        <v>103</v>
      </c>
      <c r="AW9" s="70" t="s">
        <v>104</v>
      </c>
      <c r="AX9" s="70" t="s">
        <v>105</v>
      </c>
      <c r="AY9" s="70" t="s">
        <v>106</v>
      </c>
      <c r="AZ9" s="96" t="s">
        <v>107</v>
      </c>
    </row>
    <row r="10" spans="2:52">
      <c r="B10" s="11" t="s">
        <v>97</v>
      </c>
      <c r="C10" s="12" t="s">
        <v>92</v>
      </c>
      <c r="D10" s="7" t="s">
        <v>92</v>
      </c>
      <c r="E10" s="19" t="s">
        <v>92</v>
      </c>
      <c r="F10" s="19" t="s">
        <v>92</v>
      </c>
      <c r="G10" s="19" t="s">
        <v>92</v>
      </c>
      <c r="H10" s="7" t="s">
        <v>92</v>
      </c>
      <c r="I10" s="19" t="s">
        <v>92</v>
      </c>
      <c r="J10" s="19" t="s">
        <v>92</v>
      </c>
      <c r="K10" s="19" t="s">
        <v>92</v>
      </c>
      <c r="L10" s="95" t="s">
        <v>92</v>
      </c>
      <c r="M10" s="7" t="s">
        <v>108</v>
      </c>
      <c r="N10" s="7" t="s">
        <v>108</v>
      </c>
      <c r="O10" s="19" t="s">
        <v>108</v>
      </c>
      <c r="P10" s="19" t="s">
        <v>108</v>
      </c>
      <c r="Q10" s="19" t="s">
        <v>108</v>
      </c>
      <c r="R10" s="7" t="s">
        <v>108</v>
      </c>
      <c r="S10" s="19" t="s">
        <v>108</v>
      </c>
      <c r="T10" s="19" t="s">
        <v>108</v>
      </c>
      <c r="U10" s="19" t="s">
        <v>108</v>
      </c>
      <c r="V10" s="95" t="s">
        <v>108</v>
      </c>
      <c r="W10" s="7" t="s">
        <v>94</v>
      </c>
      <c r="X10" s="7" t="s">
        <v>94</v>
      </c>
      <c r="Y10" s="19" t="s">
        <v>94</v>
      </c>
      <c r="Z10" s="19" t="s">
        <v>94</v>
      </c>
      <c r="AA10" s="19" t="s">
        <v>94</v>
      </c>
      <c r="AB10" s="7" t="s">
        <v>94</v>
      </c>
      <c r="AC10" s="19" t="s">
        <v>94</v>
      </c>
      <c r="AD10" s="19" t="s">
        <v>94</v>
      </c>
      <c r="AE10" s="71" t="s">
        <v>94</v>
      </c>
      <c r="AF10" s="95" t="s">
        <v>94</v>
      </c>
      <c r="AG10" s="12" t="s">
        <v>109</v>
      </c>
      <c r="AH10" s="7" t="s">
        <v>109</v>
      </c>
      <c r="AI10" s="19" t="s">
        <v>109</v>
      </c>
      <c r="AJ10" s="19" t="s">
        <v>109</v>
      </c>
      <c r="AK10" s="19" t="s">
        <v>109</v>
      </c>
      <c r="AL10" s="7" t="s">
        <v>109</v>
      </c>
      <c r="AM10" s="19" t="s">
        <v>109</v>
      </c>
      <c r="AN10" s="71" t="s">
        <v>109</v>
      </c>
      <c r="AO10" s="71" t="s">
        <v>109</v>
      </c>
      <c r="AP10" s="95" t="s">
        <v>109</v>
      </c>
      <c r="AQ10" s="7" t="s">
        <v>96</v>
      </c>
      <c r="AR10" s="7" t="s">
        <v>96</v>
      </c>
      <c r="AS10" s="19" t="s">
        <v>109</v>
      </c>
      <c r="AT10" s="19" t="s">
        <v>96</v>
      </c>
      <c r="AU10" s="19" t="s">
        <v>96</v>
      </c>
      <c r="AV10" s="7" t="s">
        <v>96</v>
      </c>
      <c r="AW10" s="19" t="s">
        <v>96</v>
      </c>
      <c r="AX10" s="19" t="s">
        <v>96</v>
      </c>
      <c r="AY10" s="19" t="s">
        <v>96</v>
      </c>
      <c r="AZ10" s="97" t="s">
        <v>110</v>
      </c>
    </row>
    <row r="11" spans="2:52">
      <c r="B11" s="13">
        <v>2000</v>
      </c>
      <c r="C11" s="21">
        <v>38.558639999999997</v>
      </c>
      <c r="D11" s="22">
        <v>6.1284239999999999</v>
      </c>
      <c r="E11" s="23"/>
      <c r="F11" s="23">
        <f t="shared" ref="F11:F21" si="0">C11/D11</f>
        <v>6.291770934909203</v>
      </c>
      <c r="G11" s="20"/>
      <c r="H11" s="44">
        <v>26.634370000000001</v>
      </c>
      <c r="I11" s="51">
        <f t="shared" ref="I11:I21" si="1">H11/C11</f>
        <v>0.69074972561272918</v>
      </c>
      <c r="J11" s="51"/>
      <c r="K11" s="51">
        <f>RF!C45</f>
        <v>0.81212290547030364</v>
      </c>
      <c r="L11" s="88">
        <f>'net land use emissions'!C12</f>
        <v>4.0893620000000004</v>
      </c>
      <c r="M11" s="22">
        <v>36.327209339468403</v>
      </c>
      <c r="N11" s="22">
        <v>6.0379247630792197</v>
      </c>
      <c r="O11" s="23"/>
      <c r="P11" s="23">
        <f>M11/N11</f>
        <v>6.0165057970914928</v>
      </c>
      <c r="Q11" s="20"/>
      <c r="R11" s="44">
        <v>24.753845389999999</v>
      </c>
      <c r="S11" s="51">
        <f t="shared" ref="S11:S21" si="2">R11/M11</f>
        <v>0.68141334939003151</v>
      </c>
      <c r="T11" s="51"/>
      <c r="U11" s="51">
        <f>RF!C46</f>
        <v>0.65003135944812707</v>
      </c>
      <c r="V11" s="58"/>
      <c r="W11" s="22">
        <v>38.089550000000003</v>
      </c>
      <c r="X11" s="22">
        <v>6.0551300000000001</v>
      </c>
      <c r="Y11" s="23"/>
      <c r="Z11" s="23">
        <f>W11/X11</f>
        <v>6.2904594946764156</v>
      </c>
      <c r="AA11" s="20"/>
      <c r="AB11" s="44">
        <v>26.79</v>
      </c>
      <c r="AC11" s="51">
        <f t="shared" ref="AC11:AC21" si="3">AB11/W11</f>
        <v>0.70334251782969337</v>
      </c>
      <c r="AD11" s="51"/>
      <c r="AE11" s="51">
        <f>RF!C47</f>
        <v>0.68672290547030368</v>
      </c>
      <c r="AF11" s="58">
        <f>'net land use emissions'!C24</f>
        <v>3.96</v>
      </c>
      <c r="AG11" s="21">
        <v>36.083116680000003</v>
      </c>
      <c r="AH11" s="22">
        <v>6.0372849999999998</v>
      </c>
      <c r="AI11" s="23"/>
      <c r="AJ11" s="23">
        <f>AG11/AH11</f>
        <v>5.9767124924531485</v>
      </c>
      <c r="AK11" s="20"/>
      <c r="AL11" s="44">
        <v>26.525963468099299</v>
      </c>
      <c r="AM11" s="51">
        <f t="shared" ref="AM11:AM21" si="4">AL11/AG11</f>
        <v>0.73513504122558226</v>
      </c>
      <c r="AN11" s="51"/>
      <c r="AO11" s="51">
        <f>RF!C48</f>
        <v>0.67390581977801767</v>
      </c>
      <c r="AP11" s="58">
        <f>'net land use emissions'!C30</f>
        <v>3.8162694025926598</v>
      </c>
      <c r="AQ11" s="22">
        <v>37.264629004867103</v>
      </c>
      <c r="AR11" s="22">
        <v>6.0646909407698049</v>
      </c>
      <c r="AS11" s="23"/>
      <c r="AT11" s="23">
        <f>AQ11/AR11</f>
        <v>6.1445223456245932</v>
      </c>
      <c r="AU11" s="20"/>
      <c r="AV11" s="44">
        <v>26.176044714524824</v>
      </c>
      <c r="AW11" s="51">
        <f t="shared" ref="AW11:AW21" si="5">AV11/AQ11</f>
        <v>0.70243674534116496</v>
      </c>
      <c r="AX11" s="51"/>
      <c r="AY11" s="51">
        <f>RF!C49</f>
        <v>0.70551692357089579</v>
      </c>
      <c r="AZ11" s="78">
        <f>'net land use emissions'!C46</f>
        <v>2.966407850648165</v>
      </c>
    </row>
    <row r="12" spans="2:52">
      <c r="B12" s="11">
        <v>2010</v>
      </c>
      <c r="C12" s="24">
        <v>52.95431</v>
      </c>
      <c r="D12" s="25">
        <v>6.8947349999999998</v>
      </c>
      <c r="E12" s="52">
        <f>1/10*LN(D12/D11)</f>
        <v>1.1782045621384976E-2</v>
      </c>
      <c r="F12" s="26">
        <f t="shared" si="0"/>
        <v>7.6803981588850041</v>
      </c>
      <c r="G12" s="38">
        <f>1/10*LN(F12/F11)</f>
        <v>1.9942881065500864E-2</v>
      </c>
      <c r="H12" s="45">
        <v>31.888449999999999</v>
      </c>
      <c r="I12" s="52">
        <f t="shared" si="1"/>
        <v>0.60218799942818624</v>
      </c>
      <c r="J12" s="52">
        <f>1/10*LN(I12/I11)</f>
        <v>-1.3720787860755238E-2</v>
      </c>
      <c r="K12" s="52">
        <f>RF!D45</f>
        <v>0.93325180910725059</v>
      </c>
      <c r="L12" s="89">
        <f>'net land use emissions'!D12</f>
        <v>2.8102510000000001</v>
      </c>
      <c r="M12" s="25">
        <v>45.876911353430735</v>
      </c>
      <c r="N12" s="25">
        <v>6.8020215852339518</v>
      </c>
      <c r="O12" s="52">
        <f>1/10*LN(N12/N11)</f>
        <v>1.1915948930857699E-2</v>
      </c>
      <c r="P12" s="26">
        <f t="shared" ref="P12:P21" si="6">M12/N12</f>
        <v>6.7445994956884316</v>
      </c>
      <c r="Q12" s="38">
        <f>1/10*LN(P12/P11)</f>
        <v>1.1423545151320562E-2</v>
      </c>
      <c r="R12" s="45">
        <v>31.540070487421104</v>
      </c>
      <c r="S12" s="52">
        <f t="shared" si="2"/>
        <v>0.68749332849458478</v>
      </c>
      <c r="T12" s="52">
        <f>1/10*LN(S12/S11)</f>
        <v>8.8830293295356271E-4</v>
      </c>
      <c r="U12" s="52">
        <f>RF!D46</f>
        <v>0.7139586601679071</v>
      </c>
      <c r="V12" s="59"/>
      <c r="W12" s="25">
        <v>52.266000000000005</v>
      </c>
      <c r="X12" s="25">
        <v>6.8907799999999995</v>
      </c>
      <c r="Y12" s="52">
        <f>1/10*LN(X12/X11)</f>
        <v>1.2927843953104458E-2</v>
      </c>
      <c r="Z12" s="26">
        <f t="shared" ref="Z12:Z21" si="7">W12/X12</f>
        <v>7.584917817721653</v>
      </c>
      <c r="AA12" s="38">
        <f>1/10*LN(Z12/Z11)</f>
        <v>1.8712765823748222E-2</v>
      </c>
      <c r="AB12" s="45">
        <v>29.15</v>
      </c>
      <c r="AC12" s="52">
        <f t="shared" si="3"/>
        <v>0.55772395056059376</v>
      </c>
      <c r="AD12" s="52">
        <f>1/10*LN(AC12/AC11)</f>
        <v>-2.3197986852854277E-2</v>
      </c>
      <c r="AE12" s="52">
        <f>RF!D47</f>
        <v>0.77452822072861438</v>
      </c>
      <c r="AF12" s="59">
        <f>'net land use emissions'!D24</f>
        <v>3.59</v>
      </c>
      <c r="AG12" s="24">
        <v>47.359236059999994</v>
      </c>
      <c r="AH12" s="25">
        <v>6.7968986666666673</v>
      </c>
      <c r="AI12" s="52">
        <f>1/10*LN(AH12/AH11)</f>
        <v>1.1851202213672037E-2</v>
      </c>
      <c r="AJ12" s="26">
        <f t="shared" ref="AJ12:AJ21" si="8">AG12/AH12</f>
        <v>6.9677713884803127</v>
      </c>
      <c r="AK12" s="38">
        <f>1/10*LN(AJ12/AJ11)</f>
        <v>1.5342476387202568E-2</v>
      </c>
      <c r="AL12" s="45">
        <v>31.813205914501072</v>
      </c>
      <c r="AM12" s="52">
        <f t="shared" si="4"/>
        <v>0.67174237933645153</v>
      </c>
      <c r="AN12" s="52">
        <f>1/10*LN(AM12/AM11)</f>
        <v>-9.0179308957551683E-3</v>
      </c>
      <c r="AO12" s="52">
        <f>RF!D48</f>
        <v>0.74930284945430436</v>
      </c>
      <c r="AP12" s="59">
        <f>'net land use emissions'!D30</f>
        <v>2.801584351775428</v>
      </c>
      <c r="AQ12" s="25">
        <v>49.614114353357678</v>
      </c>
      <c r="AR12" s="25">
        <v>6.8461088129751548</v>
      </c>
      <c r="AS12" s="52">
        <f>1/10*LN(AR12/AR11)</f>
        <v>1.2119685109987247E-2</v>
      </c>
      <c r="AT12" s="26">
        <f t="shared" ref="AT12:AT21" si="9">AQ12/AR12</f>
        <v>7.2470531375905161</v>
      </c>
      <c r="AU12" s="38">
        <f>1/10*LN(AT12/AT11)</f>
        <v>1.6503391303405411E-2</v>
      </c>
      <c r="AV12" s="45">
        <v>31.053051600480543</v>
      </c>
      <c r="AW12" s="52">
        <f t="shared" si="5"/>
        <v>0.6258914828009825</v>
      </c>
      <c r="AX12" s="52">
        <f>1/10*LN(AW12/AW11)</f>
        <v>-1.1537834901982628E-2</v>
      </c>
      <c r="AY12" s="52">
        <f>RF!D49</f>
        <v>0.78941632207874912</v>
      </c>
      <c r="AZ12" s="79">
        <f>'net land use emissions'!D46</f>
        <v>2.3004588379438569</v>
      </c>
    </row>
    <row r="13" spans="2:52">
      <c r="B13" s="11">
        <v>2020</v>
      </c>
      <c r="C13" s="24">
        <v>73.463970000000003</v>
      </c>
      <c r="D13" s="25">
        <v>7.6106980000000002</v>
      </c>
      <c r="E13" s="52">
        <f t="shared" ref="E13:E21" si="10">1/10*LN(D13/D12)</f>
        <v>9.8796812227524844E-3</v>
      </c>
      <c r="F13" s="26">
        <f t="shared" si="0"/>
        <v>9.6527243624697761</v>
      </c>
      <c r="G13" s="38">
        <f t="shared" ref="G13:G21" si="11">1/10*LN(F13/F12)</f>
        <v>2.2856880344066428E-2</v>
      </c>
      <c r="H13" s="45">
        <v>36.908119999999997</v>
      </c>
      <c r="I13" s="52">
        <f t="shared" si="1"/>
        <v>0.50239756985635264</v>
      </c>
      <c r="J13" s="52">
        <f t="shared" ref="J13:J21" si="12">1/10*LN(I13/I12)</f>
        <v>-1.8117790989202753E-2</v>
      </c>
      <c r="K13" s="52">
        <f>RF!E45</f>
        <v>1.0628735658886295</v>
      </c>
      <c r="L13" s="89">
        <f>'net land use emissions'!E12</f>
        <v>3.0748980000000001</v>
      </c>
      <c r="M13" s="25">
        <v>59.684979752444754</v>
      </c>
      <c r="N13" s="25">
        <v>7.5437477372499071</v>
      </c>
      <c r="O13" s="52">
        <f t="shared" ref="O13:O21" si="13">1/10*LN(N13/N12)</f>
        <v>1.0349924596762101E-2</v>
      </c>
      <c r="P13" s="26">
        <f t="shared" si="6"/>
        <v>7.9118472450674853</v>
      </c>
      <c r="Q13" s="38">
        <f t="shared" ref="Q13:Q21" si="14">1/10*LN(P13/P12)</f>
        <v>1.5961917745229783E-2</v>
      </c>
      <c r="R13" s="45">
        <v>37.601955184842808</v>
      </c>
      <c r="S13" s="52">
        <f t="shared" si="2"/>
        <v>0.6300070024452441</v>
      </c>
      <c r="T13" s="52">
        <f t="shared" ref="T13:T21" si="15">1/10*LN(S13/S12)</f>
        <v>-8.7321191169507217E-3</v>
      </c>
      <c r="U13" s="52">
        <f>RF!E46</f>
        <v>0.794843725158072</v>
      </c>
      <c r="V13" s="59"/>
      <c r="W13" s="25">
        <v>69.392949999999999</v>
      </c>
      <c r="X13" s="25">
        <v>7.6719200000000001</v>
      </c>
      <c r="Y13" s="52">
        <f t="shared" ref="Y13:Y21" si="16">1/10*LN(X13/X12)</f>
        <v>1.0738262383284826E-2</v>
      </c>
      <c r="Z13" s="26">
        <f t="shared" si="7"/>
        <v>9.0450565177947624</v>
      </c>
      <c r="AA13" s="38">
        <f t="shared" ref="AA13:AA21" si="17">1/10*LN(Z13/Z12)</f>
        <v>1.7605658944058425E-2</v>
      </c>
      <c r="AB13" s="45">
        <v>37.6</v>
      </c>
      <c r="AC13" s="52">
        <f t="shared" si="3"/>
        <v>0.54184178652154147</v>
      </c>
      <c r="AD13" s="52">
        <f t="shared" ref="AD13:AD21" si="18">1/10*LN(AC13/AC12)</f>
        <v>-2.8890075674084898E-3</v>
      </c>
      <c r="AE13" s="52">
        <f>RF!E47</f>
        <v>0.90184296864775826</v>
      </c>
      <c r="AF13" s="59">
        <f>'net land use emissions'!E24</f>
        <v>3.24</v>
      </c>
      <c r="AG13" s="24">
        <v>60.755337659999995</v>
      </c>
      <c r="AH13" s="25">
        <v>7.527882</v>
      </c>
      <c r="AI13" s="52">
        <f t="shared" ref="AI13:AI21" si="19">1/10*LN(AH13/AH12)</f>
        <v>1.021472976309123E-2</v>
      </c>
      <c r="AJ13" s="26">
        <f t="shared" si="8"/>
        <v>8.070708023850532</v>
      </c>
      <c r="AK13" s="38">
        <f t="shared" ref="AK13:AK21" si="20">1/10*LN(AJ13/AJ12)</f>
        <v>1.4694578349030499E-2</v>
      </c>
      <c r="AL13" s="45">
        <v>38.01018048862408</v>
      </c>
      <c r="AM13" s="52">
        <f t="shared" si="4"/>
        <v>0.62562701406314736</v>
      </c>
      <c r="AN13" s="52">
        <f t="shared" ref="AN13:AN21" si="21">1/10*LN(AM13/AM12)</f>
        <v>-7.1120533591634942E-3</v>
      </c>
      <c r="AO13" s="52">
        <f>RF!E48</f>
        <v>0.84956331321029088</v>
      </c>
      <c r="AP13" s="59">
        <f>'net land use emissions'!E30</f>
        <v>1.9289673598680837</v>
      </c>
      <c r="AQ13" s="25">
        <v>65.627904487160023</v>
      </c>
      <c r="AR13" s="25">
        <v>7.5885619343124766</v>
      </c>
      <c r="AS13" s="52">
        <f t="shared" ref="AS13:AS21" si="22">1/10*LN(AR13/AR12)</f>
        <v>1.0296167061715595E-2</v>
      </c>
      <c r="AT13" s="26">
        <f t="shared" si="9"/>
        <v>8.6482663059540421</v>
      </c>
      <c r="AU13" s="38">
        <f t="shared" ref="AU13:AU21" si="23">1/10*LN(AT13/AT12)</f>
        <v>1.767639513410937E-2</v>
      </c>
      <c r="AV13" s="45">
        <v>33.196333140183498</v>
      </c>
      <c r="AW13" s="52">
        <f t="shared" si="5"/>
        <v>0.5058264986455312</v>
      </c>
      <c r="AX13" s="52">
        <f t="shared" ref="AX13:AX21" si="24">1/10*LN(AW13/AW12)</f>
        <v>-2.1298328347944234E-2</v>
      </c>
      <c r="AY13" s="52">
        <f>RF!E49</f>
        <v>0.85721520332511369</v>
      </c>
      <c r="AZ13" s="79">
        <f>'net land use emissions'!E46</f>
        <v>1.8146163847551517</v>
      </c>
    </row>
    <row r="14" spans="2:52">
      <c r="B14" s="11">
        <v>2030</v>
      </c>
      <c r="C14" s="24">
        <v>97.150959999999998</v>
      </c>
      <c r="D14" s="25">
        <v>8.2054939999999998</v>
      </c>
      <c r="E14" s="52">
        <f t="shared" si="10"/>
        <v>7.5249040833783743E-3</v>
      </c>
      <c r="F14" s="26">
        <f t="shared" si="0"/>
        <v>11.839745419349523</v>
      </c>
      <c r="G14" s="38">
        <f t="shared" si="11"/>
        <v>2.0422193461933559E-2</v>
      </c>
      <c r="H14" s="45">
        <v>40.021099999999997</v>
      </c>
      <c r="I14" s="52">
        <f t="shared" si="1"/>
        <v>0.41194755049255299</v>
      </c>
      <c r="J14" s="52">
        <f t="shared" si="12"/>
        <v>-1.9849574145704998E-2</v>
      </c>
      <c r="K14" s="52">
        <f>RF!F45</f>
        <v>1.2144367404201666</v>
      </c>
      <c r="L14" s="89">
        <f>'net land use emissions'!F12</f>
        <v>0.59217390000000003</v>
      </c>
      <c r="M14" s="25">
        <v>76.842032064255434</v>
      </c>
      <c r="N14" s="25">
        <v>8.1770066155635028</v>
      </c>
      <c r="O14" s="52">
        <f t="shared" si="13"/>
        <v>8.0607038311465967E-3</v>
      </c>
      <c r="P14" s="26">
        <f t="shared" si="6"/>
        <v>9.3973303039770144</v>
      </c>
      <c r="Q14" s="38">
        <f t="shared" si="14"/>
        <v>1.7206435132888668E-2</v>
      </c>
      <c r="R14" s="45">
        <v>45.09029113186763</v>
      </c>
      <c r="S14" s="52">
        <f t="shared" si="2"/>
        <v>0.5867920189065674</v>
      </c>
      <c r="T14" s="52">
        <f t="shared" si="15"/>
        <v>-7.1060489185312799E-3</v>
      </c>
      <c r="U14" s="52">
        <f>RF!F46</f>
        <v>0.87528402157336904</v>
      </c>
      <c r="V14" s="59"/>
      <c r="W14" s="25">
        <v>91.353099999999998</v>
      </c>
      <c r="X14" s="25">
        <v>8.3716000000000008</v>
      </c>
      <c r="Y14" s="52">
        <f t="shared" si="16"/>
        <v>8.7278115135591451E-3</v>
      </c>
      <c r="Z14" s="26">
        <f t="shared" si="7"/>
        <v>10.912262888814562</v>
      </c>
      <c r="AA14" s="38">
        <f t="shared" si="17"/>
        <v>1.8766882518763437E-2</v>
      </c>
      <c r="AB14" s="45">
        <v>42.07</v>
      </c>
      <c r="AC14" s="52">
        <f t="shared" si="3"/>
        <v>0.46052077050477763</v>
      </c>
      <c r="AD14" s="52">
        <f t="shared" si="18"/>
        <v>-1.6261609311664513E-2</v>
      </c>
      <c r="AE14" s="52">
        <f>RF!F47</f>
        <v>1.0609531337779896</v>
      </c>
      <c r="AF14" s="59">
        <f>'net land use emissions'!F24</f>
        <v>2.77</v>
      </c>
      <c r="AG14" s="24">
        <v>78.940417379999985</v>
      </c>
      <c r="AH14" s="25">
        <v>8.0705986666666654</v>
      </c>
      <c r="AI14" s="52">
        <f t="shared" si="19"/>
        <v>6.9613936405540453E-3</v>
      </c>
      <c r="AJ14" s="26">
        <f t="shared" si="8"/>
        <v>9.7812344090459042</v>
      </c>
      <c r="AK14" s="38">
        <f t="shared" si="20"/>
        <v>1.9222448004499335E-2</v>
      </c>
      <c r="AL14" s="45">
        <v>45.141820941760145</v>
      </c>
      <c r="AM14" s="52">
        <f t="shared" si="4"/>
        <v>0.57184674771173793</v>
      </c>
      <c r="AN14" s="52">
        <f t="shared" si="21"/>
        <v>-8.9883337445071671E-3</v>
      </c>
      <c r="AO14" s="52">
        <f>RF!F48</f>
        <v>0.93892227263598294</v>
      </c>
      <c r="AP14" s="59">
        <f>'net land use emissions'!F30</f>
        <v>1.8392032276613721</v>
      </c>
      <c r="AQ14" s="25">
        <v>85.481373985438537</v>
      </c>
      <c r="AR14" s="25">
        <v>8.2061748205575427</v>
      </c>
      <c r="AS14" s="52">
        <f t="shared" si="22"/>
        <v>7.8244792798877871E-3</v>
      </c>
      <c r="AT14" s="26">
        <f t="shared" si="9"/>
        <v>10.416713737476869</v>
      </c>
      <c r="AU14" s="38">
        <f t="shared" si="23"/>
        <v>1.8605273250360561E-2</v>
      </c>
      <c r="AV14" s="45">
        <v>32.399010666908396</v>
      </c>
      <c r="AW14" s="52">
        <f t="shared" si="5"/>
        <v>0.37901836571353492</v>
      </c>
      <c r="AX14" s="52">
        <f t="shared" si="24"/>
        <v>-2.8860906018018953E-2</v>
      </c>
      <c r="AY14" s="52">
        <f>RF!F49</f>
        <v>0.90318110360205095</v>
      </c>
      <c r="AZ14" s="79">
        <f>'net land use emissions'!F46</f>
        <v>0.92388048926599786</v>
      </c>
    </row>
    <row r="15" spans="2:52">
      <c r="B15" s="11">
        <v>2040</v>
      </c>
      <c r="C15" s="24">
        <v>125.245</v>
      </c>
      <c r="D15" s="25">
        <v>8.6728699999999996</v>
      </c>
      <c r="E15" s="52">
        <f t="shared" si="10"/>
        <v>5.5395832623104397E-3</v>
      </c>
      <c r="F15" s="26">
        <f t="shared" si="0"/>
        <v>14.441009723424887</v>
      </c>
      <c r="G15" s="38">
        <f t="shared" si="11"/>
        <v>1.9860992898438134E-2</v>
      </c>
      <c r="H15" s="45">
        <v>43.246690000000001</v>
      </c>
      <c r="I15" s="52">
        <f t="shared" si="1"/>
        <v>0.34529673839275021</v>
      </c>
      <c r="J15" s="52">
        <f t="shared" si="12"/>
        <v>-1.7649187798493043E-2</v>
      </c>
      <c r="K15" s="52">
        <f>RF!G45</f>
        <v>1.3564385924049875</v>
      </c>
      <c r="L15" s="89">
        <f>'net land use emissions'!G12</f>
        <v>1.440212</v>
      </c>
      <c r="M15" s="25">
        <v>98.071529221308339</v>
      </c>
      <c r="N15" s="25">
        <v>8.6670947404939689</v>
      </c>
      <c r="O15" s="52">
        <f t="shared" si="13"/>
        <v>5.8207497042667786E-3</v>
      </c>
      <c r="P15" s="26">
        <f t="shared" si="6"/>
        <v>11.315386776967307</v>
      </c>
      <c r="Q15" s="38">
        <f t="shared" si="14"/>
        <v>1.8573782245405034E-2</v>
      </c>
      <c r="R15" s="45">
        <v>55.093503423322431</v>
      </c>
      <c r="S15" s="52">
        <f t="shared" si="2"/>
        <v>0.56176857708620365</v>
      </c>
      <c r="T15" s="52">
        <f t="shared" si="15"/>
        <v>-4.3580464587913538E-3</v>
      </c>
      <c r="U15" s="52">
        <f>RF!G46</f>
        <v>0.94708431721562025</v>
      </c>
      <c r="V15" s="59"/>
      <c r="W15" s="25">
        <v>119.49525</v>
      </c>
      <c r="X15" s="25">
        <v>8.9296800000000012</v>
      </c>
      <c r="Y15" s="52">
        <f t="shared" si="16"/>
        <v>6.4535534846141985E-3</v>
      </c>
      <c r="Z15" s="26">
        <f t="shared" si="7"/>
        <v>13.381806514903108</v>
      </c>
      <c r="AA15" s="38">
        <f t="shared" si="17"/>
        <v>2.0400886911996957E-2</v>
      </c>
      <c r="AB15" s="45">
        <v>44.61</v>
      </c>
      <c r="AC15" s="52">
        <f t="shared" si="3"/>
        <v>0.37332027842110876</v>
      </c>
      <c r="AD15" s="52">
        <f t="shared" si="18"/>
        <v>-2.0992125242836772E-2</v>
      </c>
      <c r="AE15" s="52">
        <f>RF!G47</f>
        <v>1.2450469332209635</v>
      </c>
      <c r="AF15" s="59">
        <f>'net land use emissions'!G24</f>
        <v>2.21</v>
      </c>
      <c r="AG15" s="24">
        <v>100.59667411999997</v>
      </c>
      <c r="AH15" s="25">
        <v>8.4996113333333341</v>
      </c>
      <c r="AI15" s="52">
        <f t="shared" si="19"/>
        <v>5.179277320889266E-3</v>
      </c>
      <c r="AJ15" s="26">
        <f t="shared" si="8"/>
        <v>11.835444019126518</v>
      </c>
      <c r="AK15" s="38">
        <f t="shared" si="20"/>
        <v>1.9063306594532366E-2</v>
      </c>
      <c r="AL15" s="45">
        <v>51.736981488077504</v>
      </c>
      <c r="AM15" s="52">
        <f t="shared" si="4"/>
        <v>0.51430111323920491</v>
      </c>
      <c r="AN15" s="52">
        <f t="shared" si="21"/>
        <v>-1.0606211455079732E-2</v>
      </c>
      <c r="AO15" s="52">
        <f>RF!G48</f>
        <v>1.029892209161777</v>
      </c>
      <c r="AP15" s="59">
        <f>'net land use emissions'!G30</f>
        <v>1.7741529410229535</v>
      </c>
      <c r="AQ15" s="25">
        <v>109.57308951021322</v>
      </c>
      <c r="AR15" s="25">
        <v>8.6923140184568268</v>
      </c>
      <c r="AS15" s="52">
        <f t="shared" si="22"/>
        <v>5.7552291252638728E-3</v>
      </c>
      <c r="AT15" s="26">
        <f t="shared" si="9"/>
        <v>12.605744486169181</v>
      </c>
      <c r="AU15" s="38">
        <f t="shared" si="23"/>
        <v>1.9074101536017369E-2</v>
      </c>
      <c r="AV15" s="45">
        <v>27.788839762586068</v>
      </c>
      <c r="AW15" s="52">
        <f t="shared" si="5"/>
        <v>0.25361007786492951</v>
      </c>
      <c r="AX15" s="52">
        <f t="shared" si="24"/>
        <v>-4.0178670126690567E-2</v>
      </c>
      <c r="AY15" s="52">
        <f>RF!G49</f>
        <v>0.93453118442250105</v>
      </c>
      <c r="AZ15" s="79">
        <f>'net land use emissions'!G46</f>
        <v>0.85965653748307169</v>
      </c>
    </row>
    <row r="16" spans="2:52">
      <c r="B16" s="11">
        <v>2050</v>
      </c>
      <c r="C16" s="24">
        <v>156.33080000000001</v>
      </c>
      <c r="D16" s="25">
        <v>9.0003510000000002</v>
      </c>
      <c r="E16" s="52">
        <f t="shared" si="10"/>
        <v>3.7063814032223539E-3</v>
      </c>
      <c r="F16" s="26">
        <f t="shared" si="0"/>
        <v>17.369411481841098</v>
      </c>
      <c r="G16" s="38">
        <f t="shared" si="11"/>
        <v>1.8463864191535468E-2</v>
      </c>
      <c r="H16" s="45">
        <v>45.333730000000003</v>
      </c>
      <c r="I16" s="52">
        <f t="shared" si="1"/>
        <v>0.2899859144839021</v>
      </c>
      <c r="J16" s="52">
        <f t="shared" si="12"/>
        <v>-1.7457180757519036E-2</v>
      </c>
      <c r="K16" s="52">
        <f>RF!H45</f>
        <v>1.5375229443810818</v>
      </c>
      <c r="L16" s="89">
        <f>'net land use emissions'!H12</f>
        <v>1.3565959999999999</v>
      </c>
      <c r="M16" s="25">
        <v>122.70087798641508</v>
      </c>
      <c r="N16" s="25">
        <v>9.0213264731911451</v>
      </c>
      <c r="O16" s="52">
        <f t="shared" si="13"/>
        <v>4.0057741107010292E-3</v>
      </c>
      <c r="P16" s="26">
        <f t="shared" si="6"/>
        <v>13.601201370003372</v>
      </c>
      <c r="Q16" s="38">
        <f t="shared" si="14"/>
        <v>1.8399466369401044E-2</v>
      </c>
      <c r="R16" s="45">
        <v>66.466606125254074</v>
      </c>
      <c r="S16" s="52">
        <f t="shared" si="2"/>
        <v>0.54169625528362542</v>
      </c>
      <c r="T16" s="52">
        <f t="shared" si="15"/>
        <v>-3.6384550800201594E-3</v>
      </c>
      <c r="U16" s="52">
        <f>RF!H46</f>
        <v>1.0078936651776882</v>
      </c>
      <c r="V16" s="59"/>
      <c r="W16" s="25">
        <v>153.66485</v>
      </c>
      <c r="X16" s="25">
        <v>9.366719999999999</v>
      </c>
      <c r="Y16" s="52">
        <f t="shared" si="16"/>
        <v>4.7782421625730022E-3</v>
      </c>
      <c r="Z16" s="26">
        <f t="shared" si="7"/>
        <v>16.405406588432239</v>
      </c>
      <c r="AA16" s="38">
        <f t="shared" si="17"/>
        <v>2.0371488887953371E-2</v>
      </c>
      <c r="AB16" s="45">
        <v>43.49</v>
      </c>
      <c r="AC16" s="52">
        <f t="shared" si="3"/>
        <v>0.28301853026245105</v>
      </c>
      <c r="AD16" s="52">
        <f t="shared" si="18"/>
        <v>-2.769243330358899E-2</v>
      </c>
      <c r="AE16" s="52">
        <f>RF!H47</f>
        <v>1.4385150661064365</v>
      </c>
      <c r="AF16" s="59">
        <f>'net land use emissions'!H24</f>
        <v>1.58</v>
      </c>
      <c r="AG16" s="24">
        <v>125.72410787999999</v>
      </c>
      <c r="AH16" s="25">
        <v>8.8149200000000008</v>
      </c>
      <c r="AI16" s="52">
        <f t="shared" si="19"/>
        <v>3.6425303408427374E-3</v>
      </c>
      <c r="AJ16" s="26">
        <f t="shared" si="8"/>
        <v>14.26264876822478</v>
      </c>
      <c r="AK16" s="38">
        <f t="shared" si="20"/>
        <v>1.8654538613833625E-2</v>
      </c>
      <c r="AL16" s="45">
        <v>57.795662127576115</v>
      </c>
      <c r="AM16" s="52">
        <f t="shared" si="4"/>
        <v>0.45970230453128685</v>
      </c>
      <c r="AN16" s="52">
        <f t="shared" si="21"/>
        <v>-1.1222980143052183E-2</v>
      </c>
      <c r="AO16" s="52">
        <f>RF!H48</f>
        <v>1.127840656111319</v>
      </c>
      <c r="AP16" s="59">
        <f>'net land use emissions'!H30</f>
        <v>1.7338164999528269</v>
      </c>
      <c r="AQ16" s="25">
        <v>137.39418163089314</v>
      </c>
      <c r="AR16" s="25">
        <v>9.0508293682977872</v>
      </c>
      <c r="AS16" s="52">
        <f t="shared" si="22"/>
        <v>4.0417207381105444E-3</v>
      </c>
      <c r="AT16" s="26">
        <f t="shared" si="9"/>
        <v>15.180286362721832</v>
      </c>
      <c r="AU16" s="38">
        <f t="shared" si="23"/>
        <v>1.8584501460193671E-2</v>
      </c>
      <c r="AV16" s="45">
        <v>19.957577056774127</v>
      </c>
      <c r="AW16" s="52">
        <f t="shared" si="5"/>
        <v>0.14525780364113072</v>
      </c>
      <c r="AX16" s="52">
        <f t="shared" si="24"/>
        <v>-5.572878411152811E-2</v>
      </c>
      <c r="AY16" s="52">
        <f>RF!H49</f>
        <v>0.94955832989162259</v>
      </c>
      <c r="AZ16" s="79">
        <f>'net land use emissions'!H46</f>
        <v>0.53134045440637334</v>
      </c>
    </row>
    <row r="17" spans="2:52">
      <c r="B17" s="11">
        <v>2060</v>
      </c>
      <c r="C17" s="24">
        <v>190.4658</v>
      </c>
      <c r="D17" s="25">
        <v>9.1972760000000005</v>
      </c>
      <c r="E17" s="52">
        <f t="shared" si="10"/>
        <v>2.1643776680336539E-3</v>
      </c>
      <c r="F17" s="26">
        <f t="shared" si="0"/>
        <v>20.708935993657253</v>
      </c>
      <c r="G17" s="38">
        <f t="shared" si="11"/>
        <v>1.7585459925432211E-2</v>
      </c>
      <c r="H17" s="45">
        <v>46.97025</v>
      </c>
      <c r="I17" s="52">
        <f t="shared" si="1"/>
        <v>0.24660726492630172</v>
      </c>
      <c r="J17" s="52">
        <f t="shared" si="12"/>
        <v>-1.6203530039327476E-2</v>
      </c>
      <c r="K17" s="52">
        <f>RF!I45</f>
        <v>1.7137009667018859</v>
      </c>
      <c r="L17" s="89">
        <f>'net land use emissions'!I12</f>
        <v>1.2942260000000001</v>
      </c>
      <c r="M17" s="25">
        <v>150.73511027793504</v>
      </c>
      <c r="N17" s="25">
        <v>9.3075381104867621</v>
      </c>
      <c r="O17" s="52">
        <f t="shared" si="13"/>
        <v>3.1233238981556591E-3</v>
      </c>
      <c r="P17" s="26">
        <f t="shared" si="6"/>
        <v>16.194949565460544</v>
      </c>
      <c r="Q17" s="38">
        <f t="shared" si="14"/>
        <v>1.7454131354382434E-2</v>
      </c>
      <c r="R17" s="45">
        <v>78.856708026199286</v>
      </c>
      <c r="S17" s="52">
        <f t="shared" si="2"/>
        <v>0.52314757909287524</v>
      </c>
      <c r="T17" s="52">
        <f t="shared" si="15"/>
        <v>-3.4841827484781507E-3</v>
      </c>
      <c r="U17" s="52">
        <f>RF!I46</f>
        <v>1.0711965164075146</v>
      </c>
      <c r="V17" s="59"/>
      <c r="W17" s="25">
        <v>189.81549999999999</v>
      </c>
      <c r="X17" s="25">
        <v>9.7137600000000006</v>
      </c>
      <c r="Y17" s="52">
        <f t="shared" si="16"/>
        <v>3.6380455403764288E-3</v>
      </c>
      <c r="Z17" s="26">
        <f t="shared" si="7"/>
        <v>19.540888389254004</v>
      </c>
      <c r="AA17" s="38">
        <f t="shared" si="17"/>
        <v>1.748981602152545E-2</v>
      </c>
      <c r="AB17" s="45">
        <v>43.95</v>
      </c>
      <c r="AC17" s="52">
        <f t="shared" si="3"/>
        <v>0.23154062760944183</v>
      </c>
      <c r="AD17" s="52">
        <f t="shared" si="18"/>
        <v>-2.0075701809737966E-2</v>
      </c>
      <c r="AE17" s="52">
        <f>RF!I47</f>
        <v>1.605865723317939</v>
      </c>
      <c r="AF17" s="59">
        <f>'net land use emissions'!I24</f>
        <v>0.88</v>
      </c>
      <c r="AG17" s="24">
        <v>160.60597595999997</v>
      </c>
      <c r="AH17" s="25">
        <v>8.9774600000000007</v>
      </c>
      <c r="AI17" s="52">
        <f t="shared" si="19"/>
        <v>1.8271251155711804E-3</v>
      </c>
      <c r="AJ17" s="26">
        <f t="shared" si="8"/>
        <v>17.889912732554638</v>
      </c>
      <c r="AK17" s="38">
        <f t="shared" si="20"/>
        <v>2.2659287364785449E-2</v>
      </c>
      <c r="AL17" s="45">
        <v>62.750501136278608</v>
      </c>
      <c r="AM17" s="52">
        <f t="shared" si="4"/>
        <v>0.3907108733731493</v>
      </c>
      <c r="AN17" s="52">
        <f t="shared" si="21"/>
        <v>-1.6261128375409464E-2</v>
      </c>
      <c r="AO17" s="52">
        <f>RF!I48</f>
        <v>1.1913375956088821</v>
      </c>
      <c r="AP17" s="59">
        <f>'net land use emissions'!I30</f>
        <v>1.6196043046623729</v>
      </c>
      <c r="AQ17" s="25">
        <v>169.84191785062524</v>
      </c>
      <c r="AR17" s="25">
        <v>9.2990085276216909</v>
      </c>
      <c r="AS17" s="52">
        <f t="shared" si="22"/>
        <v>2.7051388124102846E-3</v>
      </c>
      <c r="AT17" s="26">
        <f t="shared" si="9"/>
        <v>18.264518991043868</v>
      </c>
      <c r="AU17" s="38">
        <f t="shared" si="23"/>
        <v>1.8496268862657563E-2</v>
      </c>
      <c r="AV17" s="45">
        <v>16.461224492772025</v>
      </c>
      <c r="AW17" s="52">
        <f t="shared" si="5"/>
        <v>9.6920858531811663E-2</v>
      </c>
      <c r="AX17" s="52">
        <f t="shared" si="24"/>
        <v>-4.046153658150288E-2</v>
      </c>
      <c r="AY17" s="52">
        <f>RF!I49</f>
        <v>0.96076405632913042</v>
      </c>
      <c r="AZ17" s="79">
        <f>'net land use emissions'!I46</f>
        <v>5.015744763609889E-2</v>
      </c>
    </row>
    <row r="18" spans="2:52">
      <c r="B18" s="11">
        <v>2070</v>
      </c>
      <c r="C18" s="24">
        <v>230.94040000000001</v>
      </c>
      <c r="D18" s="25">
        <v>9.291938</v>
      </c>
      <c r="E18" s="52">
        <f t="shared" si="10"/>
        <v>1.0239789223455338E-3</v>
      </c>
      <c r="F18" s="26">
        <f t="shared" si="0"/>
        <v>24.853846420413053</v>
      </c>
      <c r="G18" s="38">
        <f t="shared" si="11"/>
        <v>1.8244722845967024E-2</v>
      </c>
      <c r="H18" s="45">
        <v>50.231490000000001</v>
      </c>
      <c r="I18" s="52">
        <f t="shared" si="1"/>
        <v>0.21750845672736341</v>
      </c>
      <c r="J18" s="52">
        <f t="shared" si="12"/>
        <v>-1.2555931938449109E-2</v>
      </c>
      <c r="K18" s="52">
        <f>RF!J45</f>
        <v>1.8663937636867236</v>
      </c>
      <c r="L18" s="89">
        <f>'net land use emissions'!J12</f>
        <v>1.082686</v>
      </c>
      <c r="M18" s="25">
        <v>181.59220062801316</v>
      </c>
      <c r="N18" s="25">
        <v>9.5293628535140851</v>
      </c>
      <c r="O18" s="52">
        <f t="shared" si="13"/>
        <v>2.3553237151008721E-3</v>
      </c>
      <c r="P18" s="26">
        <f t="shared" si="6"/>
        <v>19.05606947908889</v>
      </c>
      <c r="Q18" s="38">
        <f t="shared" si="14"/>
        <v>1.6268622024011015E-2</v>
      </c>
      <c r="R18" s="45">
        <v>92.625854163677133</v>
      </c>
      <c r="S18" s="52">
        <f t="shared" si="2"/>
        <v>0.51007616980984083</v>
      </c>
      <c r="T18" s="52">
        <f t="shared" si="15"/>
        <v>-2.5303535123346607E-3</v>
      </c>
      <c r="U18" s="52">
        <f>RF!J46</f>
        <v>1.1461661948727686</v>
      </c>
      <c r="V18" s="59"/>
      <c r="W18" s="25">
        <v>227.24469999999997</v>
      </c>
      <c r="X18" s="25">
        <v>9.9717900000000004</v>
      </c>
      <c r="Y18" s="52">
        <f t="shared" si="16"/>
        <v>2.6216669465144102E-3</v>
      </c>
      <c r="Z18" s="26">
        <f t="shared" si="7"/>
        <v>22.788757083733206</v>
      </c>
      <c r="AA18" s="38">
        <f t="shared" si="17"/>
        <v>1.5375819323637865E-2</v>
      </c>
      <c r="AB18" s="45">
        <v>42.7</v>
      </c>
      <c r="AC18" s="52">
        <f t="shared" si="3"/>
        <v>0.18790317221919811</v>
      </c>
      <c r="AD18" s="52">
        <f t="shared" si="18"/>
        <v>-2.0882856659813001E-2</v>
      </c>
      <c r="AE18" s="52">
        <f>RF!J47</f>
        <v>1.7316593587361782</v>
      </c>
      <c r="AF18" s="59">
        <f>'net land use emissions'!J24</f>
        <v>0.13</v>
      </c>
      <c r="AG18" s="24">
        <v>201.79584979999998</v>
      </c>
      <c r="AH18" s="25">
        <v>9.0415156666666672</v>
      </c>
      <c r="AI18" s="52">
        <f t="shared" si="19"/>
        <v>7.1098310674583666E-4</v>
      </c>
      <c r="AJ18" s="26">
        <f t="shared" si="8"/>
        <v>22.318807735296001</v>
      </c>
      <c r="AK18" s="38">
        <f t="shared" si="20"/>
        <v>2.2119269970164598E-2</v>
      </c>
      <c r="AL18" s="45">
        <v>67.78091210957885</v>
      </c>
      <c r="AM18" s="52">
        <f t="shared" si="4"/>
        <v>0.33588853376695588</v>
      </c>
      <c r="AN18" s="52">
        <f t="shared" si="21"/>
        <v>-1.5118847198302993E-2</v>
      </c>
      <c r="AO18" s="52">
        <f>RF!J48</f>
        <v>1.2528746845099814</v>
      </c>
      <c r="AP18" s="59">
        <f>'net land use emissions'!J30</f>
        <v>1.3235957289508433</v>
      </c>
      <c r="AQ18" s="25">
        <v>206.44273647762714</v>
      </c>
      <c r="AR18" s="25">
        <v>9.4586516300451891</v>
      </c>
      <c r="AS18" s="52">
        <f t="shared" si="22"/>
        <v>1.7022054540198979E-3</v>
      </c>
      <c r="AT18" s="26">
        <f t="shared" si="9"/>
        <v>21.825810332401559</v>
      </c>
      <c r="AU18" s="38">
        <f t="shared" si="23"/>
        <v>1.7813290477823273E-2</v>
      </c>
      <c r="AV18" s="45">
        <v>14.394595817096121</v>
      </c>
      <c r="AW18" s="52">
        <f t="shared" si="5"/>
        <v>6.9726821406749323E-2</v>
      </c>
      <c r="AX18" s="52">
        <f t="shared" si="24"/>
        <v>-3.2930969816444493E-2</v>
      </c>
      <c r="AY18" s="52">
        <f>RF!J49</f>
        <v>0.97183013258131679</v>
      </c>
      <c r="AZ18" s="79">
        <f>'net land use emissions'!J46</f>
        <v>-0.60057677375338092</v>
      </c>
    </row>
    <row r="19" spans="2:52">
      <c r="B19" s="11">
        <v>2080</v>
      </c>
      <c r="C19" s="24">
        <v>278.08730000000003</v>
      </c>
      <c r="D19" s="25">
        <v>9.2996169999999996</v>
      </c>
      <c r="E19" s="52">
        <f t="shared" si="10"/>
        <v>8.2607403594558981E-5</v>
      </c>
      <c r="F19" s="26">
        <f t="shared" si="0"/>
        <v>29.903091707970344</v>
      </c>
      <c r="G19" s="38">
        <f t="shared" si="11"/>
        <v>1.8494935056112879E-2</v>
      </c>
      <c r="H19" s="45">
        <v>53.767330000000001</v>
      </c>
      <c r="I19" s="52">
        <f t="shared" si="1"/>
        <v>0.19334694536571786</v>
      </c>
      <c r="J19" s="52">
        <f t="shared" si="12"/>
        <v>-1.1775151182003953E-2</v>
      </c>
      <c r="K19" s="52">
        <f>RF!K45</f>
        <v>2.0350385161672433</v>
      </c>
      <c r="L19" s="89">
        <f>'net land use emissions'!K12</f>
        <v>-0.31306650000000003</v>
      </c>
      <c r="M19" s="25">
        <v>212.4287599293377</v>
      </c>
      <c r="N19" s="25">
        <v>9.6406022451826452</v>
      </c>
      <c r="O19" s="52">
        <f t="shared" si="13"/>
        <v>1.1605721730660252E-3</v>
      </c>
      <c r="P19" s="26">
        <f t="shared" si="6"/>
        <v>22.034801823245758</v>
      </c>
      <c r="Q19" s="38">
        <f t="shared" si="14"/>
        <v>1.4523744587322019E-2</v>
      </c>
      <c r="R19" s="45">
        <v>103.66351148596235</v>
      </c>
      <c r="S19" s="52">
        <f t="shared" si="2"/>
        <v>0.48799188735294119</v>
      </c>
      <c r="T19" s="52">
        <f t="shared" si="15"/>
        <v>-4.426128569649984E-3</v>
      </c>
      <c r="U19" s="52">
        <f>RF!K46</f>
        <v>1.2242479889593172</v>
      </c>
      <c r="V19" s="59"/>
      <c r="W19" s="25">
        <v>262.84740000000005</v>
      </c>
      <c r="X19" s="25">
        <v>10.17033</v>
      </c>
      <c r="Y19" s="52">
        <f t="shared" si="16"/>
        <v>1.9714551437146435E-3</v>
      </c>
      <c r="Z19" s="26">
        <f t="shared" si="7"/>
        <v>25.844530118491736</v>
      </c>
      <c r="AA19" s="38">
        <f t="shared" si="17"/>
        <v>1.258316737528635E-2</v>
      </c>
      <c r="AB19" s="45">
        <v>41.84</v>
      </c>
      <c r="AC19" s="52">
        <f t="shared" si="3"/>
        <v>0.15917981307785428</v>
      </c>
      <c r="AD19" s="52">
        <f t="shared" si="18"/>
        <v>-1.6589232566792112E-2</v>
      </c>
      <c r="AE19" s="52">
        <f>RF!K47</f>
        <v>1.82529431650183</v>
      </c>
      <c r="AF19" s="59">
        <f>'net land use emissions'!K24</f>
        <v>-0.67</v>
      </c>
      <c r="AG19" s="24">
        <v>249.29372939999999</v>
      </c>
      <c r="AH19" s="25">
        <v>9.0070870000000003</v>
      </c>
      <c r="AI19" s="52">
        <f t="shared" si="19"/>
        <v>-3.8151106832824363E-4</v>
      </c>
      <c r="AJ19" s="26">
        <f t="shared" si="8"/>
        <v>27.677508766152695</v>
      </c>
      <c r="AK19" s="38">
        <f t="shared" si="20"/>
        <v>2.1519040626734973E-2</v>
      </c>
      <c r="AL19" s="45">
        <v>72.886895047476798</v>
      </c>
      <c r="AM19" s="52">
        <f t="shared" si="4"/>
        <v>0.2923735595873227</v>
      </c>
      <c r="AN19" s="52">
        <f t="shared" si="21"/>
        <v>-1.3874706188350173E-2</v>
      </c>
      <c r="AO19" s="52">
        <f>RF!K48</f>
        <v>1.3133491953238972</v>
      </c>
      <c r="AP19" s="59">
        <f>'net land use emissions'!K30</f>
        <v>0.84579077281823667</v>
      </c>
      <c r="AQ19" s="25">
        <v>246.08550114790037</v>
      </c>
      <c r="AR19" s="25">
        <v>9.5294090612956612</v>
      </c>
      <c r="AS19" s="52">
        <f t="shared" si="22"/>
        <v>7.4528684019169427E-4</v>
      </c>
      <c r="AT19" s="26">
        <f t="shared" si="9"/>
        <v>25.82379448347886</v>
      </c>
      <c r="AU19" s="38">
        <f t="shared" si="23"/>
        <v>1.6820310403356752E-2</v>
      </c>
      <c r="AV19" s="45">
        <v>12.425455457305901</v>
      </c>
      <c r="AW19" s="52">
        <f t="shared" si="5"/>
        <v>5.0492432099191617E-2</v>
      </c>
      <c r="AX19" s="52">
        <f t="shared" si="24"/>
        <v>-3.2276159026443527E-2</v>
      </c>
      <c r="AY19" s="52">
        <f>RF!K49</f>
        <v>0.97885323767102328</v>
      </c>
      <c r="AZ19" s="79">
        <f>'net land use emissions'!K46</f>
        <v>-1.5646228347620659</v>
      </c>
    </row>
    <row r="20" spans="2:52">
      <c r="B20" s="11">
        <v>2090</v>
      </c>
      <c r="C20" s="24">
        <v>333.06670000000003</v>
      </c>
      <c r="D20" s="25">
        <v>9.2459740000000004</v>
      </c>
      <c r="E20" s="52">
        <f t="shared" si="10"/>
        <v>-5.7850029802191359E-4</v>
      </c>
      <c r="F20" s="26">
        <f t="shared" si="0"/>
        <v>36.022889530080874</v>
      </c>
      <c r="G20" s="38">
        <f t="shared" si="11"/>
        <v>1.86192680032637E-2</v>
      </c>
      <c r="H20" s="45">
        <v>56.575830000000003</v>
      </c>
      <c r="I20" s="52">
        <f t="shared" si="1"/>
        <v>0.16986336370462732</v>
      </c>
      <c r="J20" s="52">
        <f t="shared" si="12"/>
        <v>-1.2949184849616102E-2</v>
      </c>
      <c r="K20" s="52">
        <f>RF!L45</f>
        <v>2.2091361746449909</v>
      </c>
      <c r="L20" s="89">
        <f>'net land use emissions'!L12</f>
        <v>-0.11596960000000001</v>
      </c>
      <c r="M20" s="25">
        <v>240.27080800180696</v>
      </c>
      <c r="N20" s="25">
        <v>9.6580362280804906</v>
      </c>
      <c r="O20" s="52">
        <f t="shared" si="13"/>
        <v>1.8067583021037973E-4</v>
      </c>
      <c r="P20" s="26">
        <f t="shared" si="6"/>
        <v>24.877811837485741</v>
      </c>
      <c r="Q20" s="38">
        <f t="shared" si="14"/>
        <v>1.213532108217355E-2</v>
      </c>
      <c r="R20" s="45">
        <v>112.12231956499923</v>
      </c>
      <c r="S20" s="52">
        <f t="shared" si="2"/>
        <v>0.46664977946116543</v>
      </c>
      <c r="T20" s="52">
        <f t="shared" si="15"/>
        <v>-4.4719742026653976E-3</v>
      </c>
      <c r="U20" s="52">
        <f>RF!L46</f>
        <v>1.3013471142180997</v>
      </c>
      <c r="V20" s="59"/>
      <c r="W20" s="25">
        <v>297.87405000000001</v>
      </c>
      <c r="X20" s="25">
        <v>10.316409999999999</v>
      </c>
      <c r="Y20" s="52">
        <f t="shared" si="16"/>
        <v>1.4261173404565832E-3</v>
      </c>
      <c r="Z20" s="26">
        <f t="shared" si="7"/>
        <v>28.873808815275858</v>
      </c>
      <c r="AA20" s="38">
        <f t="shared" si="17"/>
        <v>1.1083593710862108E-2</v>
      </c>
      <c r="AB20" s="45">
        <v>41.88</v>
      </c>
      <c r="AC20" s="52">
        <f t="shared" si="3"/>
        <v>0.14059633593460055</v>
      </c>
      <c r="AD20" s="52">
        <f t="shared" si="18"/>
        <v>-1.2414154426751834E-2</v>
      </c>
      <c r="AE20" s="52">
        <f>RF!L47</f>
        <v>1.8899891486211988</v>
      </c>
      <c r="AF20" s="59">
        <f>'net land use emissions'!L24</f>
        <v>-1.52</v>
      </c>
      <c r="AG20" s="24">
        <v>309.39267419999999</v>
      </c>
      <c r="AH20" s="25">
        <v>8.8355516666666674</v>
      </c>
      <c r="AI20" s="52">
        <f t="shared" si="19"/>
        <v>-1.9228167037790489E-3</v>
      </c>
      <c r="AJ20" s="26">
        <f t="shared" si="8"/>
        <v>35.016791918859617</v>
      </c>
      <c r="AK20" s="38">
        <f t="shared" si="20"/>
        <v>2.3520759007097804E-2</v>
      </c>
      <c r="AL20" s="45">
        <v>76.673813083830822</v>
      </c>
      <c r="AM20" s="52">
        <f t="shared" si="4"/>
        <v>0.24782038967822084</v>
      </c>
      <c r="AN20" s="52">
        <f t="shared" si="21"/>
        <v>-1.6532804968750512E-2</v>
      </c>
      <c r="AO20" s="52">
        <f>RF!L48</f>
        <v>1.3440558634026658</v>
      </c>
      <c r="AP20" s="59">
        <f>'net land use emissions'!L30</f>
        <v>0.73232211624199228</v>
      </c>
      <c r="AQ20" s="25">
        <v>290.76339393956886</v>
      </c>
      <c r="AR20" s="25">
        <v>9.5139929736867899</v>
      </c>
      <c r="AS20" s="52">
        <f t="shared" si="22"/>
        <v>-1.6190479986810086E-4</v>
      </c>
      <c r="AT20" s="26">
        <f t="shared" si="9"/>
        <v>30.561657418051933</v>
      </c>
      <c r="AU20" s="38">
        <f t="shared" si="23"/>
        <v>1.6844986400920324E-2</v>
      </c>
      <c r="AV20" s="45">
        <v>12.209235769600376</v>
      </c>
      <c r="AW20" s="52">
        <f t="shared" si="5"/>
        <v>4.1990278088918913E-2</v>
      </c>
      <c r="AX20" s="52">
        <f t="shared" si="24"/>
        <v>-1.8438534821356985E-2</v>
      </c>
      <c r="AY20" s="52">
        <f>RF!L49</f>
        <v>0.98387770317253986</v>
      </c>
      <c r="AZ20" s="79">
        <f>'net land use emissions'!L46</f>
        <v>-1.7682834358601547</v>
      </c>
    </row>
    <row r="21" spans="2:52" ht="17.25" thickBot="1">
      <c r="B21" s="14">
        <v>2100</v>
      </c>
      <c r="C21" s="27">
        <v>396.62400000000002</v>
      </c>
      <c r="D21" s="28">
        <v>9.1472250000000006</v>
      </c>
      <c r="E21" s="52">
        <f t="shared" si="10"/>
        <v>-1.0737658934634054E-3</v>
      </c>
      <c r="F21" s="29">
        <f t="shared" si="0"/>
        <v>43.36003542057837</v>
      </c>
      <c r="G21" s="39">
        <f t="shared" si="11"/>
        <v>1.8538361733825511E-2</v>
      </c>
      <c r="H21" s="46">
        <v>60.07978</v>
      </c>
      <c r="I21" s="53">
        <f t="shared" si="1"/>
        <v>0.15147792367582394</v>
      </c>
      <c r="J21" s="53">
        <f t="shared" si="12"/>
        <v>-1.1455447494170514E-2</v>
      </c>
      <c r="K21" s="53">
        <f>RF!M45</f>
        <v>2.3783071921745425</v>
      </c>
      <c r="L21" s="90">
        <f>'net land use emissions'!M12</f>
        <v>-0.69845460000000004</v>
      </c>
      <c r="M21" s="28">
        <v>268.03810245093746</v>
      </c>
      <c r="N21" s="28">
        <v>9.6580362280804906</v>
      </c>
      <c r="O21" s="52">
        <f t="shared" si="13"/>
        <v>0</v>
      </c>
      <c r="P21" s="29">
        <f t="shared" si="6"/>
        <v>27.75285742578016</v>
      </c>
      <c r="Q21" s="39">
        <f t="shared" si="14"/>
        <v>1.0936248984059137E-2</v>
      </c>
      <c r="R21" s="46">
        <v>117.91352138378443</v>
      </c>
      <c r="S21" s="53">
        <f t="shared" si="2"/>
        <v>0.43991328212513253</v>
      </c>
      <c r="T21" s="53">
        <f t="shared" si="15"/>
        <v>-5.9001418002499455E-3</v>
      </c>
      <c r="U21" s="53">
        <f>RF!M46</f>
        <v>1.3757953184467038</v>
      </c>
      <c r="V21" s="60"/>
      <c r="W21" s="28">
        <v>334.85364999999996</v>
      </c>
      <c r="X21" s="28">
        <v>10.421299999999999</v>
      </c>
      <c r="Y21" s="52">
        <f t="shared" si="16"/>
        <v>1.0115957303926746E-3</v>
      </c>
      <c r="Z21" s="29">
        <f t="shared" si="7"/>
        <v>32.131658238415554</v>
      </c>
      <c r="AA21" s="39">
        <f t="shared" si="17"/>
        <v>1.069068672393074E-2</v>
      </c>
      <c r="AB21" s="46">
        <v>42.65</v>
      </c>
      <c r="AC21" s="53">
        <f t="shared" si="3"/>
        <v>0.12736907601275962</v>
      </c>
      <c r="AD21" s="53">
        <f t="shared" si="18"/>
        <v>-9.8803936607882031E-3</v>
      </c>
      <c r="AE21" s="53">
        <f>RF!M47</f>
        <v>1.9242055573349619</v>
      </c>
      <c r="AF21" s="60">
        <f>'net land use emissions'!M24</f>
        <v>-2.4</v>
      </c>
      <c r="AG21" s="27">
        <v>369.49161900000001</v>
      </c>
      <c r="AH21" s="28">
        <v>8.6640163333333344</v>
      </c>
      <c r="AI21" s="52">
        <f t="shared" si="19"/>
        <v>-1.9605149978799952E-3</v>
      </c>
      <c r="AJ21" s="29">
        <f t="shared" si="8"/>
        <v>42.646690032017098</v>
      </c>
      <c r="AK21" s="39">
        <f t="shared" si="20"/>
        <v>1.9712194768866584E-2</v>
      </c>
      <c r="AL21" s="46">
        <v>80.46073112018486</v>
      </c>
      <c r="AM21" s="53">
        <f t="shared" si="4"/>
        <v>0.2177606391667164</v>
      </c>
      <c r="AN21" s="53">
        <f t="shared" si="21"/>
        <v>-1.2930777452387141E-2</v>
      </c>
      <c r="AO21" s="53">
        <f>RF!M48</f>
        <v>1.4099996738535134</v>
      </c>
      <c r="AP21" s="60">
        <f>'net land use emissions'!M30</f>
        <v>0.61885345966574778</v>
      </c>
      <c r="AQ21" s="28">
        <v>337.85766449325178</v>
      </c>
      <c r="AR21" s="28">
        <v>9.4726443903534552</v>
      </c>
      <c r="AS21" s="52">
        <f t="shared" si="22"/>
        <v>-4.3555525824423894E-4</v>
      </c>
      <c r="AT21" s="29">
        <f t="shared" si="9"/>
        <v>35.666668204848044</v>
      </c>
      <c r="AU21" s="39">
        <f t="shared" si="23"/>
        <v>1.544703912088162E-2</v>
      </c>
      <c r="AV21" s="46">
        <v>12.841454884675162</v>
      </c>
      <c r="AW21" s="53">
        <f t="shared" si="5"/>
        <v>3.8008475859015629E-2</v>
      </c>
      <c r="AX21" s="53">
        <f t="shared" si="24"/>
        <v>-9.9628933639613528E-3</v>
      </c>
      <c r="AY21" s="53">
        <f>RF!M49</f>
        <v>0.9906108311930093</v>
      </c>
      <c r="AZ21" s="80">
        <f>'net land use emissions'!M46</f>
        <v>-2.0768395119582435</v>
      </c>
    </row>
    <row r="22" spans="2:52" ht="17.25">
      <c r="B22" s="15">
        <v>2110</v>
      </c>
      <c r="C22" s="30">
        <f t="shared" ref="C22:C41" si="25">F22*D22</f>
        <v>468.45463751864099</v>
      </c>
      <c r="D22" s="30">
        <f t="shared" ref="D22:D41" si="26">D21*EXP(E22*10)</f>
        <v>9.0592529568318092</v>
      </c>
      <c r="E22" s="54">
        <f t="shared" ref="E22:E41" si="27">IF($B22&lt;=$H$2,E$21-E$21/($H$2-2100)*($B22-$B$21),0)</f>
        <v>-9.6638930411706487E-4</v>
      </c>
      <c r="F22" s="31">
        <f t="shared" ref="F22:F41" si="28">F21*EXP(G22*10)</f>
        <v>51.710073639721877</v>
      </c>
      <c r="G22" s="40">
        <f t="shared" ref="G22:G41" si="29">IF($B22&lt;=$H$3,G$21-G$21/($H$3-2100)*($B22-$B$21),0)</f>
        <v>1.7611443647134236E-2</v>
      </c>
      <c r="H22" s="47">
        <f t="shared" ref="H22:H41" si="30">C22*I22</f>
        <v>63.280005739113754</v>
      </c>
      <c r="I22" s="54">
        <f t="shared" ref="I22:I41" si="31">I21*EXP(J22*10)</f>
        <v>0.13508246193121673</v>
      </c>
      <c r="J22" s="54">
        <f t="shared" ref="J22:J41" si="32">J21</f>
        <v>-1.1455447494170514E-2</v>
      </c>
      <c r="K22" s="54">
        <f>IF($B22&lt;=$H$5,K21*EXP(LN(K$21/K$20)-LN(K$21/K$20)/($H$5-2100)*($B22-$B$21)),K21)</f>
        <v>2.3783071921745425</v>
      </c>
      <c r="L22" s="91">
        <f>IF($B22&lt;=$H$4,L$21-L$21/($H$4-2100)*($B22-$B$21),0)</f>
        <v>-0.62860914000000001</v>
      </c>
      <c r="M22" s="30">
        <f t="shared" ref="M22:M41" si="33">P22*N22</f>
        <v>297.38378472256358</v>
      </c>
      <c r="N22" s="30">
        <f t="shared" ref="N22:N41" si="34">N21*EXP(O22*10)</f>
        <v>9.6580362280804906</v>
      </c>
      <c r="O22" s="54">
        <f t="shared" ref="O22:O41" si="35">IF($B22&lt;=$H$2,O$21-O$21/($H$2-2100)*($B22-$B$21),0)</f>
        <v>0</v>
      </c>
      <c r="P22" s="31">
        <f t="shared" ref="P22:P41" si="36">P21*EXP(Q22*10)</f>
        <v>30.791330421595223</v>
      </c>
      <c r="Q22" s="40">
        <f t="shared" ref="Q22:Q41" si="37">IF($B22&lt;=$H$3,Q$21-Q$21/($H$3-2100)*($B22-$B$21),0)</f>
        <v>1.038943653485618E-2</v>
      </c>
      <c r="R22" s="47">
        <f t="shared" ref="R22:R41" si="38">M22*S22</f>
        <v>123.32762517109316</v>
      </c>
      <c r="S22" s="54">
        <f t="shared" ref="S22:S41" si="39">S21*EXP(T22*10)</f>
        <v>0.41470864084317322</v>
      </c>
      <c r="T22" s="54">
        <f t="shared" ref="T22:T41" si="40">T21</f>
        <v>-5.9001418002499455E-3</v>
      </c>
      <c r="U22" s="54">
        <f>IF($B22&lt;=$H$5,U21*EXP(LN(U$21/U$20)-LN(U$21/U$20)/($H$5-2100)*($B22-$B$21)),U21)</f>
        <v>1.3757953184467038</v>
      </c>
      <c r="V22" s="81"/>
      <c r="W22" s="30">
        <f t="shared" ref="W22:W41" si="41">Z22*X22</f>
        <v>374.03877037673317</v>
      </c>
      <c r="X22" s="30">
        <f t="shared" ref="X22:X41" si="42">X21*EXP(Y22*10)</f>
        <v>10.516612504653242</v>
      </c>
      <c r="Y22" s="54">
        <f t="shared" ref="Y22:Y41" si="43">IF($B22&lt;=$H$2,Y$21-Y$21/($H$2-2100)*($B22-$B$21),0)</f>
        <v>9.1043615735340714E-4</v>
      </c>
      <c r="Z22" s="31">
        <f t="shared" ref="Z22:Z41" si="44">Z21*EXP(AA22*10)</f>
        <v>35.566468785574614</v>
      </c>
      <c r="AA22" s="40">
        <f t="shared" ref="AA22:AA41" si="45">IF($B22&lt;=$H$3,AA$21-AA$21/($H$3-2100)*($B22-$B$21),0)</f>
        <v>1.0156152387734202E-2</v>
      </c>
      <c r="AB22" s="47">
        <f t="shared" ref="AB22:AB41" si="46">W22*AC22</f>
        <v>43.158924569383331</v>
      </c>
      <c r="AC22" s="54">
        <f t="shared" ref="AC22:AC41" si="47">AC21*EXP(AD22*10)</f>
        <v>0.11538623262479851</v>
      </c>
      <c r="AD22" s="54">
        <f t="shared" ref="AD22:AD41" si="48">AD21</f>
        <v>-9.8803936607882031E-3</v>
      </c>
      <c r="AE22" s="54">
        <f>IF($B22&lt;=$H$5,AE21*EXP(LN(AE$21/AE$20)-LN(AE$21/AE$20)/($H$5-2100)*($B22-$B$21)),AE21)</f>
        <v>1.9242055573349619</v>
      </c>
      <c r="AF22" s="101">
        <f>IF($B22&lt;=$H$4,AF$21-AF$21/($H$4-2100)*($B22-$B$21),0)</f>
        <v>-2.16</v>
      </c>
      <c r="AG22" s="84">
        <f t="shared" ref="AG22:AG41" si="49">AJ22*AH22</f>
        <v>437.7943473217527</v>
      </c>
      <c r="AH22" s="30">
        <f t="shared" ref="AH22:AH41" si="50">AH21*EXP(AI22*10)</f>
        <v>8.5124837278253569</v>
      </c>
      <c r="AI22" s="54">
        <f t="shared" ref="AI22:AI41" si="51">IF($B22&lt;=$H$2,AI$21-AI$21/($H$2-2100)*($B22-$B$21),0)</f>
        <v>-1.7644634980919958E-3</v>
      </c>
      <c r="AJ22" s="31">
        <f t="shared" ref="AJ22:AJ41" si="52">AJ21*EXP(AK22*10)</f>
        <v>51.42968389950672</v>
      </c>
      <c r="AK22" s="40">
        <f t="shared" ref="AK22:AK41" si="53">IF($B22&lt;=$H$3,AK$21-AK$21/($H$3-2100)*($B22-$B$21),0)</f>
        <v>1.8726585030423255E-2</v>
      </c>
      <c r="AL22" s="47">
        <f t="shared" ref="AL22:AL41" si="54">AG22*AM22</f>
        <v>83.770648873838468</v>
      </c>
      <c r="AM22" s="54">
        <f t="shared" ref="AM22:AM41" si="55">AM21*EXP(AN22*10)</f>
        <v>0.19134703174290199</v>
      </c>
      <c r="AN22" s="54">
        <f t="shared" ref="AN22:AN41" si="56">AN21</f>
        <v>-1.2930777452387141E-2</v>
      </c>
      <c r="AO22" s="54">
        <f>IF($B22&lt;=$H$5,AO21*EXP(LN(AO$21/AO$20)-LN(AO$21/AO$20)/($H$5-2100)*($B22-$B$21)),AO21)</f>
        <v>1.4099996738535134</v>
      </c>
      <c r="AP22" s="98">
        <f>IF($B22&lt;=$H$4,AP$21-AP$21/($H$4-2100)*($B22-$B$21),0)</f>
        <v>0.55696811369917298</v>
      </c>
      <c r="AQ22" s="30">
        <f t="shared" ref="AQ22:AQ41" si="57">AT22*AR22</f>
        <v>389.72897831346972</v>
      </c>
      <c r="AR22" s="30">
        <f t="shared" ref="AR22:AR41" si="58">AR21*EXP(AS22*10)</f>
        <v>9.4355843348060393</v>
      </c>
      <c r="AS22" s="54">
        <f t="shared" ref="AS22:AS41" si="59">IF($B22&lt;=$H$2,AS$21-AS$21/($H$2-2100)*($B22-$B$21),0)</f>
        <v>-3.9199973241981504E-4</v>
      </c>
      <c r="AT22" s="31">
        <f t="shared" ref="AT22:AT41" si="60">AT21*EXP(AU22*10)</f>
        <v>41.304169883346297</v>
      </c>
      <c r="AU22" s="40">
        <f t="shared" ref="AU22:AU41" si="61">IF($B22&lt;=$H$3,AU$21-AU$21/($H$3-2100)*($B22-$B$21),0)</f>
        <v>1.4674687164837538E-2</v>
      </c>
      <c r="AV22" s="47">
        <f t="shared" ref="AV22:AV41" si="62">AQ22*AW22</f>
        <v>13.408335171514207</v>
      </c>
      <c r="AW22" s="54">
        <f t="shared" ref="AW22:AW41" si="63">AW21*EXP(AX22*10)</f>
        <v>3.4404255053185999E-2</v>
      </c>
      <c r="AX22" s="54">
        <f t="shared" ref="AX22:AX41" si="64">AX21</f>
        <v>-9.9628933639613528E-3</v>
      </c>
      <c r="AY22" s="54">
        <f>IF($B22&lt;=$H$5,AY21*EXP(LN(AY$21/AY$20)-LN(AY$21/AY$20)/($H$5-2100)*($B22-$B$21)),AY21)</f>
        <v>0.9906108311930093</v>
      </c>
      <c r="AZ22" s="120">
        <f>IF($B22&lt;=$H$4,AZ$21-AZ$21/($H$4-2100)*($B22-$B$21),0)</f>
        <v>-1.8691555607624191</v>
      </c>
    </row>
    <row r="23" spans="2:52" ht="17.25">
      <c r="B23" s="16">
        <v>2120</v>
      </c>
      <c r="C23" s="32">
        <f t="shared" si="25"/>
        <v>548.77822629921218</v>
      </c>
      <c r="D23" s="32">
        <f t="shared" si="26"/>
        <v>8.98176610948566</v>
      </c>
      <c r="E23" s="55">
        <f t="shared" si="27"/>
        <v>-8.5901271477072431E-4</v>
      </c>
      <c r="F23" s="33">
        <f t="shared" si="28"/>
        <v>61.099144601377056</v>
      </c>
      <c r="G23" s="41">
        <f t="shared" si="29"/>
        <v>1.6684525560442958E-2</v>
      </c>
      <c r="H23" s="48">
        <f t="shared" si="30"/>
        <v>66.106697644888953</v>
      </c>
      <c r="I23" s="55">
        <f t="shared" si="31"/>
        <v>0.12046158990434395</v>
      </c>
      <c r="J23" s="55">
        <f t="shared" si="32"/>
        <v>-1.1455447494170514E-2</v>
      </c>
      <c r="K23" s="55">
        <f t="shared" ref="K23:K41" si="65">IF($B23&lt;=$H$5,K22*EXP(LN(K$21/K$20)-LN(K$21/K$20)/($H$5-2100)*($B23-$B$21)),K22)</f>
        <v>2.3783071921745425</v>
      </c>
      <c r="L23" s="92">
        <f t="shared" ref="L23:L41" si="66">IF($B23&lt;=$H$4,L$21-L$21/($H$4-2100)*($B23-$B$21),0)</f>
        <v>-0.55876367999999998</v>
      </c>
      <c r="M23" s="32">
        <f t="shared" si="33"/>
        <v>328.1430856291002</v>
      </c>
      <c r="N23" s="32">
        <f t="shared" si="34"/>
        <v>9.6580362280804906</v>
      </c>
      <c r="O23" s="55">
        <f t="shared" si="35"/>
        <v>0</v>
      </c>
      <c r="P23" s="33">
        <f t="shared" si="36"/>
        <v>33.976170505038347</v>
      </c>
      <c r="Q23" s="41">
        <f t="shared" si="37"/>
        <v>9.8426240856532236E-3</v>
      </c>
      <c r="R23" s="48">
        <f t="shared" si="38"/>
        <v>128.28691210909383</v>
      </c>
      <c r="S23" s="55">
        <f t="shared" si="39"/>
        <v>0.39094808858504004</v>
      </c>
      <c r="T23" s="55">
        <f t="shared" si="40"/>
        <v>-5.9001418002499455E-3</v>
      </c>
      <c r="U23" s="55">
        <f t="shared" ref="U23:U41" si="67">IF($B23&lt;=$H$5,U22*EXP(LN(U$21/U$20)-LN(U$21/U$20)/($H$5-2100)*($B23-$B$21)),U22)</f>
        <v>1.3757953184467038</v>
      </c>
      <c r="V23" s="82"/>
      <c r="W23" s="32">
        <f t="shared" si="41"/>
        <v>415.16183269138151</v>
      </c>
      <c r="X23" s="32">
        <f t="shared" si="42"/>
        <v>10.602066299508605</v>
      </c>
      <c r="Y23" s="55">
        <f t="shared" si="43"/>
        <v>8.0927658431413966E-4</v>
      </c>
      <c r="Z23" s="33">
        <f t="shared" si="44"/>
        <v>39.158577296448698</v>
      </c>
      <c r="AA23" s="41">
        <f t="shared" si="45"/>
        <v>9.6216180515376649E-3</v>
      </c>
      <c r="AB23" s="48">
        <f t="shared" si="46"/>
        <v>43.397170040113046</v>
      </c>
      <c r="AC23" s="55">
        <f t="shared" si="47"/>
        <v>0.10453073144701422</v>
      </c>
      <c r="AD23" s="55">
        <f t="shared" si="48"/>
        <v>-9.8803936607882031E-3</v>
      </c>
      <c r="AE23" s="55">
        <f t="shared" ref="AE23:AE41" si="68">IF($B23&lt;=$H$5,AE22*EXP(LN(AE$21/AE$20)-LN(AE$21/AE$20)/($H$5-2100)*($B23-$B$21)),AE22)</f>
        <v>1.9242055573349619</v>
      </c>
      <c r="AF23" s="102">
        <f t="shared" ref="AF23:AF41" si="69">IF($B23&lt;=$H$4,AF$21-AF$21/($H$4-2100)*($B23-$B$21),0)</f>
        <v>-1.92</v>
      </c>
      <c r="AG23" s="85">
        <f t="shared" si="49"/>
        <v>514.64374622519495</v>
      </c>
      <c r="AH23" s="32">
        <f t="shared" si="50"/>
        <v>8.380014459152795</v>
      </c>
      <c r="AI23" s="55">
        <f t="shared" si="51"/>
        <v>-1.5684119983039961E-3</v>
      </c>
      <c r="AJ23" s="33">
        <f t="shared" si="52"/>
        <v>61.413228907152096</v>
      </c>
      <c r="AK23" s="41">
        <f t="shared" si="53"/>
        <v>1.7740975291979925E-2</v>
      </c>
      <c r="AL23" s="48">
        <f t="shared" si="54"/>
        <v>86.530811467220019</v>
      </c>
      <c r="AM23" s="55">
        <f t="shared" si="55"/>
        <v>0.1681373029438433</v>
      </c>
      <c r="AN23" s="55">
        <f t="shared" si="56"/>
        <v>-1.2930777452387141E-2</v>
      </c>
      <c r="AO23" s="55">
        <f t="shared" ref="AO23:AO41" si="70">IF($B23&lt;=$H$5,AO22*EXP(LN(AO$21/AO$20)-LN(AO$21/AO$20)/($H$5-2100)*($B23-$B$21)),AO22)</f>
        <v>1.4099996738535134</v>
      </c>
      <c r="AP23" s="99">
        <f t="shared" ref="AP23:AP41" si="71">IF($B23&lt;=$H$4,AP$21-AP$21/($H$4-2100)*($B23-$B$21),0)</f>
        <v>0.49508276773259824</v>
      </c>
      <c r="AQ23" s="32">
        <f t="shared" si="57"/>
        <v>446.29960213940063</v>
      </c>
      <c r="AR23" s="32">
        <f t="shared" si="58"/>
        <v>9.4027638016632284</v>
      </c>
      <c r="AS23" s="55">
        <f t="shared" si="59"/>
        <v>-3.4844420659539113E-4</v>
      </c>
      <c r="AT23" s="33">
        <f t="shared" si="60"/>
        <v>47.464725431096753</v>
      </c>
      <c r="AU23" s="41">
        <f t="shared" si="61"/>
        <v>1.3902335208793458E-2</v>
      </c>
      <c r="AV23" s="48">
        <f t="shared" si="62"/>
        <v>13.898577790686939</v>
      </c>
      <c r="AW23" s="55">
        <f t="shared" si="63"/>
        <v>3.1141810846485478E-2</v>
      </c>
      <c r="AX23" s="55">
        <f t="shared" si="64"/>
        <v>-9.9628933639613528E-3</v>
      </c>
      <c r="AY23" s="55">
        <f t="shared" ref="AY23:AY41" si="72">IF($B23&lt;=$H$5,AY22*EXP(LN(AY$21/AY$20)-LN(AY$21/AY$20)/($H$5-2100)*($B23-$B$21)),AY22)</f>
        <v>0.9906108311930093</v>
      </c>
      <c r="AZ23" s="121">
        <f t="shared" ref="AZ23:AZ41" si="73">IF($B23&lt;=$H$4,AZ$21-AZ$21/($H$4-2100)*($B23-$B$21),0)</f>
        <v>-1.6614716095665947</v>
      </c>
    </row>
    <row r="24" spans="2:52" ht="17.25">
      <c r="B24" s="16">
        <v>2130</v>
      </c>
      <c r="C24" s="32">
        <f t="shared" si="25"/>
        <v>637.62740879495379</v>
      </c>
      <c r="D24" s="32">
        <f t="shared" si="26"/>
        <v>8.9145089917470184</v>
      </c>
      <c r="E24" s="55">
        <f t="shared" si="27"/>
        <v>-7.5163612542438374E-4</v>
      </c>
      <c r="F24" s="33">
        <f t="shared" si="28"/>
        <v>71.526924184524816</v>
      </c>
      <c r="G24" s="41">
        <f t="shared" si="29"/>
        <v>1.5757607473751684E-2</v>
      </c>
      <c r="H24" s="48">
        <f t="shared" si="30"/>
        <v>68.495997041476244</v>
      </c>
      <c r="I24" s="55">
        <f t="shared" si="31"/>
        <v>0.10742323196383009</v>
      </c>
      <c r="J24" s="55">
        <f t="shared" si="32"/>
        <v>-1.1455447494170514E-2</v>
      </c>
      <c r="K24" s="55">
        <f t="shared" si="65"/>
        <v>2.3783071921745425</v>
      </c>
      <c r="L24" s="92">
        <f t="shared" si="66"/>
        <v>-0.48891822000000001</v>
      </c>
      <c r="M24" s="32">
        <f t="shared" si="33"/>
        <v>360.10939716414174</v>
      </c>
      <c r="N24" s="32">
        <f t="shared" si="34"/>
        <v>9.6580362280804906</v>
      </c>
      <c r="O24" s="55">
        <f t="shared" si="35"/>
        <v>0</v>
      </c>
      <c r="P24" s="33">
        <f t="shared" si="36"/>
        <v>37.285985334899962</v>
      </c>
      <c r="Q24" s="41">
        <f t="shared" si="37"/>
        <v>9.2958116364502668E-3</v>
      </c>
      <c r="R24" s="48">
        <f t="shared" si="38"/>
        <v>132.71791748510589</v>
      </c>
      <c r="S24" s="55">
        <f t="shared" si="39"/>
        <v>0.36854888689453341</v>
      </c>
      <c r="T24" s="55">
        <f t="shared" si="40"/>
        <v>-5.9001418002499455E-3</v>
      </c>
      <c r="U24" s="55">
        <f t="shared" si="67"/>
        <v>1.3757953184467038</v>
      </c>
      <c r="V24" s="82"/>
      <c r="W24" s="32">
        <f t="shared" si="41"/>
        <v>457.88607552415328</v>
      </c>
      <c r="X24" s="32">
        <f t="shared" si="42"/>
        <v>10.677407772595629</v>
      </c>
      <c r="Y24" s="55">
        <f t="shared" si="43"/>
        <v>7.0811701127487217E-4</v>
      </c>
      <c r="Z24" s="33">
        <f t="shared" si="44"/>
        <v>42.883636672503265</v>
      </c>
      <c r="AA24" s="41">
        <f t="shared" si="45"/>
        <v>9.0870837153411294E-3</v>
      </c>
      <c r="AB24" s="48">
        <f t="shared" si="46"/>
        <v>43.360214461614156</v>
      </c>
      <c r="AC24" s="55">
        <f t="shared" si="47"/>
        <v>9.4696512471969516E-2</v>
      </c>
      <c r="AD24" s="55">
        <f t="shared" si="48"/>
        <v>-9.8803936607882031E-3</v>
      </c>
      <c r="AE24" s="55">
        <f t="shared" si="68"/>
        <v>1.9242055573349619</v>
      </c>
      <c r="AF24" s="102">
        <f t="shared" si="69"/>
        <v>-1.68</v>
      </c>
      <c r="AG24" s="85">
        <f t="shared" si="49"/>
        <v>600.22522329416631</v>
      </c>
      <c r="AH24" s="32">
        <f t="shared" si="50"/>
        <v>8.2657959881622922</v>
      </c>
      <c r="AI24" s="55">
        <f t="shared" si="51"/>
        <v>-1.3723604985159967E-3</v>
      </c>
      <c r="AJ24" s="33">
        <f t="shared" si="52"/>
        <v>72.615538074465888</v>
      </c>
      <c r="AK24" s="41">
        <f t="shared" si="53"/>
        <v>1.6755365553536596E-2</v>
      </c>
      <c r="AL24" s="48">
        <f t="shared" si="54"/>
        <v>88.678975195400326</v>
      </c>
      <c r="AM24" s="55">
        <f t="shared" si="55"/>
        <v>0.14774283344627015</v>
      </c>
      <c r="AN24" s="55">
        <f t="shared" si="56"/>
        <v>-1.2930777452387141E-2</v>
      </c>
      <c r="AO24" s="55">
        <f t="shared" si="70"/>
        <v>1.4099996738535134</v>
      </c>
      <c r="AP24" s="99">
        <f t="shared" si="71"/>
        <v>0.43319742176602349</v>
      </c>
      <c r="AQ24" s="32">
        <f t="shared" si="57"/>
        <v>507.37045938499153</v>
      </c>
      <c r="AR24" s="32">
        <f t="shared" si="58"/>
        <v>9.3741394974576639</v>
      </c>
      <c r="AS24" s="55">
        <f t="shared" si="59"/>
        <v>-3.0488868077096728E-4</v>
      </c>
      <c r="AT24" s="33">
        <f t="shared" si="60"/>
        <v>54.124483588343672</v>
      </c>
      <c r="AU24" s="41">
        <f t="shared" si="61"/>
        <v>1.3129983252749377E-2</v>
      </c>
      <c r="AV24" s="48">
        <f t="shared" si="62"/>
        <v>14.302130751470822</v>
      </c>
      <c r="AW24" s="55">
        <f t="shared" si="63"/>
        <v>2.8188733669688083E-2</v>
      </c>
      <c r="AX24" s="55">
        <f t="shared" si="64"/>
        <v>-9.9628933639613528E-3</v>
      </c>
      <c r="AY24" s="55">
        <f t="shared" si="72"/>
        <v>0.9906108311930093</v>
      </c>
      <c r="AZ24" s="121">
        <f t="shared" si="73"/>
        <v>-1.4537876583707705</v>
      </c>
    </row>
    <row r="25" spans="2:52" ht="17.25">
      <c r="B25" s="16">
        <v>2140</v>
      </c>
      <c r="C25" s="32">
        <f t="shared" si="25"/>
        <v>734.81473962297832</v>
      </c>
      <c r="D25" s="32">
        <f t="shared" si="26"/>
        <v>8.857261028221231</v>
      </c>
      <c r="E25" s="55">
        <f t="shared" si="27"/>
        <v>-6.4425953607804328E-4</v>
      </c>
      <c r="F25" s="33">
        <f t="shared" si="28"/>
        <v>82.96184760522388</v>
      </c>
      <c r="G25" s="41">
        <f t="shared" si="29"/>
        <v>1.4830689387060409E-2</v>
      </c>
      <c r="H25" s="48">
        <f t="shared" si="30"/>
        <v>70.392387821202647</v>
      </c>
      <c r="I25" s="55">
        <f t="shared" si="31"/>
        <v>9.5796102099584793E-2</v>
      </c>
      <c r="J25" s="55">
        <f t="shared" si="32"/>
        <v>-1.1455447494170514E-2</v>
      </c>
      <c r="K25" s="55">
        <f t="shared" si="65"/>
        <v>2.3783071921745425</v>
      </c>
      <c r="L25" s="92">
        <f t="shared" si="66"/>
        <v>-0.41907276000000004</v>
      </c>
      <c r="M25" s="32">
        <f t="shared" si="33"/>
        <v>393.03468232711009</v>
      </c>
      <c r="N25" s="32">
        <f t="shared" si="34"/>
        <v>9.6580362280804906</v>
      </c>
      <c r="O25" s="55">
        <f t="shared" si="35"/>
        <v>0</v>
      </c>
      <c r="P25" s="33">
        <f t="shared" si="36"/>
        <v>40.695092982191547</v>
      </c>
      <c r="Q25" s="41">
        <f t="shared" si="37"/>
        <v>8.74899918724731E-3</v>
      </c>
      <c r="R25" s="48">
        <f t="shared" si="38"/>
        <v>136.55323363361873</v>
      </c>
      <c r="S25" s="55">
        <f t="shared" si="39"/>
        <v>0.34743303777952572</v>
      </c>
      <c r="T25" s="55">
        <f t="shared" si="40"/>
        <v>-5.9001418002499455E-3</v>
      </c>
      <c r="U25" s="55">
        <f t="shared" si="67"/>
        <v>1.3757953184467038</v>
      </c>
      <c r="V25" s="82"/>
      <c r="W25" s="32">
        <f t="shared" si="41"/>
        <v>501.80694697574211</v>
      </c>
      <c r="X25" s="32">
        <f t="shared" si="42"/>
        <v>10.742412168227451</v>
      </c>
      <c r="Y25" s="55">
        <f t="shared" si="43"/>
        <v>6.069574382356048E-4</v>
      </c>
      <c r="Z25" s="33">
        <f t="shared" si="44"/>
        <v>46.712687906345955</v>
      </c>
      <c r="AA25" s="41">
        <f t="shared" si="45"/>
        <v>8.552549379144592E-3</v>
      </c>
      <c r="AB25" s="48">
        <f t="shared" si="46"/>
        <v>43.048760344959177</v>
      </c>
      <c r="AC25" s="55">
        <f t="shared" si="47"/>
        <v>8.5787493785015698E-2</v>
      </c>
      <c r="AD25" s="55">
        <f t="shared" si="48"/>
        <v>-9.8803936607882031E-3</v>
      </c>
      <c r="AE25" s="55">
        <f t="shared" si="68"/>
        <v>1.9242055573349619</v>
      </c>
      <c r="AF25" s="102">
        <f t="shared" si="69"/>
        <v>-1.44</v>
      </c>
      <c r="AG25" s="85">
        <f t="shared" si="49"/>
        <v>694.53282486518935</v>
      </c>
      <c r="AH25" s="32">
        <f t="shared" si="50"/>
        <v>8.1691343206728515</v>
      </c>
      <c r="AI25" s="55">
        <f t="shared" si="51"/>
        <v>-1.176308998727997E-3</v>
      </c>
      <c r="AJ25" s="33">
        <f t="shared" si="52"/>
        <v>85.019146166761047</v>
      </c>
      <c r="AK25" s="41">
        <f t="shared" si="53"/>
        <v>1.5769755815093267E-2</v>
      </c>
      <c r="AL25" s="48">
        <f t="shared" si="54"/>
        <v>90.165739081300515</v>
      </c>
      <c r="AM25" s="55">
        <f t="shared" si="55"/>
        <v>0.12982214209789425</v>
      </c>
      <c r="AN25" s="55">
        <f t="shared" si="56"/>
        <v>-1.2930777452387141E-2</v>
      </c>
      <c r="AO25" s="55">
        <f t="shared" si="70"/>
        <v>1.4099996738535134</v>
      </c>
      <c r="AP25" s="99">
        <f t="shared" si="71"/>
        <v>0.37131207579944869</v>
      </c>
      <c r="AQ25" s="32">
        <f t="shared" si="57"/>
        <v>572.60974266786604</v>
      </c>
      <c r="AR25" s="32">
        <f t="shared" si="58"/>
        <v>9.3496737454447505</v>
      </c>
      <c r="AS25" s="55">
        <f t="shared" si="59"/>
        <v>-2.6133315494654332E-4</v>
      </c>
      <c r="AT25" s="33">
        <f t="shared" si="60"/>
        <v>61.243820721214675</v>
      </c>
      <c r="AU25" s="41">
        <f t="shared" si="61"/>
        <v>1.2357631296705297E-2</v>
      </c>
      <c r="AV25" s="48">
        <f t="shared" si="62"/>
        <v>14.610531109168649</v>
      </c>
      <c r="AW25" s="55">
        <f t="shared" si="63"/>
        <v>2.5515687248170479E-2</v>
      </c>
      <c r="AX25" s="55">
        <f t="shared" si="64"/>
        <v>-9.9628933639613528E-3</v>
      </c>
      <c r="AY25" s="55">
        <f t="shared" si="72"/>
        <v>0.9906108311930093</v>
      </c>
      <c r="AZ25" s="121">
        <f t="shared" si="73"/>
        <v>-1.2461037071749459</v>
      </c>
    </row>
    <row r="26" spans="2:52" ht="17.25">
      <c r="B26" s="16">
        <v>2150</v>
      </c>
      <c r="C26" s="32">
        <f t="shared" si="25"/>
        <v>839.90374504830493</v>
      </c>
      <c r="D26" s="32">
        <f t="shared" si="26"/>
        <v>8.809835328378389</v>
      </c>
      <c r="E26" s="55">
        <f t="shared" si="27"/>
        <v>-5.3688294673170272E-4</v>
      </c>
      <c r="F26" s="33">
        <f t="shared" si="28"/>
        <v>95.337053842855937</v>
      </c>
      <c r="G26" s="41">
        <f t="shared" si="29"/>
        <v>1.3903771300369133E-2</v>
      </c>
      <c r="H26" s="48">
        <f t="shared" si="30"/>
        <v>71.750838312739802</v>
      </c>
      <c r="I26" s="55">
        <f t="shared" si="31"/>
        <v>8.5427453724013613E-2</v>
      </c>
      <c r="J26" s="55">
        <f t="shared" si="32"/>
        <v>-1.1455447494170514E-2</v>
      </c>
      <c r="K26" s="55">
        <f t="shared" si="65"/>
        <v>2.3783071921745425</v>
      </c>
      <c r="L26" s="92">
        <f t="shared" si="66"/>
        <v>-0.34922730000000002</v>
      </c>
      <c r="M26" s="32">
        <f t="shared" si="33"/>
        <v>426.63110859923063</v>
      </c>
      <c r="N26" s="32">
        <f t="shared" si="34"/>
        <v>9.6580362280804906</v>
      </c>
      <c r="O26" s="55">
        <f t="shared" si="35"/>
        <v>0</v>
      </c>
      <c r="P26" s="33">
        <f t="shared" si="36"/>
        <v>44.173691061420094</v>
      </c>
      <c r="Q26" s="41">
        <f t="shared" si="37"/>
        <v>8.2021867380443533E-3</v>
      </c>
      <c r="R26" s="48">
        <f t="shared" si="38"/>
        <v>139.73321227230844</v>
      </c>
      <c r="S26" s="55">
        <f t="shared" si="39"/>
        <v>0.32752701210912216</v>
      </c>
      <c r="T26" s="55">
        <f t="shared" si="40"/>
        <v>-5.9001418002499455E-3</v>
      </c>
      <c r="U26" s="55">
        <f t="shared" si="67"/>
        <v>1.3757953184467038</v>
      </c>
      <c r="V26" s="82"/>
      <c r="W26" s="32">
        <f t="shared" si="41"/>
        <v>546.45589890927897</v>
      </c>
      <c r="X26" s="32">
        <f t="shared" si="42"/>
        <v>10.796884703974872</v>
      </c>
      <c r="Y26" s="55">
        <f t="shared" si="43"/>
        <v>5.0579786519633731E-4</v>
      </c>
      <c r="Z26" s="33">
        <f t="shared" si="44"/>
        <v>50.612367723821421</v>
      </c>
      <c r="AA26" s="41">
        <f t="shared" si="45"/>
        <v>8.0180150429480547E-3</v>
      </c>
      <c r="AB26" s="48">
        <f t="shared" si="46"/>
        <v>42.468712452445992</v>
      </c>
      <c r="AC26" s="55">
        <f t="shared" si="47"/>
        <v>7.7716632828400536E-2</v>
      </c>
      <c r="AD26" s="55">
        <f t="shared" si="48"/>
        <v>-9.8803936607882031E-3</v>
      </c>
      <c r="AE26" s="55">
        <f t="shared" si="68"/>
        <v>1.9242055573349619</v>
      </c>
      <c r="AF26" s="102">
        <f t="shared" si="69"/>
        <v>-1.2</v>
      </c>
      <c r="AG26" s="85">
        <f t="shared" si="49"/>
        <v>797.33770630159506</v>
      </c>
      <c r="AH26" s="32">
        <f t="shared" si="50"/>
        <v>8.0894469775727398</v>
      </c>
      <c r="AI26" s="55">
        <f t="shared" si="51"/>
        <v>-9.8025749893999761E-4</v>
      </c>
      <c r="AJ26" s="33">
        <f t="shared" si="52"/>
        <v>98.565168733059465</v>
      </c>
      <c r="AK26" s="41">
        <f t="shared" si="53"/>
        <v>1.4784146076649938E-2</v>
      </c>
      <c r="AL26" s="48">
        <f t="shared" si="54"/>
        <v>90.956432975599711</v>
      </c>
      <c r="AM26" s="55">
        <f t="shared" si="55"/>
        <v>0.11407516822137495</v>
      </c>
      <c r="AN26" s="55">
        <f t="shared" si="56"/>
        <v>-1.2930777452387141E-2</v>
      </c>
      <c r="AO26" s="55">
        <f t="shared" si="70"/>
        <v>1.4099996738535134</v>
      </c>
      <c r="AP26" s="99">
        <f t="shared" si="71"/>
        <v>0.30942672983287389</v>
      </c>
      <c r="AQ26" s="32">
        <f t="shared" si="57"/>
        <v>641.5450607782202</v>
      </c>
      <c r="AR26" s="32">
        <f t="shared" si="58"/>
        <v>9.3293344029388443</v>
      </c>
      <c r="AS26" s="55">
        <f t="shared" si="59"/>
        <v>-2.1777762912211947E-4</v>
      </c>
      <c r="AT26" s="33">
        <f t="shared" si="60"/>
        <v>68.76643424595504</v>
      </c>
      <c r="AU26" s="41">
        <f t="shared" si="61"/>
        <v>1.1585279340661215E-2</v>
      </c>
      <c r="AV26" s="48">
        <f t="shared" si="62"/>
        <v>14.817199894419947</v>
      </c>
      <c r="AW26" s="55">
        <f t="shared" si="63"/>
        <v>2.3096117171327112E-2</v>
      </c>
      <c r="AX26" s="55">
        <f t="shared" si="64"/>
        <v>-9.9628933639613528E-3</v>
      </c>
      <c r="AY26" s="55">
        <f t="shared" si="72"/>
        <v>0.9906108311930093</v>
      </c>
      <c r="AZ26" s="121">
        <f t="shared" si="73"/>
        <v>-1.0384197559791217</v>
      </c>
    </row>
    <row r="27" spans="2:52" ht="17.25">
      <c r="B27" s="16">
        <v>2160</v>
      </c>
      <c r="C27" s="32">
        <f t="shared" si="25"/>
        <v>952.18635302057589</v>
      </c>
      <c r="D27" s="32">
        <f t="shared" si="26"/>
        <v>8.7720776693854496</v>
      </c>
      <c r="E27" s="55">
        <f t="shared" si="27"/>
        <v>-4.2950635738536215E-4</v>
      </c>
      <c r="F27" s="33">
        <f t="shared" si="28"/>
        <v>108.54741475257408</v>
      </c>
      <c r="G27" s="41">
        <f t="shared" si="29"/>
        <v>1.2976853213677857E-2</v>
      </c>
      <c r="H27" s="48">
        <f t="shared" si="30"/>
        <v>72.538578094952896</v>
      </c>
      <c r="I27" s="55">
        <f t="shared" si="31"/>
        <v>7.6181073027188628E-2</v>
      </c>
      <c r="J27" s="55">
        <f t="shared" si="32"/>
        <v>-1.1455447494170514E-2</v>
      </c>
      <c r="K27" s="55">
        <f t="shared" si="65"/>
        <v>2.3783071921745425</v>
      </c>
      <c r="L27" s="92">
        <f t="shared" si="66"/>
        <v>-0.27938183999999999</v>
      </c>
      <c r="M27" s="32">
        <f t="shared" si="33"/>
        <v>460.57396810909148</v>
      </c>
      <c r="N27" s="32">
        <f t="shared" si="34"/>
        <v>9.6580362280804906</v>
      </c>
      <c r="O27" s="55">
        <f t="shared" si="35"/>
        <v>0</v>
      </c>
      <c r="P27" s="33">
        <f t="shared" si="36"/>
        <v>47.688159086625141</v>
      </c>
      <c r="Q27" s="41">
        <f t="shared" si="37"/>
        <v>7.6553742888413956E-3</v>
      </c>
      <c r="R27" s="48">
        <f t="shared" si="38"/>
        <v>142.20750629383272</v>
      </c>
      <c r="S27" s="55">
        <f t="shared" si="39"/>
        <v>0.30876149357218879</v>
      </c>
      <c r="T27" s="55">
        <f t="shared" si="40"/>
        <v>-5.9001418002499455E-3</v>
      </c>
      <c r="U27" s="55">
        <f t="shared" si="67"/>
        <v>1.3757953184467038</v>
      </c>
      <c r="V27" s="82"/>
      <c r="W27" s="32">
        <f t="shared" si="41"/>
        <v>591.30667829398476</v>
      </c>
      <c r="X27" s="32">
        <f t="shared" si="42"/>
        <v>10.840661543043572</v>
      </c>
      <c r="Y27" s="55">
        <f t="shared" si="43"/>
        <v>4.0463829215706983E-4</v>
      </c>
      <c r="Z27" s="33">
        <f t="shared" si="44"/>
        <v>54.545257772891631</v>
      </c>
      <c r="AA27" s="41">
        <f t="shared" si="45"/>
        <v>7.4834807067515174E-3</v>
      </c>
      <c r="AB27" s="48">
        <f t="shared" si="46"/>
        <v>41.630991613573215</v>
      </c>
      <c r="AC27" s="55">
        <f t="shared" si="47"/>
        <v>7.0405075981359366E-2</v>
      </c>
      <c r="AD27" s="55">
        <f t="shared" si="48"/>
        <v>-9.8803936607882031E-3</v>
      </c>
      <c r="AE27" s="55">
        <f t="shared" si="68"/>
        <v>1.9242055573349619</v>
      </c>
      <c r="AF27" s="102">
        <f t="shared" si="69"/>
        <v>-0.96</v>
      </c>
      <c r="AG27" s="85">
        <f t="shared" si="49"/>
        <v>908.16094424919174</v>
      </c>
      <c r="AH27" s="32">
        <f t="shared" si="50"/>
        <v>8.0262571421530442</v>
      </c>
      <c r="AI27" s="55">
        <f t="shared" si="51"/>
        <v>-7.8420599915199818E-4</v>
      </c>
      <c r="AJ27" s="33">
        <f t="shared" si="52"/>
        <v>113.1487476870916</v>
      </c>
      <c r="AK27" s="41">
        <f t="shared" si="53"/>
        <v>1.3798536338206609E-2</v>
      </c>
      <c r="AL27" s="48">
        <f t="shared" si="54"/>
        <v>91.032461458533675</v>
      </c>
      <c r="AM27" s="55">
        <f t="shared" si="55"/>
        <v>0.10023824745490831</v>
      </c>
      <c r="AN27" s="55">
        <f t="shared" si="56"/>
        <v>-1.2930777452387141E-2</v>
      </c>
      <c r="AO27" s="55">
        <f t="shared" si="70"/>
        <v>1.4099996738535134</v>
      </c>
      <c r="AP27" s="99">
        <f t="shared" si="71"/>
        <v>0.24754138386629915</v>
      </c>
      <c r="AQ27" s="32">
        <f t="shared" si="57"/>
        <v>713.55996528761352</v>
      </c>
      <c r="AR27" s="32">
        <f t="shared" si="58"/>
        <v>9.3130947909229</v>
      </c>
      <c r="AS27" s="55">
        <f t="shared" si="59"/>
        <v>-1.7422210329769557E-4</v>
      </c>
      <c r="AT27" s="33">
        <f t="shared" si="60"/>
        <v>76.618995221984832</v>
      </c>
      <c r="AU27" s="41">
        <f t="shared" si="61"/>
        <v>1.0812927384617133E-2</v>
      </c>
      <c r="AV27" s="48">
        <f t="shared" si="62"/>
        <v>14.917675427527545</v>
      </c>
      <c r="AW27" s="55">
        <f t="shared" si="63"/>
        <v>2.0905987097404911E-2</v>
      </c>
      <c r="AX27" s="55">
        <f t="shared" si="64"/>
        <v>-9.9628933639613528E-3</v>
      </c>
      <c r="AY27" s="55">
        <f t="shared" si="72"/>
        <v>0.9906108311930093</v>
      </c>
      <c r="AZ27" s="121">
        <f t="shared" si="73"/>
        <v>-0.83073580478329734</v>
      </c>
    </row>
    <row r="28" spans="2:52" ht="17.25">
      <c r="B28" s="16">
        <v>2170</v>
      </c>
      <c r="C28" s="32">
        <f t="shared" si="25"/>
        <v>1070.6688420463711</v>
      </c>
      <c r="D28" s="32">
        <f t="shared" si="26"/>
        <v>8.7438656599728599</v>
      </c>
      <c r="E28" s="55">
        <f t="shared" si="27"/>
        <v>-3.221297680390217E-4</v>
      </c>
      <c r="F28" s="33">
        <f t="shared" si="28"/>
        <v>122.44799767997513</v>
      </c>
      <c r="G28" s="41">
        <f t="shared" si="29"/>
        <v>1.2049935126986582E-2</v>
      </c>
      <c r="H28" s="48">
        <f t="shared" si="30"/>
        <v>72.736411903067477</v>
      </c>
      <c r="I28" s="55">
        <f t="shared" si="31"/>
        <v>6.7935489524516515E-2</v>
      </c>
      <c r="J28" s="55">
        <f t="shared" si="32"/>
        <v>-1.1455447494170514E-2</v>
      </c>
      <c r="K28" s="55">
        <f t="shared" si="65"/>
        <v>2.3783071921745425</v>
      </c>
      <c r="L28" s="92">
        <f t="shared" si="66"/>
        <v>-0.20953638000000002</v>
      </c>
      <c r="M28" s="32">
        <f t="shared" si="33"/>
        <v>494.50590227552914</v>
      </c>
      <c r="N28" s="32">
        <f t="shared" si="34"/>
        <v>9.6580362280804906</v>
      </c>
      <c r="O28" s="55">
        <f t="shared" si="35"/>
        <v>0</v>
      </c>
      <c r="P28" s="33">
        <f t="shared" si="36"/>
        <v>51.201495893934009</v>
      </c>
      <c r="Q28" s="41">
        <f t="shared" si="37"/>
        <v>7.1085618396384389E-3</v>
      </c>
      <c r="R28" s="48">
        <f t="shared" si="38"/>
        <v>143.93639537970273</v>
      </c>
      <c r="S28" s="55">
        <f t="shared" si="39"/>
        <v>0.29107113730566586</v>
      </c>
      <c r="T28" s="55">
        <f t="shared" si="40"/>
        <v>-5.9001418002499455E-3</v>
      </c>
      <c r="U28" s="55">
        <f t="shared" si="67"/>
        <v>1.3757953184467038</v>
      </c>
      <c r="V28" s="82"/>
      <c r="W28" s="32">
        <f t="shared" si="41"/>
        <v>635.78410484247297</v>
      </c>
      <c r="X28" s="32">
        <f t="shared" si="42"/>
        <v>10.873610615261233</v>
      </c>
      <c r="Y28" s="55">
        <f t="shared" si="43"/>
        <v>3.0347871911780234E-4</v>
      </c>
      <c r="Z28" s="33">
        <f t="shared" si="44"/>
        <v>58.470376339404957</v>
      </c>
      <c r="AA28" s="41">
        <f t="shared" si="45"/>
        <v>6.9489463705549809E-3</v>
      </c>
      <c r="AB28" s="48">
        <f t="shared" si="46"/>
        <v>40.551192768936119</v>
      </c>
      <c r="AC28" s="55">
        <f t="shared" si="47"/>
        <v>6.3781388147448909E-2</v>
      </c>
      <c r="AD28" s="55">
        <f t="shared" si="48"/>
        <v>-9.8803936607882031E-3</v>
      </c>
      <c r="AE28" s="55">
        <f t="shared" si="68"/>
        <v>1.9242055573349619</v>
      </c>
      <c r="AF28" s="102">
        <f t="shared" si="69"/>
        <v>-0.72</v>
      </c>
      <c r="AG28" s="85">
        <f t="shared" si="49"/>
        <v>1026.2527447167263</v>
      </c>
      <c r="AH28" s="32">
        <f t="shared" si="50"/>
        <v>7.9791889023103595</v>
      </c>
      <c r="AI28" s="55">
        <f t="shared" si="51"/>
        <v>-5.8815449936399874E-4</v>
      </c>
      <c r="AJ28" s="33">
        <f t="shared" si="52"/>
        <v>128.61617355864036</v>
      </c>
      <c r="AK28" s="41">
        <f t="shared" si="53"/>
        <v>1.2812926599763279E-2</v>
      </c>
      <c r="AL28" s="48">
        <f t="shared" si="54"/>
        <v>90.392030806083383</v>
      </c>
      <c r="AM28" s="55">
        <f t="shared" si="55"/>
        <v>8.8079697005861893E-2</v>
      </c>
      <c r="AN28" s="55">
        <f t="shared" si="56"/>
        <v>-1.2930777452387141E-2</v>
      </c>
      <c r="AO28" s="55">
        <f t="shared" si="70"/>
        <v>1.4099996738535134</v>
      </c>
      <c r="AP28" s="99">
        <f t="shared" si="71"/>
        <v>0.18565603789972435</v>
      </c>
      <c r="AQ28" s="32">
        <f t="shared" si="57"/>
        <v>787.89557792023595</v>
      </c>
      <c r="AR28" s="32">
        <f t="shared" si="58"/>
        <v>9.3009336357157082</v>
      </c>
      <c r="AS28" s="55">
        <f t="shared" si="59"/>
        <v>-1.3066657747327166E-4</v>
      </c>
      <c r="AT28" s="33">
        <f t="shared" si="60"/>
        <v>84.711450353188894</v>
      </c>
      <c r="AU28" s="41">
        <f t="shared" si="61"/>
        <v>1.0040575428573053E-2</v>
      </c>
      <c r="AV28" s="48">
        <f t="shared" si="62"/>
        <v>14.909773463465445</v>
      </c>
      <c r="AW28" s="55">
        <f t="shared" si="63"/>
        <v>1.892353997318013E-2</v>
      </c>
      <c r="AX28" s="55">
        <f t="shared" si="64"/>
        <v>-9.9628933639613528E-3</v>
      </c>
      <c r="AY28" s="55">
        <f t="shared" si="72"/>
        <v>0.9906108311930093</v>
      </c>
      <c r="AZ28" s="121">
        <f t="shared" si="73"/>
        <v>-0.62305185358747295</v>
      </c>
    </row>
    <row r="29" spans="2:52" ht="17.25">
      <c r="B29" s="16">
        <v>2180</v>
      </c>
      <c r="C29" s="32">
        <f t="shared" si="25"/>
        <v>1194.0682544046542</v>
      </c>
      <c r="D29" s="32">
        <f t="shared" si="26"/>
        <v>8.7251080789871516</v>
      </c>
      <c r="E29" s="55">
        <f t="shared" si="27"/>
        <v>-2.1475317869268113E-4</v>
      </c>
      <c r="F29" s="33">
        <f t="shared" si="28"/>
        <v>136.85426513860065</v>
      </c>
      <c r="G29" s="41">
        <f t="shared" si="29"/>
        <v>1.1123017040295308E-2</v>
      </c>
      <c r="H29" s="48">
        <f t="shared" si="30"/>
        <v>72.339497079027723</v>
      </c>
      <c r="I29" s="55">
        <f t="shared" si="31"/>
        <v>6.0582380288717402E-2</v>
      </c>
      <c r="J29" s="55">
        <f t="shared" si="32"/>
        <v>-1.1455447494170514E-2</v>
      </c>
      <c r="K29" s="55">
        <f t="shared" si="65"/>
        <v>2.3783071921745425</v>
      </c>
      <c r="L29" s="92">
        <f t="shared" si="66"/>
        <v>-0.13969092000000005</v>
      </c>
      <c r="M29" s="32">
        <f t="shared" si="33"/>
        <v>528.0423985366881</v>
      </c>
      <c r="N29" s="32">
        <f t="shared" si="34"/>
        <v>9.6580362280804906</v>
      </c>
      <c r="O29" s="55">
        <f t="shared" si="35"/>
        <v>0</v>
      </c>
      <c r="P29" s="33">
        <f t="shared" si="36"/>
        <v>54.673888776832129</v>
      </c>
      <c r="Q29" s="41">
        <f t="shared" si="37"/>
        <v>6.5617493904354821E-3</v>
      </c>
      <c r="R29" s="48">
        <f t="shared" si="38"/>
        <v>144.89184668053576</v>
      </c>
      <c r="S29" s="55">
        <f t="shared" si="39"/>
        <v>0.2743943423521677</v>
      </c>
      <c r="T29" s="55">
        <f t="shared" si="40"/>
        <v>-5.9001418002499455E-3</v>
      </c>
      <c r="U29" s="55">
        <f t="shared" si="67"/>
        <v>1.3757953184467038</v>
      </c>
      <c r="V29" s="82"/>
      <c r="W29" s="32">
        <f t="shared" si="41"/>
        <v>679.27520839594831</v>
      </c>
      <c r="X29" s="32">
        <f t="shared" si="42"/>
        <v>10.895632280917107</v>
      </c>
      <c r="Y29" s="55">
        <f t="shared" si="43"/>
        <v>2.0231914607853497E-4</v>
      </c>
      <c r="Z29" s="33">
        <f t="shared" si="44"/>
        <v>62.343808131782176</v>
      </c>
      <c r="AA29" s="41">
        <f t="shared" si="45"/>
        <v>6.4144120343584436E-3</v>
      </c>
      <c r="AB29" s="48">
        <f t="shared" si="46"/>
        <v>39.249102200555733</v>
      </c>
      <c r="AC29" s="55">
        <f t="shared" si="47"/>
        <v>5.7780854822067206E-2</v>
      </c>
      <c r="AD29" s="55">
        <f t="shared" si="48"/>
        <v>-9.8803936607882031E-3</v>
      </c>
      <c r="AE29" s="55">
        <f t="shared" si="68"/>
        <v>1.9242055573349619</v>
      </c>
      <c r="AF29" s="102">
        <f t="shared" si="69"/>
        <v>-0.48</v>
      </c>
      <c r="AG29" s="85">
        <f t="shared" si="49"/>
        <v>1150.5800366443093</v>
      </c>
      <c r="AH29" s="32">
        <f t="shared" si="50"/>
        <v>7.947963521116856</v>
      </c>
      <c r="AI29" s="55">
        <f t="shared" si="51"/>
        <v>-3.9210299957599909E-4</v>
      </c>
      <c r="AJ29" s="33">
        <f t="shared" si="52"/>
        <v>144.76413153977694</v>
      </c>
      <c r="AK29" s="41">
        <f t="shared" si="53"/>
        <v>1.182731686131995E-2</v>
      </c>
      <c r="AL29" s="48">
        <f t="shared" si="54"/>
        <v>89.050219336671688</v>
      </c>
      <c r="AM29" s="55">
        <f t="shared" si="55"/>
        <v>7.7395936397774215E-2</v>
      </c>
      <c r="AN29" s="55">
        <f t="shared" si="56"/>
        <v>-1.2930777452387141E-2</v>
      </c>
      <c r="AO29" s="55">
        <f t="shared" si="70"/>
        <v>1.4099996738535134</v>
      </c>
      <c r="AP29" s="99">
        <f t="shared" si="71"/>
        <v>0.1237706919331496</v>
      </c>
      <c r="AQ29" s="32">
        <f t="shared" si="57"/>
        <v>863.65785563791042</v>
      </c>
      <c r="AR29" s="32">
        <f t="shared" si="58"/>
        <v>9.2928350225181635</v>
      </c>
      <c r="AS29" s="55">
        <f t="shared" si="59"/>
        <v>-8.7111051648847756E-5</v>
      </c>
      <c r="AT29" s="33">
        <f t="shared" si="60"/>
        <v>92.938038127774405</v>
      </c>
      <c r="AU29" s="41">
        <f t="shared" si="61"/>
        <v>9.2682234725289733E-3</v>
      </c>
      <c r="AV29" s="48">
        <f t="shared" si="62"/>
        <v>14.793666139691629</v>
      </c>
      <c r="AW29" s="55">
        <f t="shared" si="63"/>
        <v>1.7129081896400757E-2</v>
      </c>
      <c r="AX29" s="55">
        <f t="shared" si="64"/>
        <v>-9.9628933639613528E-3</v>
      </c>
      <c r="AY29" s="55">
        <f t="shared" si="72"/>
        <v>0.9906108311930093</v>
      </c>
      <c r="AZ29" s="121">
        <f t="shared" si="73"/>
        <v>-0.41536790239164856</v>
      </c>
    </row>
    <row r="30" spans="2:52" ht="17.25">
      <c r="B30" s="16">
        <v>2190</v>
      </c>
      <c r="C30" s="32">
        <f t="shared" si="25"/>
        <v>1320.8208527547617</v>
      </c>
      <c r="D30" s="32">
        <f t="shared" si="26"/>
        <v>8.7157443836231856</v>
      </c>
      <c r="E30" s="55">
        <f t="shared" si="27"/>
        <v>-1.0737658934634057E-4</v>
      </c>
      <c r="F30" s="33">
        <f t="shared" si="28"/>
        <v>151.54423932355951</v>
      </c>
      <c r="G30" s="41">
        <f t="shared" si="29"/>
        <v>1.0196098953604031E-2</v>
      </c>
      <c r="H30" s="48">
        <f t="shared" si="30"/>
        <v>71.357540601796472</v>
      </c>
      <c r="I30" s="55">
        <f t="shared" si="31"/>
        <v>5.4025146902375185E-2</v>
      </c>
      <c r="J30" s="55">
        <f t="shared" si="32"/>
        <v>-1.1455447494170514E-2</v>
      </c>
      <c r="K30" s="55">
        <f t="shared" si="65"/>
        <v>2.3783071921745425</v>
      </c>
      <c r="L30" s="92">
        <f t="shared" si="66"/>
        <v>-6.9845460000000026E-2</v>
      </c>
      <c r="M30" s="32">
        <f t="shared" si="33"/>
        <v>560.77847378728472</v>
      </c>
      <c r="N30" s="32">
        <f t="shared" si="34"/>
        <v>9.6580362280804906</v>
      </c>
      <c r="O30" s="55">
        <f t="shared" si="35"/>
        <v>0</v>
      </c>
      <c r="P30" s="33">
        <f t="shared" si="36"/>
        <v>58.063405494052283</v>
      </c>
      <c r="Q30" s="41">
        <f t="shared" si="37"/>
        <v>6.0149369412325253E-3</v>
      </c>
      <c r="R30" s="48">
        <f t="shared" si="38"/>
        <v>145.05827098543662</v>
      </c>
      <c r="S30" s="55">
        <f t="shared" si="39"/>
        <v>0.25867303715452589</v>
      </c>
      <c r="T30" s="55">
        <f t="shared" si="40"/>
        <v>-5.9001418002499455E-3</v>
      </c>
      <c r="U30" s="55">
        <f t="shared" si="67"/>
        <v>1.3757953184467038</v>
      </c>
      <c r="V30" s="82"/>
      <c r="W30" s="32">
        <f t="shared" si="41"/>
        <v>721.14248017784053</v>
      </c>
      <c r="X30" s="32">
        <f t="shared" si="42"/>
        <v>10.906659832784207</v>
      </c>
      <c r="Y30" s="55">
        <f t="shared" si="43"/>
        <v>1.0115957303926748E-4</v>
      </c>
      <c r="Z30" s="33">
        <f t="shared" si="44"/>
        <v>66.11946198323399</v>
      </c>
      <c r="AA30" s="41">
        <f t="shared" si="45"/>
        <v>5.8798776981619071E-3</v>
      </c>
      <c r="AB30" s="48">
        <f t="shared" si="46"/>
        <v>37.748094824629867</v>
      </c>
      <c r="AC30" s="55">
        <f t="shared" si="47"/>
        <v>5.234484982124591E-2</v>
      </c>
      <c r="AD30" s="55">
        <f t="shared" si="48"/>
        <v>-9.8803936607882031E-3</v>
      </c>
      <c r="AE30" s="55">
        <f t="shared" si="68"/>
        <v>1.9242055573349619</v>
      </c>
      <c r="AF30" s="102">
        <f t="shared" si="69"/>
        <v>-0.23999999999999977</v>
      </c>
      <c r="AG30" s="85">
        <f t="shared" si="49"/>
        <v>1279.8242337759154</v>
      </c>
      <c r="AH30" s="32">
        <f t="shared" si="50"/>
        <v>7.9323966839260773</v>
      </c>
      <c r="AI30" s="55">
        <f t="shared" si="51"/>
        <v>-1.9605149978799965E-4</v>
      </c>
      <c r="AJ30" s="33">
        <f t="shared" si="52"/>
        <v>161.34143119308507</v>
      </c>
      <c r="AK30" s="41">
        <f t="shared" si="53"/>
        <v>1.0841707122876621E-2</v>
      </c>
      <c r="AL30" s="48">
        <f t="shared" si="54"/>
        <v>87.038387286054174</v>
      </c>
      <c r="AM30" s="55">
        <f t="shared" si="55"/>
        <v>6.8008078757237952E-2</v>
      </c>
      <c r="AN30" s="55">
        <f t="shared" si="56"/>
        <v>-1.2930777452387141E-2</v>
      </c>
      <c r="AO30" s="55">
        <f t="shared" si="70"/>
        <v>1.4099996738535134</v>
      </c>
      <c r="AP30" s="99">
        <f t="shared" si="71"/>
        <v>6.1885345966574801E-2</v>
      </c>
      <c r="AQ30" s="32">
        <f t="shared" si="57"/>
        <v>939.83079135411867</v>
      </c>
      <c r="AR30" s="32">
        <f t="shared" si="58"/>
        <v>9.2887883606965005</v>
      </c>
      <c r="AS30" s="55">
        <f t="shared" si="59"/>
        <v>-4.3555525824423851E-5</v>
      </c>
      <c r="AT30" s="33">
        <f t="shared" si="60"/>
        <v>101.17905100850498</v>
      </c>
      <c r="AU30" s="41">
        <f t="shared" si="61"/>
        <v>8.4958715164848916E-3</v>
      </c>
      <c r="AV30" s="48">
        <f t="shared" si="62"/>
        <v>14.571875741499106</v>
      </c>
      <c r="AW30" s="55">
        <f t="shared" si="63"/>
        <v>1.5504786473854284E-2</v>
      </c>
      <c r="AX30" s="55">
        <f t="shared" si="64"/>
        <v>-9.9628933639613528E-3</v>
      </c>
      <c r="AY30" s="55">
        <f t="shared" si="72"/>
        <v>0.9906108311930093</v>
      </c>
      <c r="AZ30" s="121">
        <f t="shared" si="73"/>
        <v>-0.20768395119582417</v>
      </c>
    </row>
    <row r="31" spans="2:52" ht="17.25">
      <c r="B31" s="16">
        <v>2200</v>
      </c>
      <c r="C31" s="32">
        <f t="shared" si="25"/>
        <v>1449.1036750259523</v>
      </c>
      <c r="D31" s="32">
        <f t="shared" si="26"/>
        <v>8.7157443836231856</v>
      </c>
      <c r="E31" s="55">
        <f t="shared" si="27"/>
        <v>0</v>
      </c>
      <c r="F31" s="33">
        <f t="shared" si="28"/>
        <v>166.26275522132184</v>
      </c>
      <c r="G31" s="41">
        <f t="shared" si="29"/>
        <v>9.2691808669127553E-3</v>
      </c>
      <c r="H31" s="48">
        <f t="shared" si="30"/>
        <v>69.814404505037103</v>
      </c>
      <c r="I31" s="55">
        <f t="shared" si="31"/>
        <v>4.8177646436364727E-2</v>
      </c>
      <c r="J31" s="55">
        <f t="shared" si="32"/>
        <v>-1.1455447494170514E-2</v>
      </c>
      <c r="K31" s="55">
        <f t="shared" si="65"/>
        <v>2.3783071921745425</v>
      </c>
      <c r="L31" s="92">
        <f t="shared" si="66"/>
        <v>0</v>
      </c>
      <c r="M31" s="32">
        <f t="shared" si="33"/>
        <v>592.29640581068395</v>
      </c>
      <c r="N31" s="32">
        <f t="shared" si="34"/>
        <v>9.6580362280804906</v>
      </c>
      <c r="O31" s="55">
        <f t="shared" si="35"/>
        <v>0</v>
      </c>
      <c r="P31" s="33">
        <f t="shared" si="36"/>
        <v>61.326794787598487</v>
      </c>
      <c r="Q31" s="41">
        <f t="shared" si="37"/>
        <v>5.4681244920295686E-3</v>
      </c>
      <c r="R31" s="48">
        <f t="shared" si="38"/>
        <v>144.43294587670871</v>
      </c>
      <c r="S31" s="55">
        <f t="shared" si="39"/>
        <v>0.24385247734033</v>
      </c>
      <c r="T31" s="55">
        <f t="shared" si="40"/>
        <v>-5.9001418002499455E-3</v>
      </c>
      <c r="U31" s="55">
        <f t="shared" si="67"/>
        <v>1.3757953184467038</v>
      </c>
      <c r="V31" s="82"/>
      <c r="W31" s="32">
        <f t="shared" si="41"/>
        <v>760.73887584358135</v>
      </c>
      <c r="X31" s="32">
        <f t="shared" si="42"/>
        <v>10.906659832784207</v>
      </c>
      <c r="Y31" s="55">
        <f t="shared" si="43"/>
        <v>0</v>
      </c>
      <c r="Z31" s="33">
        <f t="shared" si="44"/>
        <v>69.749940633234459</v>
      </c>
      <c r="AA31" s="41">
        <f t="shared" si="45"/>
        <v>5.3453433619653698E-3</v>
      </c>
      <c r="AB31" s="48">
        <f t="shared" si="46"/>
        <v>36.074437182138716</v>
      </c>
      <c r="AC31" s="55">
        <f t="shared" si="47"/>
        <v>4.7420262494322865E-2</v>
      </c>
      <c r="AD31" s="55">
        <f t="shared" si="48"/>
        <v>-9.8803936607882031E-3</v>
      </c>
      <c r="AE31" s="55">
        <f t="shared" si="68"/>
        <v>1.9242055573349619</v>
      </c>
      <c r="AF31" s="102">
        <f t="shared" si="69"/>
        <v>0</v>
      </c>
      <c r="AG31" s="85">
        <f t="shared" si="49"/>
        <v>1412.3905933234657</v>
      </c>
      <c r="AH31" s="32">
        <f t="shared" si="50"/>
        <v>7.9323966839260773</v>
      </c>
      <c r="AI31" s="55">
        <f t="shared" si="51"/>
        <v>0</v>
      </c>
      <c r="AJ31" s="33">
        <f t="shared" si="52"/>
        <v>178.05344961951829</v>
      </c>
      <c r="AK31" s="41">
        <f t="shared" si="53"/>
        <v>9.8560973844332919E-3</v>
      </c>
      <c r="AL31" s="48">
        <f t="shared" si="54"/>
        <v>84.402958460183413</v>
      </c>
      <c r="AM31" s="55">
        <f t="shared" si="55"/>
        <v>5.9758935565817267E-2</v>
      </c>
      <c r="AN31" s="55">
        <f t="shared" si="56"/>
        <v>-1.2930777452387141E-2</v>
      </c>
      <c r="AO31" s="55">
        <f t="shared" si="70"/>
        <v>1.4099996738535134</v>
      </c>
      <c r="AP31" s="99">
        <f t="shared" si="71"/>
        <v>0</v>
      </c>
      <c r="AQ31" s="32">
        <f t="shared" si="57"/>
        <v>1015.2955643263708</v>
      </c>
      <c r="AR31" s="32">
        <f t="shared" si="58"/>
        <v>9.2887883606965005</v>
      </c>
      <c r="AS31" s="55">
        <f t="shared" si="59"/>
        <v>0</v>
      </c>
      <c r="AT31" s="33">
        <f t="shared" si="60"/>
        <v>109.30333698013558</v>
      </c>
      <c r="AU31" s="41">
        <f t="shared" si="61"/>
        <v>7.7235195604408108E-3</v>
      </c>
      <c r="AV31" s="48">
        <f t="shared" si="62"/>
        <v>14.249183600279174</v>
      </c>
      <c r="AW31" s="55">
        <f t="shared" si="63"/>
        <v>1.4034517731527011E-2</v>
      </c>
      <c r="AX31" s="55">
        <f t="shared" si="64"/>
        <v>-9.9628933639613528E-3</v>
      </c>
      <c r="AY31" s="55">
        <f t="shared" si="72"/>
        <v>0.9906108311930093</v>
      </c>
      <c r="AZ31" s="121">
        <f t="shared" si="73"/>
        <v>0</v>
      </c>
    </row>
    <row r="32" spans="2:52" ht="17.25">
      <c r="B32" s="16">
        <v>2210</v>
      </c>
      <c r="C32" s="32">
        <f t="shared" si="25"/>
        <v>1575.1773009026276</v>
      </c>
      <c r="D32" s="32">
        <f t="shared" si="26"/>
        <v>8.7157443836231856</v>
      </c>
      <c r="E32" s="55">
        <f t="shared" si="27"/>
        <v>0</v>
      </c>
      <c r="F32" s="33">
        <f t="shared" si="28"/>
        <v>180.72779920695854</v>
      </c>
      <c r="G32" s="41">
        <f t="shared" si="29"/>
        <v>8.3422627802214808E-3</v>
      </c>
      <c r="H32" s="48">
        <f t="shared" si="30"/>
        <v>67.674436547366113</v>
      </c>
      <c r="I32" s="55">
        <f t="shared" si="31"/>
        <v>4.2963059782912351E-2</v>
      </c>
      <c r="J32" s="55">
        <f t="shared" si="32"/>
        <v>-1.1455447494170514E-2</v>
      </c>
      <c r="K32" s="55">
        <f t="shared" si="65"/>
        <v>2.3783071921745425</v>
      </c>
      <c r="L32" s="92">
        <f t="shared" si="66"/>
        <v>0</v>
      </c>
      <c r="M32" s="32">
        <f t="shared" si="33"/>
        <v>622.17432298205097</v>
      </c>
      <c r="N32" s="32">
        <f t="shared" si="34"/>
        <v>9.6580362280804906</v>
      </c>
      <c r="O32" s="55">
        <f t="shared" si="35"/>
        <v>0</v>
      </c>
      <c r="P32" s="33">
        <f t="shared" si="36"/>
        <v>64.420375766772878</v>
      </c>
      <c r="Q32" s="41">
        <f t="shared" si="37"/>
        <v>4.9213120428266118E-3</v>
      </c>
      <c r="R32" s="48">
        <f t="shared" si="38"/>
        <v>143.02608981846097</v>
      </c>
      <c r="S32" s="55">
        <f t="shared" si="39"/>
        <v>0.22988105509231554</v>
      </c>
      <c r="T32" s="55">
        <f t="shared" si="40"/>
        <v>-5.9001418002499455E-3</v>
      </c>
      <c r="U32" s="55">
        <f t="shared" si="67"/>
        <v>1.3757953184467038</v>
      </c>
      <c r="V32" s="82"/>
      <c r="W32" s="32">
        <f t="shared" si="41"/>
        <v>798.2311812507869</v>
      </c>
      <c r="X32" s="32">
        <f t="shared" si="42"/>
        <v>10.906659832784207</v>
      </c>
      <c r="Y32" s="55">
        <f t="shared" si="43"/>
        <v>0</v>
      </c>
      <c r="Z32" s="33">
        <f t="shared" si="44"/>
        <v>73.187501351366322</v>
      </c>
      <c r="AA32" s="41">
        <f t="shared" si="45"/>
        <v>4.8108090257688325E-3</v>
      </c>
      <c r="AB32" s="48">
        <f t="shared" si="46"/>
        <v>34.291196412224394</v>
      </c>
      <c r="AC32" s="55">
        <f t="shared" si="47"/>
        <v>4.2958978824269765E-2</v>
      </c>
      <c r="AD32" s="55">
        <f t="shared" si="48"/>
        <v>-9.8803936607882031E-3</v>
      </c>
      <c r="AE32" s="55">
        <f t="shared" si="68"/>
        <v>1.9242055573349619</v>
      </c>
      <c r="AF32" s="102">
        <f t="shared" si="69"/>
        <v>0</v>
      </c>
      <c r="AG32" s="85">
        <f t="shared" si="49"/>
        <v>1543.401275470816</v>
      </c>
      <c r="AH32" s="32">
        <f t="shared" si="50"/>
        <v>7.9323966839260773</v>
      </c>
      <c r="AI32" s="55">
        <f t="shared" si="51"/>
        <v>0</v>
      </c>
      <c r="AJ32" s="33">
        <f t="shared" si="52"/>
        <v>194.56935110145321</v>
      </c>
      <c r="AK32" s="41">
        <f t="shared" si="53"/>
        <v>8.8704876459899627E-3</v>
      </c>
      <c r="AL32" s="48">
        <f t="shared" si="54"/>
        <v>81.044594760228748</v>
      </c>
      <c r="AM32" s="55">
        <f t="shared" si="55"/>
        <v>5.2510384725129908E-2</v>
      </c>
      <c r="AN32" s="55">
        <f t="shared" si="56"/>
        <v>-1.2930777452387141E-2</v>
      </c>
      <c r="AO32" s="55">
        <f t="shared" si="70"/>
        <v>1.4099996738535134</v>
      </c>
      <c r="AP32" s="99">
        <f t="shared" si="71"/>
        <v>0</v>
      </c>
      <c r="AQ32" s="32">
        <f t="shared" si="57"/>
        <v>1088.3811867354011</v>
      </c>
      <c r="AR32" s="32">
        <f t="shared" si="58"/>
        <v>9.2887883606965005</v>
      </c>
      <c r="AS32" s="55">
        <f t="shared" si="59"/>
        <v>0</v>
      </c>
      <c r="AT32" s="33">
        <f t="shared" si="60"/>
        <v>117.17149153065547</v>
      </c>
      <c r="AU32" s="41">
        <f t="shared" si="61"/>
        <v>6.95116760439673E-3</v>
      </c>
      <c r="AV32" s="48">
        <f t="shared" si="62"/>
        <v>13.826435231995994</v>
      </c>
      <c r="AW32" s="55">
        <f t="shared" si="63"/>
        <v>1.2703669817620038E-2</v>
      </c>
      <c r="AX32" s="55">
        <f t="shared" si="64"/>
        <v>-9.9628933639613528E-3</v>
      </c>
      <c r="AY32" s="55">
        <f t="shared" si="72"/>
        <v>0.9906108311930093</v>
      </c>
      <c r="AZ32" s="121">
        <f t="shared" si="73"/>
        <v>0</v>
      </c>
    </row>
    <row r="33" spans="2:52" ht="17.25">
      <c r="B33" s="16">
        <v>2220</v>
      </c>
      <c r="C33" s="32">
        <f t="shared" si="25"/>
        <v>1696.421928250064</v>
      </c>
      <c r="D33" s="32">
        <f t="shared" si="26"/>
        <v>8.7157443836231856</v>
      </c>
      <c r="E33" s="55">
        <f t="shared" si="27"/>
        <v>0</v>
      </c>
      <c r="F33" s="33">
        <f t="shared" si="28"/>
        <v>194.63878856264157</v>
      </c>
      <c r="G33" s="41">
        <f t="shared" si="29"/>
        <v>7.4153446935302045E-3</v>
      </c>
      <c r="H33" s="48">
        <f t="shared" si="30"/>
        <v>64.994813967577215</v>
      </c>
      <c r="I33" s="55">
        <f t="shared" si="31"/>
        <v>3.831288247648526E-2</v>
      </c>
      <c r="J33" s="55">
        <f t="shared" si="32"/>
        <v>-1.1455447494170514E-2</v>
      </c>
      <c r="K33" s="55">
        <f t="shared" si="65"/>
        <v>2.3783071921745425</v>
      </c>
      <c r="L33" s="92">
        <f t="shared" si="66"/>
        <v>0</v>
      </c>
      <c r="M33" s="32">
        <f t="shared" si="33"/>
        <v>649.99541657280702</v>
      </c>
      <c r="N33" s="32">
        <f t="shared" si="34"/>
        <v>9.6580362280804906</v>
      </c>
      <c r="O33" s="55">
        <f t="shared" si="35"/>
        <v>0</v>
      </c>
      <c r="P33" s="33">
        <f t="shared" si="36"/>
        <v>67.300991756788207</v>
      </c>
      <c r="Q33" s="41">
        <f t="shared" si="37"/>
        <v>4.3744995936236541E-3</v>
      </c>
      <c r="R33" s="48">
        <f t="shared" si="38"/>
        <v>140.86058436146112</v>
      </c>
      <c r="S33" s="55">
        <f t="shared" si="39"/>
        <v>0.21671011944079316</v>
      </c>
      <c r="T33" s="55">
        <f t="shared" si="40"/>
        <v>-5.9001418002499455E-3</v>
      </c>
      <c r="U33" s="55">
        <f t="shared" si="67"/>
        <v>1.3757953184467038</v>
      </c>
      <c r="V33" s="82"/>
      <c r="W33" s="32">
        <f t="shared" si="41"/>
        <v>833.10609850177877</v>
      </c>
      <c r="X33" s="32">
        <f t="shared" si="42"/>
        <v>10.906659832784207</v>
      </c>
      <c r="Y33" s="55">
        <f t="shared" si="43"/>
        <v>0</v>
      </c>
      <c r="Z33" s="33">
        <f t="shared" si="44"/>
        <v>76.385081342461461</v>
      </c>
      <c r="AA33" s="41">
        <f t="shared" si="45"/>
        <v>4.276274689572296E-3</v>
      </c>
      <c r="AB33" s="48">
        <f t="shared" si="46"/>
        <v>32.42233273020571</v>
      </c>
      <c r="AC33" s="55">
        <f t="shared" si="47"/>
        <v>3.8917411345940935E-2</v>
      </c>
      <c r="AD33" s="55">
        <f t="shared" si="48"/>
        <v>-9.8803936607882031E-3</v>
      </c>
      <c r="AE33" s="55">
        <f t="shared" si="68"/>
        <v>1.9242055573349619</v>
      </c>
      <c r="AF33" s="102">
        <f t="shared" si="69"/>
        <v>0</v>
      </c>
      <c r="AG33" s="85">
        <f t="shared" si="49"/>
        <v>1670.0229694901034</v>
      </c>
      <c r="AH33" s="32">
        <f t="shared" si="50"/>
        <v>7.9323966839260773</v>
      </c>
      <c r="AI33" s="55">
        <f t="shared" si="51"/>
        <v>0</v>
      </c>
      <c r="AJ33" s="33">
        <f t="shared" si="52"/>
        <v>210.53195346044376</v>
      </c>
      <c r="AK33" s="41">
        <f t="shared" si="53"/>
        <v>7.8848779075466335E-3</v>
      </c>
      <c r="AL33" s="48">
        <f t="shared" si="54"/>
        <v>77.05662647358055</v>
      </c>
      <c r="AM33" s="55">
        <f t="shared" si="55"/>
        <v>4.6141057866472171E-2</v>
      </c>
      <c r="AN33" s="55">
        <f t="shared" si="56"/>
        <v>-1.2930777452387141E-2</v>
      </c>
      <c r="AO33" s="55">
        <f t="shared" si="70"/>
        <v>1.4099996738535134</v>
      </c>
      <c r="AP33" s="99">
        <f t="shared" si="71"/>
        <v>0</v>
      </c>
      <c r="AQ33" s="32">
        <f t="shared" si="57"/>
        <v>1157.7513113074597</v>
      </c>
      <c r="AR33" s="32">
        <f t="shared" si="58"/>
        <v>9.2887883606965005</v>
      </c>
      <c r="AS33" s="55">
        <f t="shared" si="59"/>
        <v>0</v>
      </c>
      <c r="AT33" s="33">
        <f t="shared" si="60"/>
        <v>124.63964796595367</v>
      </c>
      <c r="AU33" s="41">
        <f t="shared" si="61"/>
        <v>6.1788156483526483E-3</v>
      </c>
      <c r="AV33" s="48">
        <f t="shared" si="62"/>
        <v>13.313007690435908</v>
      </c>
      <c r="AW33" s="55">
        <f t="shared" si="63"/>
        <v>1.1499021906009677E-2</v>
      </c>
      <c r="AX33" s="55">
        <f t="shared" si="64"/>
        <v>-9.9628933639613528E-3</v>
      </c>
      <c r="AY33" s="55">
        <f t="shared" si="72"/>
        <v>0.9906108311930093</v>
      </c>
      <c r="AZ33" s="121">
        <f t="shared" si="73"/>
        <v>0</v>
      </c>
    </row>
    <row r="34" spans="2:52" ht="17.25">
      <c r="B34" s="16">
        <v>2230</v>
      </c>
      <c r="C34" s="32">
        <f t="shared" si="25"/>
        <v>1810.142462867984</v>
      </c>
      <c r="D34" s="32">
        <f t="shared" si="26"/>
        <v>8.7157443836231856</v>
      </c>
      <c r="E34" s="55">
        <f t="shared" si="27"/>
        <v>0</v>
      </c>
      <c r="F34" s="33">
        <f t="shared" si="28"/>
        <v>207.68650194345159</v>
      </c>
      <c r="G34" s="41">
        <f t="shared" si="29"/>
        <v>6.4884266068389283E-3</v>
      </c>
      <c r="H34" s="48">
        <f t="shared" si="30"/>
        <v>61.845372178030964</v>
      </c>
      <c r="I34" s="55">
        <f t="shared" si="31"/>
        <v>3.4166024744838784E-2</v>
      </c>
      <c r="J34" s="55">
        <f t="shared" si="32"/>
        <v>-1.1455447494170514E-2</v>
      </c>
      <c r="K34" s="55">
        <f t="shared" si="65"/>
        <v>2.3783071921745425</v>
      </c>
      <c r="L34" s="92">
        <f t="shared" si="66"/>
        <v>0</v>
      </c>
      <c r="M34" s="32">
        <f t="shared" si="33"/>
        <v>675.35750174558871</v>
      </c>
      <c r="N34" s="32">
        <f t="shared" si="34"/>
        <v>9.6580362280804906</v>
      </c>
      <c r="O34" s="55">
        <f t="shared" si="35"/>
        <v>0</v>
      </c>
      <c r="P34" s="33">
        <f t="shared" si="36"/>
        <v>69.927000251045257</v>
      </c>
      <c r="Q34" s="41">
        <f t="shared" si="37"/>
        <v>3.8276871444206974E-3</v>
      </c>
      <c r="R34" s="48">
        <f t="shared" si="38"/>
        <v>137.97135501789569</v>
      </c>
      <c r="S34" s="55">
        <f t="shared" si="39"/>
        <v>0.20429380685234519</v>
      </c>
      <c r="T34" s="55">
        <f t="shared" si="40"/>
        <v>-5.9001418002499455E-3</v>
      </c>
      <c r="U34" s="55">
        <f t="shared" si="67"/>
        <v>1.3757953184467038</v>
      </c>
      <c r="V34" s="82"/>
      <c r="W34" s="32">
        <f t="shared" si="41"/>
        <v>864.8693082077333</v>
      </c>
      <c r="X34" s="32">
        <f t="shared" si="42"/>
        <v>10.906659832784207</v>
      </c>
      <c r="Y34" s="55">
        <f t="shared" si="43"/>
        <v>0</v>
      </c>
      <c r="Z34" s="33">
        <f t="shared" si="44"/>
        <v>79.297357895772294</v>
      </c>
      <c r="AA34" s="41">
        <f t="shared" si="45"/>
        <v>3.7417403533757587E-3</v>
      </c>
      <c r="AB34" s="48">
        <f t="shared" si="46"/>
        <v>30.491895715983606</v>
      </c>
      <c r="AC34" s="55">
        <f t="shared" si="47"/>
        <v>3.5256073289468316E-2</v>
      </c>
      <c r="AD34" s="55">
        <f t="shared" si="48"/>
        <v>-9.8803936607882031E-3</v>
      </c>
      <c r="AE34" s="55">
        <f t="shared" si="68"/>
        <v>1.9242055573349619</v>
      </c>
      <c r="AF34" s="102">
        <f t="shared" si="69"/>
        <v>0</v>
      </c>
      <c r="AG34" s="85">
        <f t="shared" si="49"/>
        <v>1789.309984849918</v>
      </c>
      <c r="AH34" s="32">
        <f t="shared" si="50"/>
        <v>7.9323966839260773</v>
      </c>
      <c r="AI34" s="55">
        <f t="shared" si="51"/>
        <v>0</v>
      </c>
      <c r="AJ34" s="33">
        <f t="shared" si="52"/>
        <v>225.56990732393794</v>
      </c>
      <c r="AK34" s="41">
        <f t="shared" si="53"/>
        <v>6.8992681691033043E-3</v>
      </c>
      <c r="AL34" s="48">
        <f t="shared" si="54"/>
        <v>72.546335458410539</v>
      </c>
      <c r="AM34" s="55">
        <f t="shared" si="55"/>
        <v>4.0544308181734934E-2</v>
      </c>
      <c r="AN34" s="55">
        <f t="shared" si="56"/>
        <v>-1.2930777452387141E-2</v>
      </c>
      <c r="AO34" s="55">
        <f t="shared" si="70"/>
        <v>1.4099996738535134</v>
      </c>
      <c r="AP34" s="99">
        <f t="shared" si="71"/>
        <v>0</v>
      </c>
      <c r="AQ34" s="32">
        <f t="shared" si="57"/>
        <v>1222.0676703510876</v>
      </c>
      <c r="AR34" s="32">
        <f t="shared" si="58"/>
        <v>9.2887883606965005</v>
      </c>
      <c r="AS34" s="55">
        <f t="shared" si="59"/>
        <v>0</v>
      </c>
      <c r="AT34" s="33">
        <f t="shared" si="60"/>
        <v>131.56373284614844</v>
      </c>
      <c r="AU34" s="41">
        <f t="shared" si="61"/>
        <v>5.4064636923085684E-3</v>
      </c>
      <c r="AV34" s="48">
        <f t="shared" si="62"/>
        <v>12.7200219354648</v>
      </c>
      <c r="AW34" s="55">
        <f t="shared" si="63"/>
        <v>1.0408606858743319E-2</v>
      </c>
      <c r="AX34" s="55">
        <f t="shared" si="64"/>
        <v>-9.9628933639613528E-3</v>
      </c>
      <c r="AY34" s="55">
        <f t="shared" si="72"/>
        <v>0.9906108311930093</v>
      </c>
      <c r="AZ34" s="121">
        <f t="shared" si="73"/>
        <v>0</v>
      </c>
    </row>
    <row r="35" spans="2:52" ht="17.25">
      <c r="B35" s="16">
        <v>2240</v>
      </c>
      <c r="C35" s="32">
        <f t="shared" si="25"/>
        <v>1913.6657359193057</v>
      </c>
      <c r="D35" s="32">
        <f t="shared" si="26"/>
        <v>8.7157443836231856</v>
      </c>
      <c r="E35" s="55">
        <f t="shared" si="27"/>
        <v>0</v>
      </c>
      <c r="F35" s="33">
        <f t="shared" si="28"/>
        <v>219.56423360867126</v>
      </c>
      <c r="G35" s="41">
        <f t="shared" si="29"/>
        <v>5.5615085201476538E-3</v>
      </c>
      <c r="H35" s="48">
        <f t="shared" si="30"/>
        <v>58.305584802817336</v>
      </c>
      <c r="I35" s="55">
        <f t="shared" si="31"/>
        <v>3.0468008967515909E-2</v>
      </c>
      <c r="J35" s="55">
        <f t="shared" si="32"/>
        <v>-1.1455447494170514E-2</v>
      </c>
      <c r="K35" s="55">
        <f t="shared" si="65"/>
        <v>2.3783071921745425</v>
      </c>
      <c r="L35" s="92">
        <f t="shared" si="66"/>
        <v>0</v>
      </c>
      <c r="M35" s="32">
        <f t="shared" si="33"/>
        <v>697.88262516643431</v>
      </c>
      <c r="N35" s="32">
        <f t="shared" si="34"/>
        <v>9.6580362280804906</v>
      </c>
      <c r="O35" s="55">
        <f t="shared" si="35"/>
        <v>0</v>
      </c>
      <c r="P35" s="33">
        <f t="shared" si="36"/>
        <v>72.259267690191365</v>
      </c>
      <c r="Q35" s="41">
        <f t="shared" si="37"/>
        <v>3.2808746952177406E-3</v>
      </c>
      <c r="R35" s="48">
        <f t="shared" si="38"/>
        <v>134.4044342164436</v>
      </c>
      <c r="S35" s="55">
        <f t="shared" si="39"/>
        <v>0.19258888152486991</v>
      </c>
      <c r="T35" s="55">
        <f t="shared" si="40"/>
        <v>-5.9001418002499455E-3</v>
      </c>
      <c r="U35" s="55">
        <f t="shared" si="67"/>
        <v>1.3757953184467038</v>
      </c>
      <c r="V35" s="82"/>
      <c r="W35" s="32">
        <f t="shared" si="41"/>
        <v>893.05705205158461</v>
      </c>
      <c r="X35" s="32">
        <f t="shared" si="42"/>
        <v>10.906659832784207</v>
      </c>
      <c r="Y35" s="55">
        <f t="shared" si="43"/>
        <v>0</v>
      </c>
      <c r="Z35" s="33">
        <f t="shared" si="44"/>
        <v>81.881810356563463</v>
      </c>
      <c r="AA35" s="41">
        <f t="shared" si="45"/>
        <v>3.2072060171792222E-3</v>
      </c>
      <c r="AB35" s="48">
        <f t="shared" si="46"/>
        <v>28.523521356260744</v>
      </c>
      <c r="AC35" s="55">
        <f t="shared" si="47"/>
        <v>3.1939192788114475E-2</v>
      </c>
      <c r="AD35" s="55">
        <f t="shared" si="48"/>
        <v>-9.8803936607882031E-3</v>
      </c>
      <c r="AE35" s="55">
        <f t="shared" si="68"/>
        <v>1.9242055573349619</v>
      </c>
      <c r="AF35" s="102">
        <f t="shared" si="69"/>
        <v>0</v>
      </c>
      <c r="AG35" s="85">
        <f t="shared" si="49"/>
        <v>1898.3149922688831</v>
      </c>
      <c r="AH35" s="32">
        <f t="shared" si="50"/>
        <v>7.9323966839260773</v>
      </c>
      <c r="AI35" s="55">
        <f t="shared" si="51"/>
        <v>0</v>
      </c>
      <c r="AJ35" s="33">
        <f t="shared" si="52"/>
        <v>239.31165672987083</v>
      </c>
      <c r="AK35" s="41">
        <f t="shared" si="53"/>
        <v>5.9136584306599752E-3</v>
      </c>
      <c r="AL35" s="48">
        <f t="shared" si="54"/>
        <v>67.630176222639491</v>
      </c>
      <c r="AM35" s="55">
        <f t="shared" si="55"/>
        <v>3.5626424749354846E-2</v>
      </c>
      <c r="AN35" s="55">
        <f t="shared" si="56"/>
        <v>-1.2930777452387141E-2</v>
      </c>
      <c r="AO35" s="55">
        <f t="shared" si="70"/>
        <v>1.4099996738535134</v>
      </c>
      <c r="AP35" s="99">
        <f t="shared" si="71"/>
        <v>0</v>
      </c>
      <c r="AQ35" s="32">
        <f t="shared" si="57"/>
        <v>1280.0323528782053</v>
      </c>
      <c r="AR35" s="32">
        <f t="shared" si="58"/>
        <v>9.2887883606965005</v>
      </c>
      <c r="AS35" s="55">
        <f t="shared" si="59"/>
        <v>0</v>
      </c>
      <c r="AT35" s="33">
        <f t="shared" si="60"/>
        <v>137.80401739955508</v>
      </c>
      <c r="AU35" s="41">
        <f t="shared" si="61"/>
        <v>4.6341117362644867E-3</v>
      </c>
      <c r="AV35" s="48">
        <f t="shared" si="62"/>
        <v>12.059943014472367</v>
      </c>
      <c r="AW35" s="55">
        <f t="shared" si="63"/>
        <v>9.4215923428459369E-3</v>
      </c>
      <c r="AX35" s="55">
        <f t="shared" si="64"/>
        <v>-9.9628933639613528E-3</v>
      </c>
      <c r="AY35" s="55">
        <f t="shared" si="72"/>
        <v>0.9906108311930093</v>
      </c>
      <c r="AZ35" s="121">
        <f t="shared" si="73"/>
        <v>0</v>
      </c>
    </row>
    <row r="36" spans="2:52" ht="17.25">
      <c r="B36" s="16">
        <v>2250</v>
      </c>
      <c r="C36" s="32">
        <f t="shared" si="25"/>
        <v>2004.443649050952</v>
      </c>
      <c r="D36" s="32">
        <f t="shared" si="26"/>
        <v>8.7157443836231856</v>
      </c>
      <c r="E36" s="55">
        <f t="shared" si="27"/>
        <v>0</v>
      </c>
      <c r="F36" s="33">
        <f t="shared" si="28"/>
        <v>229.97962776619352</v>
      </c>
      <c r="G36" s="41">
        <f t="shared" si="29"/>
        <v>4.6345904334563776E-3</v>
      </c>
      <c r="H36" s="48">
        <f t="shared" si="30"/>
        <v>54.461243070882901</v>
      </c>
      <c r="I36" s="55">
        <f t="shared" si="31"/>
        <v>2.7170253998743631E-2</v>
      </c>
      <c r="J36" s="55">
        <f t="shared" si="32"/>
        <v>-1.1455447494170514E-2</v>
      </c>
      <c r="K36" s="55">
        <f t="shared" si="65"/>
        <v>2.3783071921745425</v>
      </c>
      <c r="L36" s="92">
        <f t="shared" si="66"/>
        <v>0</v>
      </c>
      <c r="M36" s="32">
        <f t="shared" si="33"/>
        <v>717.22640102236221</v>
      </c>
      <c r="N36" s="32">
        <f t="shared" si="34"/>
        <v>9.6580362280804906</v>
      </c>
      <c r="O36" s="55">
        <f t="shared" si="35"/>
        <v>0</v>
      </c>
      <c r="P36" s="33">
        <f t="shared" si="36"/>
        <v>74.262136120078424</v>
      </c>
      <c r="Q36" s="41">
        <f t="shared" si="37"/>
        <v>2.7340622460147838E-3</v>
      </c>
      <c r="R36" s="48">
        <f t="shared" si="38"/>
        <v>130.21574146877558</v>
      </c>
      <c r="S36" s="55">
        <f t="shared" si="39"/>
        <v>0.18155458483285197</v>
      </c>
      <c r="T36" s="55">
        <f t="shared" si="40"/>
        <v>-5.9001418002499455E-3</v>
      </c>
      <c r="U36" s="55">
        <f t="shared" si="67"/>
        <v>1.3757953184467038</v>
      </c>
      <c r="V36" s="82"/>
      <c r="W36" s="32">
        <f t="shared" si="41"/>
        <v>917.24735876945886</v>
      </c>
      <c r="X36" s="32">
        <f t="shared" si="42"/>
        <v>10.906659832784207</v>
      </c>
      <c r="Y36" s="55">
        <f t="shared" si="43"/>
        <v>0</v>
      </c>
      <c r="Z36" s="33">
        <f t="shared" si="44"/>
        <v>84.099749403783107</v>
      </c>
      <c r="AA36" s="41">
        <f t="shared" si="45"/>
        <v>2.6726716809826849E-3</v>
      </c>
      <c r="AB36" s="48">
        <f t="shared" si="46"/>
        <v>26.539968389202382</v>
      </c>
      <c r="AC36" s="55">
        <f t="shared" si="47"/>
        <v>2.8934363381331842E-2</v>
      </c>
      <c r="AD36" s="55">
        <f t="shared" si="48"/>
        <v>-9.8803936607882031E-3</v>
      </c>
      <c r="AE36" s="55">
        <f t="shared" si="68"/>
        <v>1.9242055573349619</v>
      </c>
      <c r="AF36" s="102">
        <f t="shared" si="69"/>
        <v>0</v>
      </c>
      <c r="AG36" s="85">
        <f t="shared" si="49"/>
        <v>1994.2083079083691</v>
      </c>
      <c r="AH36" s="32">
        <f t="shared" si="50"/>
        <v>7.9323966839260773</v>
      </c>
      <c r="AI36" s="55">
        <f t="shared" si="51"/>
        <v>0</v>
      </c>
      <c r="AJ36" s="33">
        <f t="shared" si="52"/>
        <v>251.40047672469041</v>
      </c>
      <c r="AK36" s="41">
        <f t="shared" si="53"/>
        <v>4.928048692216646E-3</v>
      </c>
      <c r="AL36" s="48">
        <f t="shared" si="54"/>
        <v>62.428817624174187</v>
      </c>
      <c r="AM36" s="55">
        <f t="shared" si="55"/>
        <v>3.1305063456311052E-2</v>
      </c>
      <c r="AN36" s="55">
        <f t="shared" si="56"/>
        <v>-1.2930777452387141E-2</v>
      </c>
      <c r="AO36" s="55">
        <f t="shared" si="70"/>
        <v>1.4099996738535134</v>
      </c>
      <c r="AP36" s="99">
        <f t="shared" si="71"/>
        <v>0</v>
      </c>
      <c r="AQ36" s="32">
        <f t="shared" si="57"/>
        <v>1330.4310016131665</v>
      </c>
      <c r="AR36" s="32">
        <f t="shared" si="58"/>
        <v>9.2887883606965005</v>
      </c>
      <c r="AS36" s="55">
        <f t="shared" si="59"/>
        <v>0</v>
      </c>
      <c r="AT36" s="33">
        <f t="shared" si="60"/>
        <v>143.22976796872643</v>
      </c>
      <c r="AU36" s="41">
        <f t="shared" si="61"/>
        <v>3.8617597802204067E-3</v>
      </c>
      <c r="AV36" s="48">
        <f t="shared" si="62"/>
        <v>11.34614603959422</v>
      </c>
      <c r="AW36" s="55">
        <f t="shared" si="63"/>
        <v>8.5281732204352256E-3</v>
      </c>
      <c r="AX36" s="55">
        <f t="shared" si="64"/>
        <v>-9.9628933639613528E-3</v>
      </c>
      <c r="AY36" s="55">
        <f t="shared" si="72"/>
        <v>0.9906108311930093</v>
      </c>
      <c r="AZ36" s="121">
        <f t="shared" si="73"/>
        <v>0</v>
      </c>
    </row>
    <row r="37" spans="2:52" ht="17.25">
      <c r="B37" s="16">
        <v>2260</v>
      </c>
      <c r="C37" s="32">
        <f t="shared" si="25"/>
        <v>2080.1567760023991</v>
      </c>
      <c r="D37" s="32">
        <f t="shared" si="26"/>
        <v>8.7157443836231856</v>
      </c>
      <c r="E37" s="55">
        <f t="shared" si="27"/>
        <v>0</v>
      </c>
      <c r="F37" s="33">
        <f t="shared" si="28"/>
        <v>238.66656529200156</v>
      </c>
      <c r="G37" s="41">
        <f t="shared" si="29"/>
        <v>3.7076723467651031E-3</v>
      </c>
      <c r="H37" s="48">
        <f t="shared" si="30"/>
        <v>50.401027456122101</v>
      </c>
      <c r="I37" s="55">
        <f t="shared" si="31"/>
        <v>2.4229436952815511E-2</v>
      </c>
      <c r="J37" s="55">
        <f t="shared" si="32"/>
        <v>-1.1455447494170514E-2</v>
      </c>
      <c r="K37" s="55">
        <f t="shared" si="65"/>
        <v>2.3783071921745425</v>
      </c>
      <c r="L37" s="92">
        <f t="shared" si="66"/>
        <v>0</v>
      </c>
      <c r="M37" s="32">
        <f t="shared" si="33"/>
        <v>733.08675449340433</v>
      </c>
      <c r="N37" s="32">
        <f t="shared" si="34"/>
        <v>9.6580362280804906</v>
      </c>
      <c r="O37" s="55">
        <f t="shared" si="35"/>
        <v>0</v>
      </c>
      <c r="P37" s="33">
        <f t="shared" si="36"/>
        <v>75.904328497130038</v>
      </c>
      <c r="Q37" s="41">
        <f t="shared" si="37"/>
        <v>2.1872497968118271E-3</v>
      </c>
      <c r="R37" s="48">
        <f t="shared" si="38"/>
        <v>125.46962590903419</v>
      </c>
      <c r="S37" s="55">
        <f t="shared" si="39"/>
        <v>0.17115249339860097</v>
      </c>
      <c r="T37" s="55">
        <f t="shared" si="40"/>
        <v>-5.9001418002499455E-3</v>
      </c>
      <c r="U37" s="55">
        <f t="shared" si="67"/>
        <v>1.3757953184467038</v>
      </c>
      <c r="V37" s="82"/>
      <c r="W37" s="32">
        <f t="shared" si="41"/>
        <v>937.07053526479353</v>
      </c>
      <c r="X37" s="32">
        <f t="shared" si="42"/>
        <v>10.906659832784207</v>
      </c>
      <c r="Y37" s="55">
        <f t="shared" si="43"/>
        <v>0</v>
      </c>
      <c r="Z37" s="33">
        <f t="shared" si="44"/>
        <v>85.917278949881947</v>
      </c>
      <c r="AA37" s="41">
        <f t="shared" si="45"/>
        <v>2.1381373447861476E-3</v>
      </c>
      <c r="AB37" s="48">
        <f t="shared" si="46"/>
        <v>24.562705958688358</v>
      </c>
      <c r="AC37" s="55">
        <f t="shared" si="47"/>
        <v>2.6212227398386322E-2</v>
      </c>
      <c r="AD37" s="55">
        <f t="shared" si="48"/>
        <v>-9.8803936607882031E-3</v>
      </c>
      <c r="AE37" s="55">
        <f t="shared" si="68"/>
        <v>1.9242055573349619</v>
      </c>
      <c r="AF37" s="102">
        <f t="shared" si="69"/>
        <v>0</v>
      </c>
      <c r="AG37" s="85">
        <f t="shared" si="49"/>
        <v>2074.3991033096386</v>
      </c>
      <c r="AH37" s="32">
        <f t="shared" si="50"/>
        <v>7.9323966839260773</v>
      </c>
      <c r="AI37" s="55">
        <f t="shared" si="51"/>
        <v>0</v>
      </c>
      <c r="AJ37" s="33">
        <f t="shared" si="52"/>
        <v>261.50975373094064</v>
      </c>
      <c r="AK37" s="41">
        <f t="shared" si="53"/>
        <v>3.9424389537733168E-3</v>
      </c>
      <c r="AL37" s="48">
        <f t="shared" si="54"/>
        <v>57.062297218942248</v>
      </c>
      <c r="AM37" s="55">
        <f t="shared" si="55"/>
        <v>2.7507868243821138E-2</v>
      </c>
      <c r="AN37" s="55">
        <f t="shared" si="56"/>
        <v>-1.2930777452387141E-2</v>
      </c>
      <c r="AO37" s="55">
        <f t="shared" si="70"/>
        <v>1.4099996738535134</v>
      </c>
      <c r="AP37" s="99">
        <f t="shared" si="71"/>
        <v>0</v>
      </c>
      <c r="AQ37" s="32">
        <f t="shared" si="57"/>
        <v>1372.1749412050528</v>
      </c>
      <c r="AR37" s="32">
        <f t="shared" si="58"/>
        <v>9.2887883606965005</v>
      </c>
      <c r="AS37" s="55">
        <f t="shared" si="59"/>
        <v>0</v>
      </c>
      <c r="AT37" s="33">
        <f t="shared" si="60"/>
        <v>147.72378139339619</v>
      </c>
      <c r="AU37" s="41">
        <f t="shared" si="61"/>
        <v>3.089407824176325E-3</v>
      </c>
      <c r="AV37" s="48">
        <f t="shared" si="62"/>
        <v>10.592468978488828</v>
      </c>
      <c r="AW37" s="55">
        <f t="shared" si="63"/>
        <v>7.7194741431340043E-3</v>
      </c>
      <c r="AX37" s="55">
        <f t="shared" si="64"/>
        <v>-9.9628933639613528E-3</v>
      </c>
      <c r="AY37" s="55">
        <f t="shared" si="72"/>
        <v>0.9906108311930093</v>
      </c>
      <c r="AZ37" s="121">
        <f t="shared" si="73"/>
        <v>0</v>
      </c>
    </row>
    <row r="38" spans="2:52" ht="17.25">
      <c r="B38" s="16">
        <v>2270</v>
      </c>
      <c r="C38" s="32">
        <f t="shared" si="25"/>
        <v>2138.812581440729</v>
      </c>
      <c r="D38" s="32">
        <f t="shared" si="26"/>
        <v>8.7157443836231856</v>
      </c>
      <c r="E38" s="55">
        <f t="shared" si="27"/>
        <v>0</v>
      </c>
      <c r="F38" s="33">
        <f t="shared" si="28"/>
        <v>245.39643285770759</v>
      </c>
      <c r="G38" s="41">
        <f t="shared" si="29"/>
        <v>2.7807542600738269E-3</v>
      </c>
      <c r="H38" s="48">
        <f t="shared" si="30"/>
        <v>46.213161042190777</v>
      </c>
      <c r="I38" s="55">
        <f t="shared" si="31"/>
        <v>2.1606924067681076E-2</v>
      </c>
      <c r="J38" s="55">
        <f t="shared" si="32"/>
        <v>-1.1455447494170514E-2</v>
      </c>
      <c r="K38" s="55">
        <f t="shared" si="65"/>
        <v>2.3783071921745425</v>
      </c>
      <c r="L38" s="92">
        <f t="shared" si="66"/>
        <v>0</v>
      </c>
      <c r="M38" s="32">
        <f t="shared" si="33"/>
        <v>745.21176308354109</v>
      </c>
      <c r="N38" s="32">
        <f t="shared" si="34"/>
        <v>9.6580362280804906</v>
      </c>
      <c r="O38" s="55">
        <f t="shared" si="35"/>
        <v>0</v>
      </c>
      <c r="P38" s="33">
        <f t="shared" si="36"/>
        <v>77.159760585372126</v>
      </c>
      <c r="Q38" s="41">
        <f t="shared" si="37"/>
        <v>1.6404373476088703E-3</v>
      </c>
      <c r="R38" s="48">
        <f t="shared" si="38"/>
        <v>120.23722425301999</v>
      </c>
      <c r="S38" s="55">
        <f t="shared" si="39"/>
        <v>0.16134638529523712</v>
      </c>
      <c r="T38" s="55">
        <f t="shared" si="40"/>
        <v>-5.9001418002499455E-3</v>
      </c>
      <c r="U38" s="55">
        <f t="shared" si="67"/>
        <v>1.3757953184467038</v>
      </c>
      <c r="V38" s="82"/>
      <c r="W38" s="32">
        <f t="shared" si="41"/>
        <v>952.21855902981201</v>
      </c>
      <c r="X38" s="32">
        <f t="shared" si="42"/>
        <v>10.906659832784207</v>
      </c>
      <c r="Y38" s="55">
        <f t="shared" si="43"/>
        <v>0</v>
      </c>
      <c r="Z38" s="33">
        <f t="shared" si="44"/>
        <v>87.306157304690927</v>
      </c>
      <c r="AA38" s="41">
        <f t="shared" si="45"/>
        <v>1.6036030085896102E-3</v>
      </c>
      <c r="AB38" s="48">
        <f t="shared" si="46"/>
        <v>22.611561995010462</v>
      </c>
      <c r="AC38" s="55">
        <f t="shared" si="47"/>
        <v>2.3746189129151954E-2</v>
      </c>
      <c r="AD38" s="55">
        <f t="shared" si="48"/>
        <v>-9.8803936607882031E-3</v>
      </c>
      <c r="AE38" s="55">
        <f t="shared" si="68"/>
        <v>1.9242055573349619</v>
      </c>
      <c r="AF38" s="102">
        <f t="shared" si="69"/>
        <v>0</v>
      </c>
      <c r="AG38" s="85">
        <f t="shared" si="49"/>
        <v>2136.6513529455083</v>
      </c>
      <c r="AH38" s="32">
        <f t="shared" si="50"/>
        <v>7.9323966839260773</v>
      </c>
      <c r="AI38" s="55">
        <f t="shared" si="51"/>
        <v>0</v>
      </c>
      <c r="AJ38" s="33">
        <f t="shared" si="52"/>
        <v>269.35760251061845</v>
      </c>
      <c r="AK38" s="41">
        <f t="shared" si="53"/>
        <v>2.9568292153299876E-3</v>
      </c>
      <c r="AL38" s="48">
        <f t="shared" si="54"/>
        <v>51.645554507793989</v>
      </c>
      <c r="AM38" s="55">
        <f t="shared" si="55"/>
        <v>2.4171259591134205E-2</v>
      </c>
      <c r="AN38" s="55">
        <f t="shared" si="56"/>
        <v>-1.2930777452387141E-2</v>
      </c>
      <c r="AO38" s="55">
        <f t="shared" si="70"/>
        <v>1.4099996738535134</v>
      </c>
      <c r="AP38" s="99">
        <f t="shared" si="71"/>
        <v>0</v>
      </c>
      <c r="AQ38" s="32">
        <f t="shared" si="57"/>
        <v>1404.340205728766</v>
      </c>
      <c r="AR38" s="32">
        <f t="shared" si="58"/>
        <v>9.2887883606965005</v>
      </c>
      <c r="AS38" s="55">
        <f t="shared" si="59"/>
        <v>0</v>
      </c>
      <c r="AT38" s="33">
        <f t="shared" si="60"/>
        <v>151.18658658118727</v>
      </c>
      <c r="AU38" s="41">
        <f t="shared" si="61"/>
        <v>2.3170558681322433E-3</v>
      </c>
      <c r="AV38" s="48">
        <f t="shared" si="62"/>
        <v>9.812772956319753</v>
      </c>
      <c r="AW38" s="55">
        <f t="shared" si="63"/>
        <v>6.9874613831393713E-3</v>
      </c>
      <c r="AX38" s="55">
        <f t="shared" si="64"/>
        <v>-9.9628933639613528E-3</v>
      </c>
      <c r="AY38" s="55">
        <f t="shared" si="72"/>
        <v>0.9906108311930093</v>
      </c>
      <c r="AZ38" s="121">
        <f t="shared" si="73"/>
        <v>0</v>
      </c>
    </row>
    <row r="39" spans="2:52" ht="17.25">
      <c r="B39" s="16">
        <v>2280</v>
      </c>
      <c r="C39" s="32">
        <f t="shared" si="25"/>
        <v>2178.8324681924132</v>
      </c>
      <c r="D39" s="32">
        <f t="shared" si="26"/>
        <v>8.7157443836231856</v>
      </c>
      <c r="E39" s="55">
        <f t="shared" si="27"/>
        <v>0</v>
      </c>
      <c r="F39" s="33">
        <f t="shared" si="28"/>
        <v>249.98811028538449</v>
      </c>
      <c r="G39" s="41">
        <f t="shared" si="29"/>
        <v>1.8538361733825524E-3</v>
      </c>
      <c r="H39" s="48">
        <f t="shared" si="30"/>
        <v>41.982317400360891</v>
      </c>
      <c r="I39" s="55">
        <f t="shared" si="31"/>
        <v>1.9268263169948972E-2</v>
      </c>
      <c r="J39" s="55">
        <f t="shared" si="32"/>
        <v>-1.1455447494170514E-2</v>
      </c>
      <c r="K39" s="55">
        <f t="shared" si="65"/>
        <v>2.3783071921745425</v>
      </c>
      <c r="L39" s="92">
        <f t="shared" si="66"/>
        <v>0</v>
      </c>
      <c r="M39" s="32">
        <f t="shared" si="33"/>
        <v>753.40631160874034</v>
      </c>
      <c r="N39" s="32">
        <f t="shared" si="34"/>
        <v>9.6580362280804906</v>
      </c>
      <c r="O39" s="55">
        <f t="shared" si="35"/>
        <v>0</v>
      </c>
      <c r="P39" s="33">
        <f t="shared" si="36"/>
        <v>78.008230018668911</v>
      </c>
      <c r="Q39" s="41">
        <f t="shared" si="37"/>
        <v>1.0936248984059135E-3</v>
      </c>
      <c r="R39" s="48">
        <f t="shared" si="38"/>
        <v>114.59469263298359</v>
      </c>
      <c r="S39" s="55">
        <f t="shared" si="39"/>
        <v>0.15210211391551895</v>
      </c>
      <c r="T39" s="55">
        <f t="shared" si="40"/>
        <v>-5.9001418002499455E-3</v>
      </c>
      <c r="U39" s="55">
        <f t="shared" si="67"/>
        <v>1.3757953184467038</v>
      </c>
      <c r="V39" s="82"/>
      <c r="W39" s="32">
        <f t="shared" si="41"/>
        <v>962.45303866954646</v>
      </c>
      <c r="X39" s="32">
        <f t="shared" si="42"/>
        <v>10.906659832784207</v>
      </c>
      <c r="Y39" s="55">
        <f t="shared" si="43"/>
        <v>0</v>
      </c>
      <c r="Z39" s="33">
        <f t="shared" si="44"/>
        <v>88.244527052775553</v>
      </c>
      <c r="AA39" s="41">
        <f t="shared" si="45"/>
        <v>1.0690686723930747E-3</v>
      </c>
      <c r="AB39" s="48">
        <f t="shared" si="46"/>
        <v>20.7044389285509</v>
      </c>
      <c r="AC39" s="55">
        <f t="shared" si="47"/>
        <v>2.1512154979708747E-2</v>
      </c>
      <c r="AD39" s="55">
        <f t="shared" si="48"/>
        <v>-9.8803936607882031E-3</v>
      </c>
      <c r="AE39" s="55">
        <f t="shared" si="68"/>
        <v>1.9242055573349619</v>
      </c>
      <c r="AF39" s="102">
        <f t="shared" si="69"/>
        <v>0</v>
      </c>
      <c r="AG39" s="85">
        <f t="shared" si="49"/>
        <v>2179.1873016782279</v>
      </c>
      <c r="AH39" s="32">
        <f t="shared" si="50"/>
        <v>7.9323966839260773</v>
      </c>
      <c r="AI39" s="55">
        <f t="shared" si="51"/>
        <v>0</v>
      </c>
      <c r="AJ39" s="33">
        <f t="shared" si="52"/>
        <v>274.71990982171309</v>
      </c>
      <c r="AK39" s="41">
        <f t="shared" si="53"/>
        <v>1.9712194768866584E-3</v>
      </c>
      <c r="AL39" s="48">
        <f t="shared" si="54"/>
        <v>46.284565295092641</v>
      </c>
      <c r="AM39" s="55">
        <f t="shared" si="55"/>
        <v>2.1239369952022087E-2</v>
      </c>
      <c r="AN39" s="55">
        <f t="shared" si="56"/>
        <v>-1.2930777452387141E-2</v>
      </c>
      <c r="AO39" s="55">
        <f t="shared" si="70"/>
        <v>1.4099996738535134</v>
      </c>
      <c r="AP39" s="99">
        <f t="shared" si="71"/>
        <v>0</v>
      </c>
      <c r="AQ39" s="32">
        <f t="shared" si="57"/>
        <v>1426.2015153843772</v>
      </c>
      <c r="AR39" s="32">
        <f t="shared" si="58"/>
        <v>9.2887883606965005</v>
      </c>
      <c r="AS39" s="55">
        <f t="shared" si="59"/>
        <v>0</v>
      </c>
      <c r="AT39" s="33">
        <f t="shared" si="60"/>
        <v>153.54010232583622</v>
      </c>
      <c r="AU39" s="41">
        <f t="shared" si="61"/>
        <v>1.5447039120881634E-3</v>
      </c>
      <c r="AV39" s="48">
        <f t="shared" si="62"/>
        <v>9.0205292309482381</v>
      </c>
      <c r="AW39" s="55">
        <f t="shared" si="63"/>
        <v>6.3248630250663457E-3</v>
      </c>
      <c r="AX39" s="55">
        <f t="shared" si="64"/>
        <v>-9.9628933639613528E-3</v>
      </c>
      <c r="AY39" s="55">
        <f t="shared" si="72"/>
        <v>0.9906108311930093</v>
      </c>
      <c r="AZ39" s="121">
        <f t="shared" si="73"/>
        <v>0</v>
      </c>
    </row>
    <row r="40" spans="2:52" ht="17.25">
      <c r="B40" s="16">
        <v>2290</v>
      </c>
      <c r="C40" s="32">
        <f t="shared" si="25"/>
        <v>2199.1223504414747</v>
      </c>
      <c r="D40" s="32">
        <f t="shared" si="26"/>
        <v>8.7157443836231856</v>
      </c>
      <c r="E40" s="55">
        <f t="shared" si="27"/>
        <v>0</v>
      </c>
      <c r="F40" s="33">
        <f t="shared" si="28"/>
        <v>252.31606775591172</v>
      </c>
      <c r="G40" s="41">
        <f t="shared" si="29"/>
        <v>9.2691808669127795E-4</v>
      </c>
      <c r="H40" s="48">
        <f t="shared" si="30"/>
        <v>37.786927945960933</v>
      </c>
      <c r="I40" s="55">
        <f t="shared" si="31"/>
        <v>1.7182731073773678E-2</v>
      </c>
      <c r="J40" s="55">
        <f t="shared" si="32"/>
        <v>-1.1455447494170514E-2</v>
      </c>
      <c r="K40" s="55">
        <f t="shared" si="65"/>
        <v>2.3783071921745425</v>
      </c>
      <c r="L40" s="92">
        <f t="shared" si="66"/>
        <v>0</v>
      </c>
      <c r="M40" s="32">
        <f t="shared" si="33"/>
        <v>757.53731524155683</v>
      </c>
      <c r="N40" s="32">
        <f t="shared" si="34"/>
        <v>9.6580362280804906</v>
      </c>
      <c r="O40" s="55">
        <f t="shared" si="35"/>
        <v>0</v>
      </c>
      <c r="P40" s="33">
        <f t="shared" si="36"/>
        <v>78.435957098507942</v>
      </c>
      <c r="Q40" s="41">
        <f t="shared" si="37"/>
        <v>5.4681244920295677E-4</v>
      </c>
      <c r="R40" s="48">
        <f t="shared" si="38"/>
        <v>108.62137350727203</v>
      </c>
      <c r="S40" s="55">
        <f t="shared" si="39"/>
        <v>0.14338748906730198</v>
      </c>
      <c r="T40" s="55">
        <f t="shared" si="40"/>
        <v>-5.9001418002499455E-3</v>
      </c>
      <c r="U40" s="55">
        <f t="shared" si="67"/>
        <v>1.3757953184467038</v>
      </c>
      <c r="V40" s="82"/>
      <c r="W40" s="32">
        <f t="shared" si="41"/>
        <v>967.61145510203721</v>
      </c>
      <c r="X40" s="32">
        <f t="shared" si="42"/>
        <v>10.906659832784207</v>
      </c>
      <c r="Y40" s="55">
        <f t="shared" si="43"/>
        <v>0</v>
      </c>
      <c r="Z40" s="33">
        <f t="shared" si="44"/>
        <v>88.717487290976536</v>
      </c>
      <c r="AA40" s="41">
        <f t="shared" si="45"/>
        <v>5.3453433619653733E-4</v>
      </c>
      <c r="AB40" s="48">
        <f t="shared" si="46"/>
        <v>18.857100456866398</v>
      </c>
      <c r="AC40" s="55">
        <f t="shared" si="47"/>
        <v>1.9488298074021734E-2</v>
      </c>
      <c r="AD40" s="55">
        <f t="shared" si="48"/>
        <v>-9.8803936607882031E-3</v>
      </c>
      <c r="AE40" s="55">
        <f t="shared" si="68"/>
        <v>1.9242055573349619</v>
      </c>
      <c r="AF40" s="102">
        <f t="shared" si="69"/>
        <v>0</v>
      </c>
      <c r="AG40" s="85">
        <f t="shared" si="49"/>
        <v>2200.7717785647474</v>
      </c>
      <c r="AH40" s="32">
        <f t="shared" si="50"/>
        <v>7.9323966839260773</v>
      </c>
      <c r="AI40" s="55">
        <f t="shared" si="51"/>
        <v>0</v>
      </c>
      <c r="AJ40" s="33">
        <f t="shared" si="52"/>
        <v>277.44096346370475</v>
      </c>
      <c r="AK40" s="41">
        <f t="shared" si="53"/>
        <v>9.8560973844332919E-4</v>
      </c>
      <c r="AL40" s="48">
        <f t="shared" si="54"/>
        <v>41.073242089011963</v>
      </c>
      <c r="AM40" s="55">
        <f t="shared" si="55"/>
        <v>1.8663108319118049E-2</v>
      </c>
      <c r="AN40" s="55">
        <f t="shared" si="56"/>
        <v>-1.2930777452387141E-2</v>
      </c>
      <c r="AO40" s="55">
        <f t="shared" si="70"/>
        <v>1.4099996738535134</v>
      </c>
      <c r="AP40" s="99">
        <f t="shared" si="71"/>
        <v>0</v>
      </c>
      <c r="AQ40" s="32">
        <f t="shared" si="57"/>
        <v>1437.2594588371792</v>
      </c>
      <c r="AR40" s="32">
        <f t="shared" si="58"/>
        <v>9.2887883606965005</v>
      </c>
      <c r="AS40" s="55">
        <f t="shared" si="59"/>
        <v>0</v>
      </c>
      <c r="AT40" s="33">
        <f t="shared" si="60"/>
        <v>154.73056366733812</v>
      </c>
      <c r="AU40" s="41">
        <f t="shared" si="61"/>
        <v>7.7235195604408169E-4</v>
      </c>
      <c r="AV40" s="48">
        <f t="shared" si="62"/>
        <v>8.2284494218287101</v>
      </c>
      <c r="AW40" s="55">
        <f t="shared" si="63"/>
        <v>5.7250967257407867E-3</v>
      </c>
      <c r="AX40" s="55">
        <f t="shared" si="64"/>
        <v>-9.9628933639613528E-3</v>
      </c>
      <c r="AY40" s="55">
        <f t="shared" si="72"/>
        <v>0.9906108311930093</v>
      </c>
      <c r="AZ40" s="121">
        <f t="shared" si="73"/>
        <v>0</v>
      </c>
    </row>
    <row r="41" spans="2:52" ht="17.25">
      <c r="B41" s="17">
        <v>2300</v>
      </c>
      <c r="C41" s="34">
        <f t="shared" si="25"/>
        <v>2199.1223504414747</v>
      </c>
      <c r="D41" s="34">
        <f t="shared" si="26"/>
        <v>8.7157443836231856</v>
      </c>
      <c r="E41" s="56">
        <f t="shared" si="27"/>
        <v>0</v>
      </c>
      <c r="F41" s="35">
        <f t="shared" si="28"/>
        <v>252.31606775591172</v>
      </c>
      <c r="G41" s="42">
        <f t="shared" si="29"/>
        <v>0</v>
      </c>
      <c r="H41" s="49">
        <f t="shared" si="30"/>
        <v>33.696997766365335</v>
      </c>
      <c r="I41" s="56">
        <f t="shared" si="31"/>
        <v>1.5322929967766755E-2</v>
      </c>
      <c r="J41" s="56">
        <f t="shared" si="32"/>
        <v>-1.1455447494170514E-2</v>
      </c>
      <c r="K41" s="56">
        <f t="shared" si="65"/>
        <v>2.3783071921745425</v>
      </c>
      <c r="L41" s="93">
        <f t="shared" si="66"/>
        <v>0</v>
      </c>
      <c r="M41" s="34">
        <f t="shared" si="33"/>
        <v>757.53731524155683</v>
      </c>
      <c r="N41" s="34">
        <f t="shared" si="34"/>
        <v>9.6580362280804906</v>
      </c>
      <c r="O41" s="56">
        <f t="shared" si="35"/>
        <v>0</v>
      </c>
      <c r="P41" s="35">
        <f t="shared" si="36"/>
        <v>78.435957098507942</v>
      </c>
      <c r="Q41" s="42">
        <f t="shared" si="37"/>
        <v>0</v>
      </c>
      <c r="R41" s="49">
        <f t="shared" si="38"/>
        <v>102.39795887978242</v>
      </c>
      <c r="S41" s="56">
        <f t="shared" si="39"/>
        <v>0.13517216488158165</v>
      </c>
      <c r="T41" s="56">
        <f t="shared" si="40"/>
        <v>-5.9001418002499455E-3</v>
      </c>
      <c r="U41" s="56">
        <f t="shared" si="67"/>
        <v>1.3757953184467038</v>
      </c>
      <c r="V41" s="83"/>
      <c r="W41" s="34">
        <f t="shared" si="41"/>
        <v>967.61145510203721</v>
      </c>
      <c r="X41" s="34">
        <f t="shared" si="42"/>
        <v>10.906659832784207</v>
      </c>
      <c r="Y41" s="56">
        <f t="shared" si="43"/>
        <v>0</v>
      </c>
      <c r="Z41" s="35">
        <f t="shared" si="44"/>
        <v>88.717487290976536</v>
      </c>
      <c r="AA41" s="42">
        <f t="shared" si="45"/>
        <v>0</v>
      </c>
      <c r="AB41" s="49">
        <f t="shared" si="46"/>
        <v>17.083030261813377</v>
      </c>
      <c r="AC41" s="56">
        <f t="shared" si="47"/>
        <v>1.7654845001821445E-2</v>
      </c>
      <c r="AD41" s="56">
        <f t="shared" si="48"/>
        <v>-9.8803936607882031E-3</v>
      </c>
      <c r="AE41" s="56">
        <f t="shared" si="68"/>
        <v>1.9242055573349619</v>
      </c>
      <c r="AF41" s="103">
        <f t="shared" si="69"/>
        <v>0</v>
      </c>
      <c r="AG41" s="86">
        <f t="shared" si="49"/>
        <v>2200.7717785647474</v>
      </c>
      <c r="AH41" s="34">
        <f t="shared" si="50"/>
        <v>7.9323966839260773</v>
      </c>
      <c r="AI41" s="56">
        <f t="shared" si="51"/>
        <v>0</v>
      </c>
      <c r="AJ41" s="35">
        <f t="shared" si="52"/>
        <v>277.44096346370475</v>
      </c>
      <c r="AK41" s="42">
        <f t="shared" si="53"/>
        <v>0</v>
      </c>
      <c r="AL41" s="49">
        <f t="shared" si="54"/>
        <v>36.091200815098055</v>
      </c>
      <c r="AM41" s="56">
        <f t="shared" si="55"/>
        <v>1.6399338253344584E-2</v>
      </c>
      <c r="AN41" s="56">
        <f t="shared" si="56"/>
        <v>-1.2930777452387141E-2</v>
      </c>
      <c r="AO41" s="56">
        <f t="shared" si="70"/>
        <v>1.4099996738535134</v>
      </c>
      <c r="AP41" s="100">
        <f t="shared" si="71"/>
        <v>0</v>
      </c>
      <c r="AQ41" s="34">
        <f t="shared" si="57"/>
        <v>1437.2594588371792</v>
      </c>
      <c r="AR41" s="34">
        <f t="shared" si="58"/>
        <v>9.2887883606965005</v>
      </c>
      <c r="AS41" s="56">
        <f t="shared" si="59"/>
        <v>0</v>
      </c>
      <c r="AT41" s="35">
        <f t="shared" si="60"/>
        <v>154.73056366733812</v>
      </c>
      <c r="AU41" s="42">
        <f t="shared" si="61"/>
        <v>1.7347234759768071E-18</v>
      </c>
      <c r="AV41" s="49">
        <f t="shared" si="62"/>
        <v>7.4481721827234457</v>
      </c>
      <c r="AW41" s="56">
        <f t="shared" si="63"/>
        <v>5.1822043242974519E-3</v>
      </c>
      <c r="AX41" s="56">
        <f t="shared" si="64"/>
        <v>-9.9628933639613528E-3</v>
      </c>
      <c r="AY41" s="56">
        <f t="shared" si="72"/>
        <v>0.9906108311930093</v>
      </c>
      <c r="AZ41" s="122">
        <f t="shared" si="73"/>
        <v>0</v>
      </c>
    </row>
    <row r="42" spans="2:52" ht="17.25">
      <c r="C42" s="36"/>
      <c r="D42" s="36"/>
      <c r="E42" s="61"/>
      <c r="F42" s="37"/>
      <c r="G42" s="43"/>
      <c r="H42" s="50"/>
      <c r="I42" s="57"/>
      <c r="J42" s="57"/>
      <c r="K42" s="57"/>
      <c r="L42" s="57"/>
      <c r="M42" s="36"/>
      <c r="N42" s="36"/>
      <c r="O42" s="61"/>
      <c r="P42" s="37"/>
      <c r="Q42" s="43"/>
      <c r="R42" s="50"/>
      <c r="S42" s="57"/>
      <c r="T42" s="57"/>
      <c r="U42" s="57"/>
      <c r="V42" s="57"/>
      <c r="W42" s="36"/>
      <c r="X42" s="36"/>
      <c r="Y42" s="61"/>
      <c r="Z42" s="37"/>
      <c r="AA42" s="43"/>
      <c r="AB42" s="50"/>
      <c r="AC42" s="57"/>
      <c r="AD42" s="57"/>
      <c r="AE42" s="57"/>
      <c r="AF42" s="57"/>
      <c r="AG42" s="36"/>
      <c r="AH42" s="36"/>
      <c r="AI42" s="61"/>
      <c r="AJ42" s="37"/>
      <c r="AK42" s="43"/>
      <c r="AL42" s="50"/>
      <c r="AM42" s="57"/>
      <c r="AN42" s="57"/>
      <c r="AO42" s="57"/>
      <c r="AP42" s="57"/>
      <c r="AQ42" s="36"/>
      <c r="AR42" s="36"/>
      <c r="AS42" s="61"/>
      <c r="AT42" s="37"/>
      <c r="AU42" s="43"/>
      <c r="AV42" s="50"/>
      <c r="AW42" s="57"/>
      <c r="AX42" s="57"/>
    </row>
    <row r="43" spans="2:52" ht="17.25">
      <c r="B43" s="16">
        <v>2010</v>
      </c>
      <c r="C43" s="153">
        <f>LN(C12/C11)/10</f>
        <v>3.1724926686885827E-2</v>
      </c>
      <c r="D43" s="153">
        <f t="shared" ref="D43:L43" si="74">LN(D12/D11)/10</f>
        <v>1.1782045621384974E-2</v>
      </c>
      <c r="E43" s="154"/>
      <c r="F43" s="154">
        <f t="shared" si="74"/>
        <v>1.9942881065500864E-2</v>
      </c>
      <c r="G43" s="154"/>
      <c r="H43" s="153">
        <f t="shared" si="74"/>
        <v>1.8004138826130608E-2</v>
      </c>
      <c r="I43" s="154">
        <f t="shared" si="74"/>
        <v>-1.3720787860755238E-2</v>
      </c>
      <c r="J43" s="154"/>
      <c r="K43" s="154">
        <f t="shared" si="74"/>
        <v>1.3902336617076733E-2</v>
      </c>
      <c r="L43" s="155">
        <f t="shared" si="74"/>
        <v>-3.7511516446698798E-2</v>
      </c>
      <c r="M43" s="36"/>
      <c r="N43" s="36"/>
      <c r="O43" s="61"/>
      <c r="P43" s="37"/>
      <c r="Q43" s="43"/>
      <c r="R43" s="50"/>
      <c r="S43" s="57"/>
      <c r="T43" s="57"/>
      <c r="U43" s="57"/>
      <c r="V43" s="57"/>
      <c r="W43" s="36"/>
      <c r="X43" s="36"/>
      <c r="Y43" s="61"/>
      <c r="Z43" s="37"/>
      <c r="AA43" s="43"/>
      <c r="AB43" s="50"/>
      <c r="AC43" s="57"/>
      <c r="AD43" s="57"/>
      <c r="AE43" s="57"/>
      <c r="AF43" s="57"/>
      <c r="AG43" s="36"/>
      <c r="AH43" s="36"/>
      <c r="AI43" s="61"/>
      <c r="AJ43" s="37"/>
      <c r="AK43" s="43"/>
      <c r="AL43" s="50"/>
      <c r="AM43" s="57"/>
      <c r="AN43" s="57"/>
      <c r="AO43" s="57"/>
      <c r="AP43" s="57"/>
      <c r="AQ43" s="36"/>
      <c r="AR43" s="36"/>
      <c r="AS43" s="61"/>
      <c r="AT43" s="37"/>
      <c r="AU43" s="43"/>
      <c r="AV43" s="50"/>
      <c r="AW43" s="57"/>
      <c r="AX43" s="57"/>
    </row>
    <row r="44" spans="2:52" ht="17.25">
      <c r="B44" s="16">
        <v>2020</v>
      </c>
      <c r="C44" s="153">
        <f>LN(C13/C12)/10</f>
        <v>3.2736561566818909E-2</v>
      </c>
      <c r="D44" s="153">
        <f t="shared" ref="D44:L44" si="75">LN(D13/D12)/10</f>
        <v>9.8796812227524844E-3</v>
      </c>
      <c r="E44" s="154">
        <f t="shared" si="75"/>
        <v>-1.7609656888203866E-2</v>
      </c>
      <c r="F44" s="154">
        <f t="shared" si="75"/>
        <v>2.2856880344066428E-2</v>
      </c>
      <c r="G44" s="154">
        <f t="shared" si="75"/>
        <v>1.3637994033372902E-2</v>
      </c>
      <c r="H44" s="153">
        <f t="shared" si="75"/>
        <v>1.4618770577616144E-2</v>
      </c>
      <c r="I44" s="154">
        <f t="shared" si="75"/>
        <v>-1.8117790989202753E-2</v>
      </c>
      <c r="J44" s="154">
        <f t="shared" si="75"/>
        <v>2.7798233819271906E-2</v>
      </c>
      <c r="K44" s="154">
        <f t="shared" si="75"/>
        <v>1.3005637413429121E-2</v>
      </c>
      <c r="L44" s="155">
        <f t="shared" si="75"/>
        <v>8.999792677667923E-3</v>
      </c>
      <c r="M44" s="36"/>
      <c r="N44" s="36"/>
      <c r="O44" s="61"/>
      <c r="P44" s="37"/>
      <c r="Q44" s="43"/>
      <c r="R44" s="50"/>
      <c r="S44" s="57"/>
      <c r="T44" s="57"/>
      <c r="U44" s="57"/>
      <c r="V44" s="57"/>
      <c r="W44" s="36"/>
      <c r="X44" s="36"/>
      <c r="Y44" s="61"/>
      <c r="Z44" s="37"/>
      <c r="AA44" s="43"/>
      <c r="AB44" s="50"/>
      <c r="AC44" s="57"/>
      <c r="AD44" s="57"/>
      <c r="AE44" s="57"/>
      <c r="AF44" s="57"/>
      <c r="AG44" s="36"/>
      <c r="AH44" s="36"/>
      <c r="AI44" s="61"/>
      <c r="AJ44" s="37"/>
      <c r="AK44" s="43"/>
      <c r="AL44" s="50"/>
      <c r="AM44" s="57"/>
      <c r="AN44" s="57"/>
      <c r="AO44" s="57"/>
      <c r="AP44" s="57"/>
      <c r="AQ44" s="36"/>
      <c r="AR44" s="36"/>
      <c r="AS44" s="61"/>
      <c r="AT44" s="37"/>
      <c r="AU44" s="43"/>
      <c r="AV44" s="50"/>
      <c r="AW44" s="57"/>
      <c r="AX44" s="57"/>
    </row>
    <row r="45" spans="2:52" ht="17.25">
      <c r="B45" s="16">
        <v>2040</v>
      </c>
      <c r="C45" s="153">
        <f>LN(C15/C13)/20</f>
        <v>2.6673836853030247E-2</v>
      </c>
      <c r="D45" s="153">
        <f t="shared" ref="D45:L45" si="76">LN(D15/D13)/20</f>
        <v>6.532243672844407E-3</v>
      </c>
      <c r="E45" s="154">
        <f t="shared" si="76"/>
        <v>-2.8928048590777834E-2</v>
      </c>
      <c r="F45" s="154">
        <f t="shared" si="76"/>
        <v>2.0141593180185841E-2</v>
      </c>
      <c r="G45" s="154">
        <f t="shared" si="76"/>
        <v>-7.0247264456017007E-3</v>
      </c>
      <c r="H45" s="153">
        <f t="shared" si="76"/>
        <v>7.9244558809312294E-3</v>
      </c>
      <c r="I45" s="154">
        <f t="shared" si="76"/>
        <v>-1.8749380972099019E-2</v>
      </c>
      <c r="J45" s="154">
        <f t="shared" si="76"/>
        <v>-1.310230892855297E-3</v>
      </c>
      <c r="K45" s="154">
        <f t="shared" si="76"/>
        <v>1.2194321575002869E-2</v>
      </c>
      <c r="L45" s="155">
        <f t="shared" si="76"/>
        <v>-3.7924070250130469E-2</v>
      </c>
      <c r="M45" s="36"/>
      <c r="N45" s="36"/>
      <c r="O45" s="61"/>
      <c r="P45" s="37"/>
      <c r="Q45" s="43"/>
      <c r="R45" s="50"/>
      <c r="S45" s="57"/>
      <c r="T45" s="57"/>
      <c r="U45" s="57"/>
      <c r="V45" s="57"/>
      <c r="W45" s="36"/>
      <c r="X45" s="36"/>
      <c r="Y45" s="61"/>
      <c r="Z45" s="37"/>
      <c r="AA45" s="43"/>
      <c r="AB45" s="50"/>
      <c r="AC45" s="57"/>
      <c r="AD45" s="57"/>
      <c r="AE45" s="57"/>
      <c r="AF45" s="57"/>
      <c r="AG45" s="36"/>
      <c r="AH45" s="36"/>
      <c r="AI45" s="61"/>
      <c r="AJ45" s="37"/>
      <c r="AK45" s="43"/>
      <c r="AL45" s="50"/>
      <c r="AM45" s="57"/>
      <c r="AN45" s="57"/>
      <c r="AO45" s="57"/>
      <c r="AP45" s="57"/>
      <c r="AQ45" s="36"/>
      <c r="AR45" s="36"/>
      <c r="AS45" s="61"/>
      <c r="AT45" s="37"/>
      <c r="AU45" s="43"/>
      <c r="AV45" s="50"/>
      <c r="AW45" s="57"/>
      <c r="AX45" s="57"/>
    </row>
    <row r="46" spans="2:52" ht="17.25">
      <c r="B46" s="16">
        <v>2060</v>
      </c>
      <c r="C46" s="153">
        <f>LN(C17/C15)/20</f>
        <v>2.0960041594111828E-2</v>
      </c>
      <c r="D46" s="153">
        <f t="shared" ref="D46:L46" si="77">LN(D17/D15)/20</f>
        <v>2.935379535628003E-3</v>
      </c>
      <c r="E46" s="154">
        <f t="shared" si="77"/>
        <v>-4.698932028211715E-2</v>
      </c>
      <c r="F46" s="154">
        <f t="shared" si="77"/>
        <v>1.8024662058483833E-2</v>
      </c>
      <c r="G46" s="154">
        <f t="shared" si="77"/>
        <v>-6.0842616125990718E-3</v>
      </c>
      <c r="H46" s="153">
        <f t="shared" si="77"/>
        <v>4.1296861956885656E-3</v>
      </c>
      <c r="I46" s="154">
        <f t="shared" si="77"/>
        <v>-1.6830355398423258E-2</v>
      </c>
      <c r="J46" s="154">
        <f t="shared" si="77"/>
        <v>-4.2730321537483339E-3</v>
      </c>
      <c r="K46" s="154">
        <f t="shared" si="77"/>
        <v>1.168963784196861E-2</v>
      </c>
      <c r="L46" s="155">
        <f t="shared" si="77"/>
        <v>-5.3438745952054502E-3</v>
      </c>
      <c r="M46" s="36"/>
      <c r="N46" s="36"/>
      <c r="O46" s="61"/>
      <c r="P46" s="37"/>
      <c r="Q46" s="43"/>
      <c r="R46" s="50"/>
      <c r="S46" s="57"/>
      <c r="T46" s="57"/>
      <c r="U46" s="57"/>
      <c r="V46" s="57"/>
      <c r="W46" s="36"/>
      <c r="X46" s="36"/>
      <c r="Y46" s="61"/>
      <c r="Z46" s="37"/>
      <c r="AA46" s="43"/>
      <c r="AB46" s="50"/>
      <c r="AC46" s="57"/>
      <c r="AD46" s="57"/>
      <c r="AE46" s="57"/>
      <c r="AF46" s="57"/>
      <c r="AG46" s="36"/>
      <c r="AH46" s="36"/>
      <c r="AI46" s="61"/>
      <c r="AJ46" s="37"/>
      <c r="AK46" s="43"/>
      <c r="AL46" s="50"/>
      <c r="AM46" s="57"/>
      <c r="AN46" s="57"/>
      <c r="AO46" s="57"/>
      <c r="AP46" s="57"/>
      <c r="AQ46" s="36"/>
      <c r="AR46" s="36"/>
      <c r="AS46" s="61"/>
      <c r="AT46" s="37"/>
      <c r="AU46" s="43"/>
      <c r="AV46" s="50"/>
      <c r="AW46" s="57"/>
      <c r="AX46" s="57"/>
    </row>
    <row r="47" spans="2:52" ht="17.25">
      <c r="B47" s="16">
        <v>2080</v>
      </c>
      <c r="C47" s="153">
        <f>LN(C19/C17)/20</f>
        <v>1.8923122114010003E-2</v>
      </c>
      <c r="D47" s="153">
        <f t="shared" ref="D47:K47" si="78">LN(D19/D17)/20</f>
        <v>5.5329316297005244E-4</v>
      </c>
      <c r="E47" s="154">
        <f t="shared" si="78"/>
        <v>-0.16328944197271375</v>
      </c>
      <c r="F47" s="154">
        <f t="shared" si="78"/>
        <v>1.8369828951039953E-2</v>
      </c>
      <c r="G47" s="154">
        <f t="shared" si="78"/>
        <v>2.5212246923690261E-3</v>
      </c>
      <c r="H47" s="153">
        <f t="shared" si="78"/>
        <v>6.7575805537834653E-3</v>
      </c>
      <c r="I47" s="154">
        <f t="shared" si="78"/>
        <v>-1.2165541560226529E-2</v>
      </c>
      <c r="J47" s="154">
        <f t="shared" si="78"/>
        <v>-1.596188215534549E-2</v>
      </c>
      <c r="K47" s="154">
        <f t="shared" si="78"/>
        <v>8.5929702896140985E-3</v>
      </c>
      <c r="L47" s="155"/>
      <c r="M47" s="36"/>
      <c r="N47" s="36"/>
      <c r="O47" s="61"/>
      <c r="P47" s="37"/>
      <c r="Q47" s="43"/>
      <c r="R47" s="50"/>
      <c r="S47" s="57"/>
      <c r="T47" s="57"/>
      <c r="U47" s="57"/>
      <c r="V47" s="57"/>
      <c r="W47" s="36"/>
      <c r="X47" s="36"/>
      <c r="Y47" s="61"/>
      <c r="Z47" s="37"/>
      <c r="AA47" s="43"/>
      <c r="AB47" s="50"/>
      <c r="AC47" s="57"/>
      <c r="AD47" s="57"/>
      <c r="AE47" s="57"/>
      <c r="AF47" s="57"/>
      <c r="AG47" s="36"/>
      <c r="AH47" s="36"/>
      <c r="AI47" s="61"/>
      <c r="AJ47" s="37"/>
      <c r="AK47" s="43"/>
      <c r="AL47" s="50"/>
      <c r="AM47" s="57"/>
      <c r="AN47" s="57"/>
      <c r="AO47" s="57"/>
      <c r="AP47" s="57"/>
      <c r="AQ47" s="36"/>
      <c r="AR47" s="36"/>
      <c r="AS47" s="61"/>
      <c r="AT47" s="37"/>
      <c r="AU47" s="43"/>
      <c r="AV47" s="50"/>
      <c r="AW47" s="57"/>
      <c r="AX47" s="57"/>
    </row>
    <row r="48" spans="2:52" ht="17.25">
      <c r="B48" s="16">
        <v>2100</v>
      </c>
      <c r="C48" s="153">
        <f>LN(C21/C19)/20</f>
        <v>1.7752681772801947E-2</v>
      </c>
      <c r="D48" s="153">
        <f t="shared" ref="D48:L48" si="79">LN(D21/D19)/20</f>
        <v>-8.2613309574265886E-4</v>
      </c>
      <c r="E48" s="154"/>
      <c r="F48" s="154">
        <f t="shared" si="79"/>
        <v>1.8578814868544603E-2</v>
      </c>
      <c r="G48" s="154">
        <f t="shared" si="79"/>
        <v>1.1726392566141063E-4</v>
      </c>
      <c r="H48" s="153">
        <f t="shared" si="79"/>
        <v>5.5503656009086369E-3</v>
      </c>
      <c r="I48" s="154">
        <f t="shared" si="79"/>
        <v>-1.2202316171893306E-2</v>
      </c>
      <c r="J48" s="154">
        <f t="shared" si="79"/>
        <v>-1.3763049256228996E-3</v>
      </c>
      <c r="K48" s="154">
        <f t="shared" si="79"/>
        <v>7.7937112622059792E-3</v>
      </c>
      <c r="L48" s="155">
        <f t="shared" si="79"/>
        <v>4.012272760630739E-2</v>
      </c>
      <c r="M48" s="36"/>
      <c r="N48" s="36"/>
      <c r="O48" s="61"/>
      <c r="P48" s="37"/>
      <c r="Q48" s="43"/>
      <c r="R48" s="50"/>
      <c r="S48" s="57"/>
      <c r="T48" s="57"/>
      <c r="U48" s="57"/>
      <c r="V48" s="57"/>
      <c r="W48" s="36"/>
      <c r="X48" s="36"/>
      <c r="Y48" s="61"/>
      <c r="Z48" s="37"/>
      <c r="AA48" s="43"/>
      <c r="AB48" s="50"/>
      <c r="AC48" s="57"/>
      <c r="AD48" s="57"/>
      <c r="AE48" s="57"/>
      <c r="AF48" s="57"/>
      <c r="AG48" s="36"/>
      <c r="AH48" s="36"/>
      <c r="AI48" s="61"/>
      <c r="AJ48" s="37"/>
      <c r="AK48" s="43"/>
      <c r="AL48" s="50"/>
      <c r="AM48" s="57"/>
      <c r="AN48" s="57"/>
      <c r="AO48" s="57"/>
      <c r="AP48" s="57"/>
      <c r="AQ48" s="36"/>
      <c r="AR48" s="36"/>
      <c r="AS48" s="61"/>
      <c r="AT48" s="37"/>
      <c r="AU48" s="43"/>
      <c r="AV48" s="50"/>
      <c r="AW48" s="57"/>
      <c r="AX48" s="57"/>
    </row>
    <row r="49" spans="2:50" ht="17.25">
      <c r="B49" s="16">
        <v>2200</v>
      </c>
      <c r="C49" s="153">
        <f>LN(C31/C21)/100</f>
        <v>1.2957117604964964E-2</v>
      </c>
      <c r="D49" s="153">
        <f t="shared" ref="D49:K49" si="80">LN(D31/D21)/100</f>
        <v>-4.8319465205853515E-4</v>
      </c>
      <c r="E49" s="154"/>
      <c r="F49" s="154">
        <f t="shared" si="80"/>
        <v>1.3440312257023499E-2</v>
      </c>
      <c r="G49" s="154">
        <f t="shared" si="80"/>
        <v>-6.9314718055994533E-3</v>
      </c>
      <c r="H49" s="153">
        <f t="shared" si="80"/>
        <v>1.5016701107944499E-3</v>
      </c>
      <c r="I49" s="154">
        <f t="shared" si="80"/>
        <v>-1.1455447494170514E-2</v>
      </c>
      <c r="J49" s="154">
        <f t="shared" si="80"/>
        <v>0</v>
      </c>
      <c r="K49" s="154">
        <f t="shared" si="80"/>
        <v>0</v>
      </c>
      <c r="L49" s="155"/>
      <c r="M49" s="36"/>
      <c r="N49" s="36"/>
      <c r="O49" s="61"/>
      <c r="P49" s="37"/>
      <c r="Q49" s="43"/>
      <c r="R49" s="50"/>
      <c r="S49" s="57"/>
      <c r="T49" s="57"/>
      <c r="U49" s="57"/>
      <c r="V49" s="57"/>
      <c r="W49" s="36"/>
      <c r="X49" s="36"/>
      <c r="Y49" s="61"/>
      <c r="Z49" s="37"/>
      <c r="AA49" s="43"/>
      <c r="AB49" s="50"/>
      <c r="AC49" s="57"/>
      <c r="AD49" s="57"/>
      <c r="AE49" s="57"/>
      <c r="AF49" s="57"/>
      <c r="AG49" s="36"/>
      <c r="AH49" s="36"/>
      <c r="AI49" s="61"/>
      <c r="AJ49" s="37"/>
      <c r="AK49" s="43"/>
      <c r="AL49" s="50"/>
      <c r="AM49" s="57"/>
      <c r="AN49" s="57"/>
      <c r="AO49" s="57"/>
      <c r="AP49" s="57"/>
      <c r="AQ49" s="36"/>
      <c r="AR49" s="36"/>
      <c r="AS49" s="61"/>
      <c r="AT49" s="37"/>
      <c r="AU49" s="43"/>
      <c r="AV49" s="50"/>
      <c r="AW49" s="57"/>
      <c r="AX49" s="57"/>
    </row>
    <row r="50" spans="2:50" ht="17.25">
      <c r="B50" s="17">
        <v>2300</v>
      </c>
      <c r="C50" s="156">
        <f>LN(C41/C31)/100</f>
        <v>4.1711313901107413E-3</v>
      </c>
      <c r="D50" s="156">
        <f t="shared" ref="D50:K50" si="81">LN(D41/D31)/100</f>
        <v>0</v>
      </c>
      <c r="E50" s="157"/>
      <c r="F50" s="157">
        <f t="shared" si="81"/>
        <v>4.1711313901107404E-3</v>
      </c>
      <c r="G50" s="157"/>
      <c r="H50" s="156">
        <f t="shared" si="81"/>
        <v>-7.2843161040597702E-3</v>
      </c>
      <c r="I50" s="157">
        <f t="shared" si="81"/>
        <v>-1.1455447494170511E-2</v>
      </c>
      <c r="J50" s="157">
        <f t="shared" si="81"/>
        <v>0</v>
      </c>
      <c r="K50" s="157">
        <f t="shared" si="81"/>
        <v>0</v>
      </c>
      <c r="L50" s="158"/>
      <c r="M50" s="36"/>
      <c r="N50" s="36"/>
      <c r="O50" s="61"/>
      <c r="P50" s="37"/>
      <c r="Q50" s="43"/>
      <c r="R50" s="50"/>
      <c r="S50" s="57"/>
      <c r="T50" s="57"/>
      <c r="U50" s="57"/>
      <c r="V50" s="57"/>
      <c r="W50" s="36"/>
      <c r="X50" s="36"/>
      <c r="Y50" s="61"/>
      <c r="Z50" s="37"/>
      <c r="AA50" s="43"/>
      <c r="AB50" s="50"/>
      <c r="AC50" s="57"/>
      <c r="AD50" s="57"/>
      <c r="AE50" s="57"/>
      <c r="AF50" s="57"/>
      <c r="AG50" s="36"/>
      <c r="AH50" s="36"/>
      <c r="AI50" s="61"/>
      <c r="AJ50" s="37"/>
      <c r="AK50" s="43"/>
      <c r="AL50" s="50"/>
      <c r="AM50" s="57"/>
      <c r="AN50" s="57"/>
      <c r="AO50" s="57"/>
      <c r="AP50" s="57"/>
      <c r="AQ50" s="36"/>
      <c r="AR50" s="36"/>
      <c r="AS50" s="61"/>
      <c r="AT50" s="37"/>
      <c r="AU50" s="43"/>
      <c r="AV50" s="50"/>
      <c r="AW50" s="57"/>
      <c r="AX50" s="57"/>
    </row>
    <row r="51" spans="2:50" ht="17.25">
      <c r="D51" s="36"/>
      <c r="E51" s="61"/>
      <c r="F51" s="37"/>
      <c r="G51" s="43"/>
      <c r="H51" s="50"/>
      <c r="I51" s="57"/>
      <c r="J51" s="57"/>
      <c r="K51" s="57"/>
      <c r="L51" s="57"/>
      <c r="M51" s="36"/>
      <c r="N51" s="36"/>
      <c r="O51" s="61"/>
      <c r="P51" s="37"/>
      <c r="Q51" s="43"/>
      <c r="R51" s="50"/>
      <c r="S51" s="57"/>
      <c r="T51" s="57"/>
      <c r="U51" s="57"/>
      <c r="V51" s="57"/>
      <c r="W51" s="36"/>
      <c r="X51" s="36"/>
      <c r="Y51" s="61"/>
      <c r="Z51" s="37"/>
      <c r="AA51" s="43"/>
      <c r="AB51" s="50"/>
      <c r="AC51" s="57"/>
      <c r="AD51" s="57"/>
      <c r="AE51" s="57"/>
      <c r="AF51" s="57"/>
      <c r="AG51" s="36"/>
      <c r="AH51" s="36"/>
      <c r="AI51" s="61"/>
      <c r="AJ51" s="37"/>
      <c r="AK51" s="43"/>
      <c r="AL51" s="50"/>
      <c r="AM51" s="57"/>
      <c r="AN51" s="57"/>
      <c r="AO51" s="57"/>
      <c r="AP51" s="57"/>
      <c r="AQ51" s="36"/>
      <c r="AR51" s="36"/>
      <c r="AS51" s="61"/>
      <c r="AT51" s="37"/>
      <c r="AU51" s="43"/>
      <c r="AV51" s="50"/>
      <c r="AW51" s="57"/>
      <c r="AX51" s="57"/>
    </row>
    <row r="52" spans="2:50" ht="17.25">
      <c r="D52" s="36"/>
      <c r="E52" s="61"/>
      <c r="F52" s="37"/>
      <c r="G52" s="43"/>
      <c r="H52" s="50"/>
      <c r="I52" s="57"/>
      <c r="J52" s="57"/>
      <c r="K52" s="57"/>
      <c r="L52" s="57"/>
      <c r="M52" s="36"/>
      <c r="N52" s="36"/>
      <c r="O52" s="61"/>
      <c r="P52" s="37"/>
      <c r="Q52" s="43"/>
      <c r="R52" s="50"/>
      <c r="S52" s="57"/>
      <c r="T52" s="57"/>
      <c r="U52" s="57"/>
      <c r="V52" s="57"/>
      <c r="W52" s="36"/>
      <c r="X52" s="36"/>
      <c r="Y52" s="61"/>
      <c r="Z52" s="37"/>
      <c r="AA52" s="43"/>
      <c r="AB52" s="50"/>
      <c r="AC52" s="57"/>
      <c r="AD52" s="57"/>
      <c r="AE52" s="57"/>
      <c r="AF52" s="57"/>
      <c r="AG52" s="36"/>
      <c r="AH52" s="36"/>
      <c r="AI52" s="61"/>
      <c r="AJ52" s="37"/>
      <c r="AK52" s="43"/>
      <c r="AL52" s="50"/>
      <c r="AM52" s="57"/>
      <c r="AN52" s="57"/>
      <c r="AO52" s="57"/>
      <c r="AP52" s="57"/>
      <c r="AQ52" s="36"/>
      <c r="AR52" s="36"/>
      <c r="AS52" s="61"/>
      <c r="AT52" s="37"/>
      <c r="AU52" s="43"/>
      <c r="AV52" s="50"/>
      <c r="AW52" s="57"/>
      <c r="AX52" s="57"/>
    </row>
    <row r="53" spans="2:50" ht="17.25">
      <c r="C53" s="36"/>
      <c r="D53" s="36"/>
      <c r="E53" s="61"/>
      <c r="F53" s="37"/>
      <c r="G53" s="43"/>
      <c r="H53" s="50"/>
      <c r="I53" s="57"/>
      <c r="J53" s="57"/>
      <c r="K53" s="57"/>
      <c r="L53" s="57"/>
      <c r="M53" s="36"/>
      <c r="N53" s="36"/>
      <c r="O53" s="61"/>
      <c r="P53" s="37"/>
      <c r="Q53" s="43"/>
      <c r="R53" s="50"/>
      <c r="S53" s="57"/>
      <c r="T53" s="57"/>
      <c r="U53" s="57"/>
      <c r="V53" s="57"/>
      <c r="W53" s="36"/>
      <c r="X53" s="36"/>
      <c r="Y53" s="61"/>
      <c r="Z53" s="37"/>
      <c r="AA53" s="43"/>
      <c r="AB53" s="50"/>
      <c r="AC53" s="57"/>
      <c r="AD53" s="57"/>
      <c r="AE53" s="57"/>
      <c r="AF53" s="57"/>
      <c r="AG53" s="36"/>
      <c r="AH53" s="36"/>
      <c r="AI53" s="61"/>
      <c r="AJ53" s="37"/>
      <c r="AK53" s="43"/>
      <c r="AL53" s="50"/>
      <c r="AM53" s="57"/>
      <c r="AN53" s="57"/>
      <c r="AO53" s="57"/>
      <c r="AP53" s="57"/>
      <c r="AQ53" s="36"/>
      <c r="AR53" s="36"/>
      <c r="AS53" s="61"/>
      <c r="AT53" s="37"/>
      <c r="AU53" s="43"/>
      <c r="AV53" s="50"/>
      <c r="AW53" s="57"/>
      <c r="AX53" s="57"/>
    </row>
    <row r="54" spans="2:50" ht="17.25">
      <c r="C54" s="36"/>
      <c r="D54" s="36"/>
      <c r="E54" s="61"/>
      <c r="F54" s="37"/>
      <c r="G54" s="43"/>
      <c r="H54" s="50"/>
      <c r="I54" s="57"/>
      <c r="J54" s="57"/>
      <c r="K54" s="57"/>
      <c r="L54" s="57"/>
      <c r="M54" s="36"/>
      <c r="N54" s="36"/>
      <c r="O54" s="61"/>
      <c r="P54" s="37"/>
      <c r="Q54" s="43"/>
      <c r="R54" s="50"/>
      <c r="S54" s="57"/>
      <c r="T54" s="57"/>
      <c r="U54" s="57"/>
      <c r="V54" s="57"/>
      <c r="W54" s="36"/>
      <c r="X54" s="36"/>
      <c r="Y54" s="61"/>
      <c r="Z54" s="37"/>
      <c r="AA54" s="43"/>
      <c r="AB54" s="50"/>
      <c r="AC54" s="57"/>
      <c r="AD54" s="57"/>
      <c r="AE54" s="57"/>
      <c r="AF54" s="57"/>
      <c r="AG54" s="36"/>
      <c r="AH54" s="36"/>
      <c r="AI54" s="61"/>
      <c r="AJ54" s="37"/>
      <c r="AK54" s="43"/>
      <c r="AL54" s="50"/>
      <c r="AM54" s="57"/>
      <c r="AN54" s="57"/>
      <c r="AO54" s="57"/>
      <c r="AP54" s="57"/>
      <c r="AQ54" s="36"/>
      <c r="AR54" s="36"/>
      <c r="AS54" s="61"/>
      <c r="AT54" s="37"/>
      <c r="AU54" s="43"/>
      <c r="AV54" s="50"/>
      <c r="AW54" s="57"/>
      <c r="AX54" s="57"/>
    </row>
    <row r="55" spans="2:50" ht="17.25">
      <c r="C55" s="36"/>
      <c r="D55" s="36"/>
      <c r="E55" s="61"/>
      <c r="F55" s="37"/>
      <c r="G55" s="43"/>
      <c r="H55" s="50"/>
      <c r="I55" s="57"/>
      <c r="J55" s="57"/>
      <c r="K55" s="57"/>
      <c r="L55" s="36"/>
      <c r="M55" s="61"/>
      <c r="N55" s="37"/>
      <c r="O55" s="43"/>
      <c r="P55" s="50"/>
      <c r="Q55" s="57"/>
      <c r="R55" s="57"/>
      <c r="S55" s="57"/>
      <c r="V55" s="57"/>
      <c r="W55" s="36"/>
      <c r="X55" s="36"/>
      <c r="Y55" s="61"/>
      <c r="Z55" s="37"/>
      <c r="AA55" s="43"/>
      <c r="AB55" s="50"/>
      <c r="AC55" s="57"/>
      <c r="AD55" s="57"/>
      <c r="AE55" s="57"/>
      <c r="AF55" s="57"/>
      <c r="AG55" s="36"/>
      <c r="AH55" s="36"/>
      <c r="AI55" s="61"/>
      <c r="AJ55" s="37"/>
      <c r="AK55" s="43"/>
      <c r="AL55" s="50"/>
      <c r="AM55" s="57"/>
      <c r="AN55" s="57"/>
      <c r="AO55" s="57"/>
      <c r="AP55" s="57"/>
      <c r="AQ55" s="36"/>
      <c r="AR55" s="36"/>
      <c r="AS55" s="61"/>
      <c r="AT55" s="37"/>
      <c r="AU55" s="43"/>
      <c r="AV55" s="50"/>
      <c r="AW55" s="57"/>
      <c r="AX55" s="57"/>
    </row>
    <row r="56" spans="2:50" ht="17.25">
      <c r="C56" s="36"/>
      <c r="D56" s="36"/>
      <c r="E56" s="61"/>
      <c r="F56" s="37"/>
      <c r="G56" s="43"/>
      <c r="H56" s="50"/>
      <c r="I56" s="57"/>
      <c r="J56" s="57"/>
      <c r="K56" s="52"/>
      <c r="L56" s="52"/>
      <c r="M56" s="25"/>
      <c r="N56" s="36"/>
      <c r="O56" s="61"/>
      <c r="P56" s="37"/>
      <c r="Q56" s="43"/>
      <c r="R56" s="50"/>
      <c r="S56" s="57"/>
      <c r="T56" s="57"/>
      <c r="U56" s="57"/>
      <c r="V56" s="57"/>
      <c r="W56" s="36"/>
      <c r="X56" s="36"/>
      <c r="Y56" s="61"/>
      <c r="Z56" s="37"/>
      <c r="AA56" s="43"/>
      <c r="AB56" s="50"/>
      <c r="AC56" s="57"/>
      <c r="AD56" s="57"/>
      <c r="AE56" s="57"/>
      <c r="AF56" s="57"/>
      <c r="AG56" s="36"/>
      <c r="AH56" s="36"/>
      <c r="AI56" s="61"/>
      <c r="AJ56" s="37"/>
      <c r="AK56" s="43"/>
      <c r="AL56" s="50"/>
      <c r="AM56" s="57"/>
      <c r="AN56" s="57"/>
      <c r="AO56" s="57"/>
      <c r="AP56" s="57"/>
      <c r="AQ56" s="36"/>
      <c r="AR56" s="36"/>
      <c r="AS56" s="61"/>
      <c r="AT56" s="37"/>
      <c r="AU56" s="43"/>
      <c r="AV56" s="50"/>
      <c r="AW56" s="57"/>
      <c r="AX56" s="57"/>
    </row>
    <row r="57" spans="2:50" ht="17.25">
      <c r="C57" s="36"/>
      <c r="D57" s="36"/>
      <c r="E57" s="61"/>
      <c r="F57" s="37"/>
      <c r="G57" s="43"/>
      <c r="H57" s="50"/>
      <c r="I57" s="57"/>
      <c r="J57" s="57"/>
      <c r="K57" s="52"/>
      <c r="L57" s="87"/>
      <c r="M57" s="25"/>
      <c r="N57" s="36"/>
      <c r="O57" s="61"/>
      <c r="P57" s="37"/>
      <c r="Q57" s="43"/>
      <c r="R57" s="50"/>
      <c r="S57" s="57"/>
      <c r="T57" s="57"/>
      <c r="U57" s="57"/>
      <c r="V57" s="57"/>
      <c r="W57" s="36"/>
      <c r="X57" s="36"/>
      <c r="Y57" s="61"/>
      <c r="Z57" s="37"/>
      <c r="AA57" s="43"/>
      <c r="AB57" s="50"/>
      <c r="AC57" s="57"/>
      <c r="AD57" s="57"/>
      <c r="AE57" s="57"/>
      <c r="AF57" s="57"/>
      <c r="AG57" s="36"/>
      <c r="AH57" s="36"/>
      <c r="AI57" s="61"/>
      <c r="AJ57" s="37"/>
      <c r="AK57" s="43"/>
      <c r="AL57" s="50"/>
      <c r="AM57" s="57"/>
      <c r="AN57" s="57"/>
      <c r="AO57" s="57"/>
      <c r="AP57" s="57"/>
      <c r="AQ57" s="36"/>
      <c r="AR57" s="36"/>
      <c r="AS57" s="61"/>
      <c r="AT57" s="37"/>
      <c r="AU57" s="43"/>
      <c r="AV57" s="50"/>
      <c r="AW57" s="57"/>
      <c r="AX57" s="57"/>
    </row>
    <row r="58" spans="2:50" ht="17.25">
      <c r="C58" s="36"/>
      <c r="D58" s="36"/>
      <c r="E58" s="61"/>
      <c r="F58" s="37"/>
      <c r="G58" s="43"/>
      <c r="H58" s="50"/>
      <c r="I58" s="57"/>
      <c r="J58" s="57"/>
      <c r="K58" s="52"/>
      <c r="L58" s="87"/>
      <c r="M58" s="25"/>
      <c r="N58" s="36"/>
      <c r="O58" s="61"/>
      <c r="P58" s="37"/>
      <c r="Q58" s="43"/>
      <c r="R58" s="50"/>
      <c r="S58" s="57"/>
      <c r="T58" s="57"/>
      <c r="U58" s="57"/>
      <c r="V58" s="57"/>
      <c r="W58" s="36"/>
      <c r="X58" s="36"/>
      <c r="Y58" s="61"/>
      <c r="Z58" s="37"/>
      <c r="AA58" s="43"/>
      <c r="AB58" s="50"/>
      <c r="AC58" s="57"/>
      <c r="AD58" s="57"/>
      <c r="AE58" s="57"/>
      <c r="AF58" s="57"/>
      <c r="AG58" s="36"/>
      <c r="AH58" s="36"/>
      <c r="AI58" s="61"/>
      <c r="AJ58" s="37"/>
      <c r="AK58" s="43"/>
      <c r="AL58" s="50"/>
      <c r="AM58" s="57"/>
      <c r="AN58" s="57"/>
      <c r="AO58" s="57"/>
      <c r="AP58" s="57"/>
      <c r="AQ58" s="36"/>
      <c r="AR58" s="36"/>
      <c r="AS58" s="61"/>
      <c r="AT58" s="37"/>
      <c r="AU58" s="43"/>
      <c r="AV58" s="50"/>
      <c r="AW58" s="57"/>
      <c r="AX58" s="57"/>
    </row>
    <row r="59" spans="2:50" ht="17.25">
      <c r="C59" s="36"/>
      <c r="D59" s="36"/>
      <c r="E59" s="61"/>
      <c r="F59" s="37"/>
      <c r="G59" s="43"/>
      <c r="H59" s="50"/>
      <c r="I59" s="57"/>
      <c r="J59" s="57"/>
      <c r="K59" s="52"/>
      <c r="L59" s="87"/>
      <c r="M59" s="25"/>
      <c r="N59" s="36"/>
      <c r="O59" s="61"/>
      <c r="P59" s="37"/>
      <c r="Q59" s="43"/>
      <c r="R59" s="50"/>
      <c r="S59" s="57"/>
      <c r="T59" s="57"/>
      <c r="U59" s="57"/>
      <c r="V59" s="57"/>
      <c r="W59" s="36"/>
      <c r="X59" s="36"/>
      <c r="Y59" s="61"/>
      <c r="Z59" s="37"/>
      <c r="AA59" s="43"/>
      <c r="AB59" s="50"/>
      <c r="AC59" s="57"/>
      <c r="AD59" s="57"/>
      <c r="AE59" s="57"/>
      <c r="AF59" s="57"/>
      <c r="AG59" s="36"/>
      <c r="AH59" s="36"/>
      <c r="AI59" s="61"/>
      <c r="AJ59" s="37"/>
      <c r="AK59" s="43"/>
      <c r="AL59" s="50"/>
      <c r="AM59" s="57"/>
      <c r="AN59" s="57"/>
      <c r="AO59" s="57"/>
      <c r="AP59" s="57"/>
      <c r="AQ59" s="36"/>
      <c r="AR59" s="36"/>
      <c r="AS59" s="61"/>
      <c r="AT59" s="37"/>
      <c r="AU59" s="43"/>
      <c r="AV59" s="50"/>
      <c r="AW59" s="57"/>
      <c r="AX59" s="57"/>
    </row>
    <row r="60" spans="2:50" ht="17.25">
      <c r="C60" s="36"/>
      <c r="D60" s="36"/>
      <c r="E60" s="61"/>
      <c r="F60" s="37"/>
      <c r="G60" s="43"/>
      <c r="H60" s="50"/>
      <c r="I60" s="57"/>
      <c r="J60" s="57"/>
      <c r="K60" s="52"/>
      <c r="L60" s="87"/>
      <c r="M60" s="7"/>
      <c r="N60" s="36"/>
      <c r="O60" s="61"/>
      <c r="P60" s="37"/>
      <c r="Q60" s="43"/>
      <c r="R60" s="50"/>
      <c r="S60" s="57"/>
      <c r="T60" s="57"/>
      <c r="U60" s="57"/>
      <c r="V60" s="57"/>
      <c r="W60" s="36"/>
      <c r="X60" s="36"/>
      <c r="Y60" s="61"/>
      <c r="Z60" s="37"/>
      <c r="AA60" s="43"/>
      <c r="AB60" s="50"/>
      <c r="AC60" s="57"/>
      <c r="AD60" s="57"/>
      <c r="AE60" s="57"/>
      <c r="AF60" s="57"/>
      <c r="AG60" s="36"/>
      <c r="AH60" s="36"/>
      <c r="AI60" s="61"/>
      <c r="AJ60" s="37"/>
      <c r="AK60" s="43"/>
      <c r="AL60" s="50"/>
      <c r="AM60" s="57"/>
      <c r="AN60" s="57"/>
      <c r="AO60" s="57"/>
      <c r="AP60" s="57"/>
      <c r="AQ60" s="36"/>
      <c r="AR60" s="36"/>
      <c r="AS60" s="61"/>
      <c r="AT60" s="37"/>
      <c r="AU60" s="43"/>
      <c r="AV60" s="50"/>
      <c r="AW60" s="57"/>
      <c r="AX60" s="57"/>
    </row>
    <row r="61" spans="2:50" ht="17.25">
      <c r="C61" s="36"/>
      <c r="D61" s="36"/>
      <c r="E61" s="61"/>
      <c r="F61" s="37"/>
      <c r="G61" s="43"/>
      <c r="H61" s="50"/>
      <c r="I61" s="57"/>
      <c r="J61" s="57"/>
      <c r="K61" s="52"/>
      <c r="L61" s="87"/>
      <c r="M61" s="25"/>
      <c r="N61" s="36"/>
      <c r="O61" s="61"/>
      <c r="P61" s="37"/>
      <c r="Q61" s="43"/>
      <c r="R61" s="50"/>
      <c r="S61" s="57"/>
      <c r="T61" s="57"/>
      <c r="U61" s="57"/>
      <c r="V61" s="57"/>
      <c r="W61" s="36"/>
      <c r="X61" s="36"/>
      <c r="Y61" s="61"/>
      <c r="Z61" s="37"/>
      <c r="AA61" s="43"/>
      <c r="AB61" s="50"/>
      <c r="AC61" s="57"/>
      <c r="AD61" s="57"/>
      <c r="AE61" s="57"/>
      <c r="AF61" s="57"/>
      <c r="AG61" s="36"/>
      <c r="AH61" s="36"/>
      <c r="AI61" s="61"/>
      <c r="AJ61" s="37"/>
      <c r="AK61" s="43"/>
      <c r="AL61" s="50"/>
      <c r="AM61" s="57"/>
      <c r="AN61" s="57"/>
      <c r="AO61" s="57"/>
      <c r="AP61" s="57"/>
      <c r="AQ61" s="36"/>
      <c r="AR61" s="36"/>
      <c r="AS61" s="61"/>
      <c r="AT61" s="37"/>
      <c r="AU61" s="43"/>
      <c r="AV61" s="50"/>
      <c r="AW61" s="57"/>
      <c r="AX61" s="57"/>
    </row>
    <row r="62" spans="2:50" ht="17.25">
      <c r="C62" s="36"/>
      <c r="D62" s="36"/>
      <c r="E62" s="61"/>
      <c r="F62" s="37"/>
      <c r="G62" s="43"/>
      <c r="H62" s="50"/>
      <c r="I62" s="57"/>
      <c r="J62" s="57"/>
      <c r="K62" s="52"/>
      <c r="L62" s="87"/>
      <c r="M62" s="7"/>
      <c r="N62" s="36"/>
      <c r="O62" s="61"/>
      <c r="P62" s="37"/>
      <c r="Q62" s="43"/>
      <c r="R62" s="50"/>
      <c r="S62" s="57"/>
      <c r="T62" s="57"/>
      <c r="U62" s="57"/>
      <c r="V62" s="57"/>
      <c r="W62" s="36"/>
      <c r="X62" s="36"/>
      <c r="Y62" s="61"/>
      <c r="Z62" s="37"/>
      <c r="AA62" s="43"/>
      <c r="AB62" s="50"/>
      <c r="AC62" s="57"/>
      <c r="AD62" s="57"/>
      <c r="AE62" s="57"/>
      <c r="AF62" s="57"/>
      <c r="AG62" s="36"/>
      <c r="AH62" s="36"/>
      <c r="AI62" s="61"/>
      <c r="AJ62" s="37"/>
      <c r="AK62" s="43"/>
      <c r="AL62" s="50"/>
      <c r="AM62" s="57"/>
      <c r="AN62" s="57"/>
      <c r="AO62" s="57"/>
      <c r="AP62" s="57"/>
      <c r="AQ62" s="36"/>
      <c r="AR62" s="36"/>
      <c r="AS62" s="61"/>
      <c r="AT62" s="37"/>
      <c r="AU62" s="43"/>
      <c r="AV62" s="50"/>
      <c r="AW62" s="57"/>
      <c r="AX62" s="57"/>
    </row>
    <row r="63" spans="2:50" ht="17.25">
      <c r="C63" s="36"/>
      <c r="D63" s="36"/>
      <c r="E63" s="61"/>
      <c r="F63" s="37"/>
      <c r="G63" s="43"/>
      <c r="H63" s="50"/>
      <c r="I63" s="57"/>
      <c r="J63" s="57"/>
      <c r="K63" s="52"/>
      <c r="L63" s="87"/>
      <c r="M63" s="25"/>
      <c r="N63" s="36"/>
      <c r="O63" s="61"/>
      <c r="P63" s="37"/>
      <c r="Q63" s="43"/>
      <c r="R63" s="50"/>
      <c r="S63" s="57"/>
      <c r="T63" s="57"/>
      <c r="U63" s="57"/>
      <c r="V63" s="57"/>
      <c r="W63" s="36"/>
      <c r="X63" s="36"/>
      <c r="Y63" s="61"/>
      <c r="Z63" s="37"/>
      <c r="AA63" s="43"/>
      <c r="AB63" s="50"/>
      <c r="AC63" s="57"/>
      <c r="AD63" s="57"/>
      <c r="AE63" s="57"/>
      <c r="AF63" s="57"/>
      <c r="AG63" s="36"/>
      <c r="AH63" s="36"/>
      <c r="AI63" s="61"/>
      <c r="AJ63" s="37"/>
      <c r="AK63" s="43"/>
      <c r="AL63" s="50"/>
      <c r="AM63" s="57"/>
      <c r="AN63" s="57"/>
      <c r="AO63" s="57"/>
      <c r="AP63" s="57"/>
      <c r="AQ63" s="36"/>
      <c r="AR63" s="36"/>
      <c r="AS63" s="61"/>
      <c r="AT63" s="37"/>
      <c r="AU63" s="43"/>
      <c r="AV63" s="50"/>
      <c r="AW63" s="57"/>
      <c r="AX63" s="57"/>
    </row>
    <row r="64" spans="2:50" ht="17.25">
      <c r="C64" s="36"/>
      <c r="D64" s="36"/>
      <c r="E64" s="61"/>
      <c r="F64" s="37"/>
      <c r="G64" s="43"/>
      <c r="H64" s="50"/>
      <c r="I64" s="57"/>
      <c r="J64" s="57"/>
      <c r="K64" s="52"/>
      <c r="L64" s="87"/>
      <c r="M64" s="7"/>
      <c r="N64" s="36"/>
      <c r="O64" s="61"/>
      <c r="P64" s="37"/>
      <c r="Q64" s="43"/>
      <c r="R64" s="50"/>
      <c r="S64" s="57"/>
      <c r="T64" s="57"/>
      <c r="U64" s="57"/>
      <c r="V64" s="57"/>
      <c r="W64" s="36"/>
      <c r="X64" s="36"/>
      <c r="Y64" s="61"/>
      <c r="Z64" s="37"/>
      <c r="AA64" s="43"/>
      <c r="AB64" s="50"/>
      <c r="AC64" s="57"/>
      <c r="AD64" s="57"/>
      <c r="AE64" s="57"/>
      <c r="AF64" s="57"/>
      <c r="AG64" s="36"/>
      <c r="AH64" s="36"/>
      <c r="AI64" s="61"/>
      <c r="AJ64" s="37"/>
      <c r="AK64" s="43"/>
      <c r="AL64" s="50"/>
      <c r="AM64" s="57"/>
      <c r="AN64" s="57"/>
      <c r="AO64" s="57"/>
      <c r="AP64" s="57"/>
      <c r="AQ64" s="36"/>
      <c r="AR64" s="36"/>
      <c r="AS64" s="61"/>
      <c r="AT64" s="37"/>
      <c r="AU64" s="43"/>
      <c r="AV64" s="50"/>
      <c r="AW64" s="57"/>
      <c r="AX64" s="57"/>
    </row>
    <row r="65" spans="3:50" ht="17.25">
      <c r="C65" s="36"/>
      <c r="D65" s="36"/>
      <c r="E65" s="61"/>
      <c r="F65" s="37"/>
      <c r="G65" s="43"/>
      <c r="H65" s="50"/>
      <c r="I65" s="57"/>
      <c r="J65" s="57"/>
      <c r="K65" s="52"/>
      <c r="L65" s="87"/>
      <c r="M65" s="25"/>
      <c r="N65" s="36"/>
      <c r="O65" s="61"/>
      <c r="P65" s="37"/>
      <c r="Q65" s="43"/>
      <c r="R65" s="50"/>
      <c r="S65" s="57"/>
      <c r="T65" s="57"/>
      <c r="U65" s="57"/>
      <c r="V65" s="57"/>
      <c r="W65" s="36"/>
      <c r="X65" s="36"/>
      <c r="Y65" s="61"/>
      <c r="Z65" s="37"/>
      <c r="AA65" s="43"/>
      <c r="AB65" s="50"/>
      <c r="AC65" s="57"/>
      <c r="AD65" s="57"/>
      <c r="AE65" s="57"/>
      <c r="AF65" s="57"/>
      <c r="AG65" s="36"/>
      <c r="AH65" s="36"/>
      <c r="AI65" s="61"/>
      <c r="AJ65" s="37"/>
      <c r="AK65" s="43"/>
      <c r="AL65" s="50"/>
      <c r="AM65" s="57"/>
      <c r="AN65" s="57"/>
      <c r="AO65" s="57"/>
      <c r="AP65" s="57"/>
      <c r="AQ65" s="36"/>
      <c r="AR65" s="36"/>
      <c r="AS65" s="61"/>
      <c r="AT65" s="37"/>
      <c r="AU65" s="43"/>
      <c r="AV65" s="50"/>
      <c r="AW65" s="57"/>
      <c r="AX65" s="57"/>
    </row>
    <row r="66" spans="3:50" ht="17.25">
      <c r="C66" s="36"/>
      <c r="D66" s="36"/>
      <c r="E66" s="61"/>
      <c r="F66" s="37"/>
      <c r="G66" s="43"/>
      <c r="H66" s="50"/>
      <c r="I66" s="57"/>
      <c r="J66" s="57"/>
      <c r="K66" s="52"/>
      <c r="L66" s="87"/>
      <c r="M66" s="25"/>
      <c r="N66" s="36"/>
      <c r="O66" s="61"/>
      <c r="P66" s="37"/>
      <c r="Q66" s="43"/>
      <c r="R66" s="50"/>
      <c r="S66" s="57"/>
      <c r="T66" s="57"/>
      <c r="U66" s="57"/>
      <c r="V66" s="57"/>
      <c r="W66" s="36"/>
      <c r="X66" s="36"/>
      <c r="Y66" s="61"/>
      <c r="Z66" s="37"/>
      <c r="AA66" s="43"/>
      <c r="AB66" s="50"/>
      <c r="AC66" s="57"/>
      <c r="AD66" s="57"/>
      <c r="AE66" s="57"/>
      <c r="AF66" s="57"/>
      <c r="AG66" s="36"/>
      <c r="AH66" s="36"/>
      <c r="AI66" s="61"/>
      <c r="AJ66" s="37"/>
      <c r="AK66" s="43"/>
      <c r="AL66" s="50"/>
      <c r="AM66" s="57"/>
      <c r="AN66" s="57"/>
      <c r="AO66" s="57"/>
      <c r="AP66" s="57"/>
      <c r="AQ66" s="36"/>
      <c r="AR66" s="36"/>
      <c r="AS66" s="61"/>
      <c r="AT66" s="37"/>
      <c r="AU66" s="43"/>
      <c r="AV66" s="50"/>
      <c r="AW66" s="57"/>
      <c r="AX66" s="57"/>
    </row>
    <row r="67" spans="3:50" ht="17.25">
      <c r="C67" s="36"/>
      <c r="D67" s="36"/>
      <c r="E67" s="61"/>
      <c r="F67" s="37"/>
      <c r="G67" s="43"/>
      <c r="H67" s="50"/>
      <c r="I67" s="57"/>
      <c r="J67" s="57"/>
      <c r="K67" s="52"/>
      <c r="L67" s="87"/>
      <c r="M67" s="25"/>
      <c r="N67" s="36"/>
      <c r="O67" s="61"/>
      <c r="P67" s="37"/>
      <c r="Q67" s="43"/>
      <c r="R67" s="50"/>
      <c r="S67" s="57"/>
      <c r="T67" s="57"/>
      <c r="U67" s="57"/>
      <c r="V67" s="57"/>
      <c r="W67" s="36"/>
      <c r="X67" s="36"/>
      <c r="Y67" s="61"/>
      <c r="Z67" s="37"/>
      <c r="AA67" s="43"/>
      <c r="AB67" s="50"/>
      <c r="AC67" s="57"/>
      <c r="AD67" s="57"/>
      <c r="AE67" s="57"/>
      <c r="AF67" s="57"/>
      <c r="AG67" s="36"/>
      <c r="AH67" s="36"/>
      <c r="AI67" s="61"/>
      <c r="AJ67" s="37"/>
      <c r="AK67" s="43"/>
      <c r="AL67" s="50"/>
      <c r="AM67" s="57"/>
      <c r="AN67" s="57"/>
      <c r="AO67" s="57"/>
      <c r="AP67" s="57"/>
      <c r="AQ67" s="36"/>
      <c r="AR67" s="36"/>
      <c r="AS67" s="61"/>
      <c r="AT67" s="37"/>
      <c r="AU67" s="43"/>
      <c r="AV67" s="50"/>
      <c r="AW67" s="57"/>
      <c r="AX67" s="57"/>
    </row>
    <row r="68" spans="3:50" ht="17.25">
      <c r="C68" s="36"/>
      <c r="D68" s="36"/>
      <c r="E68" s="61"/>
      <c r="F68" s="37"/>
      <c r="G68" s="43"/>
      <c r="H68" s="50"/>
      <c r="I68" s="57"/>
      <c r="J68" s="57"/>
      <c r="K68" s="52"/>
      <c r="L68" s="52"/>
      <c r="M68" s="25"/>
      <c r="N68" s="36"/>
      <c r="O68" s="61"/>
      <c r="P68" s="37"/>
      <c r="Q68" s="43"/>
      <c r="R68" s="50"/>
      <c r="S68" s="57"/>
      <c r="T68" s="57"/>
      <c r="U68" s="57"/>
      <c r="V68" s="57"/>
      <c r="W68" s="36"/>
      <c r="X68" s="36"/>
      <c r="Y68" s="61"/>
      <c r="Z68" s="37"/>
      <c r="AA68" s="43"/>
      <c r="AB68" s="50"/>
      <c r="AC68" s="57"/>
      <c r="AD68" s="57"/>
      <c r="AE68" s="57"/>
      <c r="AF68" s="57"/>
      <c r="AG68" s="36"/>
      <c r="AH68" s="36"/>
      <c r="AI68" s="61"/>
      <c r="AJ68" s="37"/>
      <c r="AK68" s="43"/>
      <c r="AL68" s="50"/>
      <c r="AM68" s="57"/>
      <c r="AN68" s="57"/>
      <c r="AO68" s="57"/>
      <c r="AP68" s="57"/>
      <c r="AQ68" s="36"/>
      <c r="AR68" s="36"/>
      <c r="AS68" s="61"/>
      <c r="AT68" s="37"/>
      <c r="AU68" s="43"/>
      <c r="AV68" s="50"/>
      <c r="AW68" s="57"/>
      <c r="AX68" s="57"/>
    </row>
    <row r="69" spans="3:50" ht="17.25">
      <c r="C69" s="36"/>
      <c r="D69" s="36"/>
      <c r="E69" s="61"/>
      <c r="F69" s="37"/>
      <c r="G69" s="43"/>
      <c r="H69" s="50"/>
      <c r="I69" s="57"/>
      <c r="J69" s="57"/>
      <c r="K69" s="57"/>
      <c r="L69" s="57"/>
      <c r="M69" s="36"/>
      <c r="N69" s="36"/>
      <c r="O69" s="61"/>
      <c r="P69" s="37"/>
      <c r="Q69" s="43"/>
      <c r="R69" s="50"/>
      <c r="S69" s="57"/>
      <c r="T69" s="57"/>
      <c r="U69" s="57"/>
      <c r="V69" s="57"/>
      <c r="W69" s="36"/>
      <c r="X69" s="36"/>
      <c r="Y69" s="61"/>
      <c r="Z69" s="37"/>
      <c r="AA69" s="43"/>
      <c r="AB69" s="50"/>
      <c r="AC69" s="57"/>
      <c r="AD69" s="57"/>
      <c r="AE69" s="57"/>
      <c r="AF69" s="57"/>
      <c r="AG69" s="36"/>
      <c r="AH69" s="36"/>
      <c r="AI69" s="61"/>
      <c r="AJ69" s="37"/>
      <c r="AK69" s="43"/>
      <c r="AL69" s="50"/>
      <c r="AM69" s="57"/>
      <c r="AN69" s="57"/>
      <c r="AO69" s="57"/>
      <c r="AP69" s="57"/>
      <c r="AQ69" s="36"/>
      <c r="AR69" s="36"/>
      <c r="AS69" s="61"/>
      <c r="AT69" s="37"/>
      <c r="AU69" s="43"/>
      <c r="AV69" s="50"/>
      <c r="AW69" s="57"/>
      <c r="AX69" s="57"/>
    </row>
    <row r="70" spans="3:50" ht="17.25">
      <c r="C70" s="36"/>
      <c r="D70" s="36"/>
      <c r="E70" s="61"/>
      <c r="F70" s="37"/>
      <c r="G70" s="43"/>
      <c r="H70" s="50"/>
      <c r="I70" s="57"/>
      <c r="J70" s="57"/>
      <c r="K70" s="57"/>
      <c r="L70" s="57"/>
      <c r="M70" s="36"/>
      <c r="N70" s="36"/>
      <c r="O70" s="61"/>
      <c r="P70" s="37"/>
      <c r="Q70" s="43"/>
      <c r="R70" s="50"/>
      <c r="S70" s="57"/>
      <c r="T70" s="57"/>
      <c r="U70" s="57"/>
      <c r="V70" s="57"/>
      <c r="W70" s="36"/>
      <c r="X70" s="36"/>
      <c r="Y70" s="61"/>
      <c r="Z70" s="37"/>
      <c r="AA70" s="43"/>
      <c r="AB70" s="50"/>
      <c r="AC70" s="57"/>
      <c r="AD70" s="57"/>
      <c r="AE70" s="57"/>
      <c r="AF70" s="57"/>
      <c r="AG70" s="36"/>
      <c r="AH70" s="36"/>
      <c r="AI70" s="61"/>
      <c r="AJ70" s="37"/>
      <c r="AK70" s="43"/>
      <c r="AL70" s="50"/>
      <c r="AM70" s="57"/>
      <c r="AN70" s="57"/>
      <c r="AO70" s="57"/>
      <c r="AP70" s="57"/>
      <c r="AQ70" s="36"/>
      <c r="AR70" s="36"/>
      <c r="AS70" s="61"/>
      <c r="AT70" s="37"/>
      <c r="AU70" s="43"/>
      <c r="AV70" s="50"/>
      <c r="AW70" s="57"/>
      <c r="AX70" s="57"/>
    </row>
    <row r="71" spans="3:50" ht="17.25">
      <c r="C71" s="36"/>
      <c r="D71" s="36"/>
      <c r="E71" s="61"/>
      <c r="F71" s="37"/>
      <c r="G71" s="43"/>
      <c r="H71" s="50"/>
      <c r="I71" s="57"/>
      <c r="J71" s="57"/>
      <c r="K71" s="57"/>
      <c r="L71" s="57"/>
      <c r="M71" s="36"/>
      <c r="N71" s="36"/>
      <c r="O71" s="61"/>
      <c r="P71" s="37"/>
      <c r="Q71" s="43"/>
      <c r="R71" s="50"/>
      <c r="S71" s="57"/>
      <c r="T71" s="57"/>
      <c r="U71" s="57"/>
      <c r="V71" s="57"/>
      <c r="W71" s="36"/>
      <c r="X71" s="36"/>
      <c r="Y71" s="61"/>
      <c r="Z71" s="37"/>
      <c r="AA71" s="43"/>
      <c r="AB71" s="50"/>
      <c r="AC71" s="57"/>
      <c r="AD71" s="57"/>
      <c r="AE71" s="57"/>
      <c r="AF71" s="57"/>
      <c r="AG71" s="36"/>
      <c r="AH71" s="36"/>
      <c r="AI71" s="61"/>
      <c r="AJ71" s="37"/>
      <c r="AK71" s="43"/>
      <c r="AL71" s="50"/>
      <c r="AM71" s="57"/>
      <c r="AN71" s="57"/>
      <c r="AO71" s="57"/>
      <c r="AP71" s="57"/>
      <c r="AQ71" s="36"/>
      <c r="AR71" s="36"/>
      <c r="AS71" s="61"/>
      <c r="AT71" s="37"/>
      <c r="AU71" s="43"/>
      <c r="AV71" s="50"/>
      <c r="AW71" s="57"/>
      <c r="AX71" s="57"/>
    </row>
    <row r="72" spans="3:50" ht="17.25">
      <c r="C72" s="36"/>
      <c r="D72" s="36"/>
      <c r="E72" s="61"/>
      <c r="F72" s="37"/>
      <c r="G72" s="43"/>
      <c r="H72" s="50"/>
      <c r="I72" s="57"/>
      <c r="J72" s="57"/>
      <c r="K72" s="57"/>
      <c r="L72" s="57"/>
      <c r="M72" s="36"/>
      <c r="N72" s="36"/>
      <c r="O72" s="61"/>
      <c r="P72" s="37"/>
      <c r="Q72" s="43"/>
      <c r="R72" s="50"/>
      <c r="S72" s="57"/>
      <c r="T72" s="57"/>
      <c r="U72" s="57"/>
      <c r="V72" s="57"/>
      <c r="W72" s="36"/>
      <c r="X72" s="36"/>
      <c r="Y72" s="61"/>
      <c r="Z72" s="37"/>
      <c r="AA72" s="43"/>
      <c r="AB72" s="50"/>
      <c r="AC72" s="57"/>
      <c r="AD72" s="57"/>
      <c r="AE72" s="57"/>
      <c r="AF72" s="57"/>
      <c r="AG72" s="36"/>
      <c r="AH72" s="36"/>
      <c r="AI72" s="61"/>
      <c r="AJ72" s="37"/>
      <c r="AK72" s="43"/>
      <c r="AL72" s="50"/>
      <c r="AM72" s="57"/>
      <c r="AN72" s="57"/>
      <c r="AO72" s="57"/>
      <c r="AP72" s="57"/>
      <c r="AQ72" s="36"/>
      <c r="AR72" s="36"/>
      <c r="AS72" s="61"/>
      <c r="AT72" s="37"/>
      <c r="AU72" s="43"/>
      <c r="AV72" s="50"/>
      <c r="AW72" s="57"/>
      <c r="AX72" s="57"/>
    </row>
    <row r="73" spans="3:50" ht="17.25">
      <c r="C73" s="36"/>
      <c r="D73" s="36"/>
      <c r="E73" s="61"/>
      <c r="F73" s="37"/>
      <c r="G73" s="43"/>
      <c r="H73" s="50"/>
      <c r="I73" s="57"/>
      <c r="J73" s="57"/>
      <c r="K73" s="57"/>
      <c r="L73" s="57"/>
      <c r="M73" s="36"/>
      <c r="N73" s="36"/>
      <c r="O73" s="61"/>
      <c r="P73" s="37"/>
      <c r="Q73" s="43"/>
      <c r="R73" s="50"/>
      <c r="S73" s="57"/>
      <c r="T73" s="57"/>
      <c r="U73" s="57"/>
      <c r="V73" s="57"/>
      <c r="W73" s="36"/>
      <c r="X73" s="36"/>
      <c r="Y73" s="61"/>
      <c r="Z73" s="37"/>
      <c r="AA73" s="43"/>
      <c r="AB73" s="50"/>
      <c r="AC73" s="57"/>
      <c r="AD73" s="57"/>
      <c r="AE73" s="57"/>
      <c r="AF73" s="57"/>
      <c r="AG73" s="36"/>
      <c r="AH73" s="36"/>
      <c r="AI73" s="61"/>
      <c r="AJ73" s="37"/>
      <c r="AK73" s="43"/>
      <c r="AL73" s="50"/>
      <c r="AM73" s="57"/>
      <c r="AN73" s="57"/>
      <c r="AO73" s="57"/>
      <c r="AP73" s="57"/>
      <c r="AQ73" s="36"/>
      <c r="AR73" s="36"/>
      <c r="AS73" s="61"/>
      <c r="AT73" s="37"/>
      <c r="AU73" s="43"/>
      <c r="AV73" s="50"/>
      <c r="AW73" s="57"/>
      <c r="AX73" s="57"/>
    </row>
    <row r="74" spans="3:50" ht="17.25">
      <c r="C74" s="36"/>
      <c r="D74" s="36"/>
      <c r="E74" s="61"/>
      <c r="F74" s="37"/>
      <c r="G74" s="43"/>
      <c r="H74" s="50"/>
      <c r="I74" s="57"/>
      <c r="J74" s="57"/>
      <c r="K74" s="57"/>
      <c r="L74" s="57"/>
      <c r="M74" s="36"/>
      <c r="N74" s="36"/>
      <c r="O74" s="61"/>
      <c r="P74" s="37"/>
      <c r="Q74" s="43"/>
      <c r="R74" s="50"/>
      <c r="S74" s="57"/>
      <c r="T74" s="57"/>
      <c r="U74" s="57"/>
      <c r="V74" s="57"/>
      <c r="W74" s="36"/>
      <c r="X74" s="36"/>
      <c r="Y74" s="61"/>
      <c r="Z74" s="37"/>
      <c r="AA74" s="43"/>
      <c r="AB74" s="50"/>
      <c r="AC74" s="57"/>
      <c r="AD74" s="57"/>
      <c r="AE74" s="57"/>
      <c r="AF74" s="57"/>
      <c r="AG74" s="36"/>
      <c r="AH74" s="36"/>
      <c r="AI74" s="61"/>
      <c r="AJ74" s="37"/>
      <c r="AK74" s="43"/>
      <c r="AL74" s="50"/>
      <c r="AM74" s="57"/>
      <c r="AN74" s="57"/>
      <c r="AO74" s="57"/>
      <c r="AP74" s="57"/>
      <c r="AQ74" s="36"/>
      <c r="AR74" s="36"/>
      <c r="AS74" s="61"/>
      <c r="AT74" s="37"/>
      <c r="AU74" s="43"/>
      <c r="AV74" s="50"/>
      <c r="AW74" s="57"/>
      <c r="AX74" s="57"/>
    </row>
    <row r="75" spans="3:50" ht="17.25">
      <c r="C75" s="36"/>
      <c r="D75" s="36"/>
      <c r="E75" s="61"/>
      <c r="F75" s="37"/>
      <c r="G75" s="43"/>
      <c r="H75" s="50"/>
      <c r="I75" s="57"/>
      <c r="J75" s="57"/>
      <c r="K75" s="57"/>
      <c r="L75" s="57"/>
      <c r="M75" s="36"/>
      <c r="N75" s="36"/>
      <c r="O75" s="61"/>
      <c r="P75" s="37"/>
      <c r="Q75" s="43"/>
      <c r="R75" s="50"/>
      <c r="S75" s="57"/>
      <c r="T75" s="57"/>
      <c r="U75" s="57"/>
      <c r="V75" s="57"/>
      <c r="W75" s="36"/>
      <c r="X75" s="36"/>
      <c r="Y75" s="61"/>
      <c r="Z75" s="37"/>
      <c r="AA75" s="43"/>
      <c r="AB75" s="50"/>
      <c r="AC75" s="57"/>
      <c r="AD75" s="57"/>
      <c r="AE75" s="57"/>
      <c r="AF75" s="57"/>
      <c r="AG75" s="36"/>
      <c r="AH75" s="36"/>
      <c r="AI75" s="61"/>
      <c r="AJ75" s="37"/>
      <c r="AK75" s="43"/>
      <c r="AL75" s="50"/>
      <c r="AM75" s="57"/>
      <c r="AN75" s="57"/>
      <c r="AO75" s="57"/>
      <c r="AP75" s="57"/>
      <c r="AQ75" s="36"/>
      <c r="AR75" s="36"/>
      <c r="AS75" s="61"/>
      <c r="AT75" s="37"/>
      <c r="AU75" s="43"/>
      <c r="AV75" s="50"/>
      <c r="AW75" s="57"/>
      <c r="AX75" s="57"/>
    </row>
    <row r="76" spans="3:50" ht="17.25">
      <c r="C76" s="36"/>
      <c r="D76" s="36"/>
      <c r="E76" s="61"/>
      <c r="F76" s="37"/>
      <c r="G76" s="43"/>
      <c r="H76" s="50"/>
      <c r="I76" s="57"/>
      <c r="J76" s="57"/>
      <c r="K76" s="57"/>
      <c r="L76" s="57"/>
      <c r="M76" s="36"/>
      <c r="N76" s="36"/>
      <c r="O76" s="61"/>
      <c r="P76" s="37"/>
      <c r="Q76" s="43"/>
      <c r="R76" s="50"/>
      <c r="S76" s="57"/>
      <c r="T76" s="57"/>
      <c r="U76" s="57"/>
      <c r="V76" s="57"/>
      <c r="W76" s="36"/>
      <c r="X76" s="36"/>
      <c r="Y76" s="61"/>
      <c r="Z76" s="37"/>
      <c r="AA76" s="43"/>
      <c r="AB76" s="50"/>
      <c r="AC76" s="57"/>
      <c r="AD76" s="57"/>
      <c r="AE76" s="57"/>
      <c r="AF76" s="57"/>
      <c r="AG76" s="36"/>
      <c r="AH76" s="36"/>
      <c r="AI76" s="61"/>
      <c r="AJ76" s="37"/>
      <c r="AK76" s="43"/>
      <c r="AL76" s="50"/>
      <c r="AM76" s="57"/>
      <c r="AN76" s="57"/>
      <c r="AO76" s="57"/>
      <c r="AP76" s="57"/>
      <c r="AQ76" s="36"/>
      <c r="AR76" s="36"/>
      <c r="AS76" s="61"/>
      <c r="AT76" s="37"/>
      <c r="AU76" s="43"/>
      <c r="AV76" s="50"/>
      <c r="AW76" s="57"/>
      <c r="AX76" s="57"/>
    </row>
    <row r="77" spans="3:50" ht="17.25">
      <c r="C77" s="36"/>
      <c r="D77" s="36"/>
      <c r="E77" s="61"/>
      <c r="F77" s="37"/>
      <c r="G77" s="43"/>
      <c r="H77" s="50"/>
      <c r="I77" s="57"/>
      <c r="J77" s="57"/>
      <c r="K77" s="57"/>
      <c r="L77" s="57"/>
      <c r="M77" s="36"/>
      <c r="N77" s="36"/>
      <c r="O77" s="61"/>
      <c r="P77" s="37"/>
      <c r="Q77" s="43"/>
      <c r="R77" s="50"/>
      <c r="S77" s="57"/>
      <c r="T77" s="57"/>
      <c r="U77" s="57"/>
      <c r="V77" s="57"/>
      <c r="W77" s="36"/>
      <c r="X77" s="36"/>
      <c r="Y77" s="61"/>
      <c r="Z77" s="37"/>
      <c r="AA77" s="43"/>
      <c r="AB77" s="50"/>
      <c r="AC77" s="57"/>
      <c r="AD77" s="57"/>
      <c r="AE77" s="57"/>
      <c r="AF77" s="57"/>
      <c r="AG77" s="36"/>
      <c r="AH77" s="36"/>
      <c r="AI77" s="61"/>
      <c r="AJ77" s="37"/>
      <c r="AK77" s="43"/>
      <c r="AL77" s="50"/>
      <c r="AM77" s="57"/>
      <c r="AN77" s="57"/>
      <c r="AO77" s="57"/>
      <c r="AP77" s="57"/>
      <c r="AQ77" s="36"/>
      <c r="AR77" s="36"/>
      <c r="AS77" s="61"/>
      <c r="AT77" s="37"/>
      <c r="AU77" s="43"/>
      <c r="AV77" s="50"/>
      <c r="AW77" s="57"/>
      <c r="AX77" s="57"/>
    </row>
    <row r="78" spans="3:50" ht="17.25">
      <c r="C78" s="36"/>
      <c r="D78" s="36"/>
      <c r="E78" s="61"/>
      <c r="F78" s="37"/>
      <c r="G78" s="43"/>
      <c r="H78" s="50"/>
      <c r="I78" s="57"/>
      <c r="J78" s="57"/>
      <c r="K78" s="57"/>
      <c r="L78" s="57"/>
      <c r="M78" s="36"/>
      <c r="N78" s="36"/>
      <c r="O78" s="61"/>
      <c r="P78" s="37"/>
      <c r="Q78" s="43"/>
      <c r="R78" s="50"/>
      <c r="S78" s="57"/>
      <c r="T78" s="57"/>
      <c r="U78" s="57"/>
      <c r="V78" s="57"/>
      <c r="W78" s="36"/>
      <c r="X78" s="36"/>
      <c r="Y78" s="61"/>
      <c r="Z78" s="37"/>
      <c r="AA78" s="43"/>
      <c r="AB78" s="50"/>
      <c r="AC78" s="57"/>
      <c r="AD78" s="57"/>
      <c r="AE78" s="57"/>
      <c r="AF78" s="57"/>
      <c r="AG78" s="36"/>
      <c r="AH78" s="36"/>
      <c r="AI78" s="61"/>
      <c r="AJ78" s="37"/>
      <c r="AK78" s="43"/>
      <c r="AL78" s="50"/>
      <c r="AM78" s="57"/>
      <c r="AN78" s="57"/>
      <c r="AO78" s="57"/>
      <c r="AP78" s="57"/>
      <c r="AQ78" s="36"/>
      <c r="AR78" s="36"/>
      <c r="AS78" s="61"/>
      <c r="AT78" s="37"/>
      <c r="AU78" s="43"/>
      <c r="AV78" s="50"/>
      <c r="AW78" s="57"/>
      <c r="AX78" s="57"/>
    </row>
    <row r="79" spans="3:50" ht="17.25">
      <c r="C79" s="36"/>
      <c r="D79" s="36"/>
      <c r="E79" s="61"/>
      <c r="F79" s="37"/>
      <c r="G79" s="43"/>
      <c r="H79" s="50"/>
      <c r="I79" s="57"/>
      <c r="J79" s="57"/>
      <c r="K79" s="57"/>
      <c r="L79" s="57"/>
      <c r="M79" s="36"/>
      <c r="N79" s="36"/>
      <c r="O79" s="61"/>
      <c r="P79" s="37"/>
      <c r="Q79" s="43"/>
      <c r="R79" s="50"/>
      <c r="S79" s="57"/>
      <c r="T79" s="57"/>
      <c r="U79" s="57"/>
      <c r="V79" s="57"/>
      <c r="W79" s="36"/>
      <c r="X79" s="36"/>
      <c r="Y79" s="61"/>
      <c r="Z79" s="37"/>
      <c r="AA79" s="43"/>
      <c r="AB79" s="50"/>
      <c r="AC79" s="57"/>
      <c r="AD79" s="57"/>
      <c r="AE79" s="57"/>
      <c r="AF79" s="57"/>
      <c r="AG79" s="36"/>
      <c r="AH79" s="36"/>
      <c r="AI79" s="61"/>
      <c r="AJ79" s="37"/>
      <c r="AK79" s="43"/>
      <c r="AL79" s="50"/>
      <c r="AM79" s="57"/>
      <c r="AN79" s="57"/>
      <c r="AO79" s="57"/>
      <c r="AP79" s="57"/>
      <c r="AQ79" s="36"/>
      <c r="AR79" s="36"/>
      <c r="AS79" s="61"/>
      <c r="AT79" s="37"/>
      <c r="AU79" s="43"/>
      <c r="AV79" s="50"/>
      <c r="AW79" s="57"/>
      <c r="AX79" s="57"/>
    </row>
    <row r="80" spans="3:50" ht="17.25">
      <c r="C80" s="36"/>
      <c r="D80" s="36"/>
      <c r="E80" s="61"/>
      <c r="F80" s="37"/>
      <c r="G80" s="43"/>
      <c r="H80" s="50"/>
      <c r="I80" s="57"/>
      <c r="J80" s="57"/>
      <c r="K80" s="57"/>
      <c r="L80" s="57"/>
      <c r="M80" s="36"/>
      <c r="N80" s="36"/>
      <c r="O80" s="61"/>
      <c r="P80" s="37"/>
      <c r="Q80" s="43"/>
      <c r="R80" s="50"/>
      <c r="S80" s="57"/>
      <c r="T80" s="57"/>
      <c r="U80" s="57"/>
      <c r="V80" s="57"/>
      <c r="W80" s="36"/>
      <c r="X80" s="36"/>
      <c r="Y80" s="61"/>
      <c r="Z80" s="37"/>
      <c r="AA80" s="43"/>
      <c r="AB80" s="50"/>
      <c r="AC80" s="57"/>
      <c r="AD80" s="57"/>
      <c r="AE80" s="57"/>
      <c r="AF80" s="57"/>
      <c r="AG80" s="36"/>
      <c r="AH80" s="36"/>
      <c r="AI80" s="61"/>
      <c r="AJ80" s="37"/>
      <c r="AK80" s="43"/>
      <c r="AL80" s="50"/>
      <c r="AM80" s="57"/>
      <c r="AN80" s="57"/>
      <c r="AO80" s="57"/>
      <c r="AP80" s="57"/>
      <c r="AQ80" s="36"/>
      <c r="AR80" s="36"/>
      <c r="AS80" s="61"/>
      <c r="AT80" s="37"/>
      <c r="AU80" s="43"/>
      <c r="AV80" s="50"/>
      <c r="AW80" s="57"/>
      <c r="AX80" s="57"/>
    </row>
    <row r="81" spans="3:50" ht="17.25">
      <c r="C81" s="36"/>
      <c r="D81" s="36"/>
      <c r="E81" s="61"/>
      <c r="F81" s="37"/>
      <c r="G81" s="43"/>
      <c r="H81" s="50"/>
      <c r="I81" s="57"/>
      <c r="J81" s="57"/>
      <c r="K81" s="57"/>
      <c r="L81" s="57"/>
      <c r="M81" s="36"/>
      <c r="N81" s="36"/>
      <c r="O81" s="61"/>
      <c r="P81" s="37"/>
      <c r="Q81" s="43"/>
      <c r="R81" s="50"/>
      <c r="S81" s="57"/>
      <c r="T81" s="57"/>
      <c r="U81" s="57"/>
      <c r="V81" s="57"/>
      <c r="W81" s="36"/>
      <c r="X81" s="36"/>
      <c r="Y81" s="61"/>
      <c r="Z81" s="37"/>
      <c r="AA81" s="43"/>
      <c r="AB81" s="50"/>
      <c r="AC81" s="57"/>
      <c r="AD81" s="57"/>
      <c r="AE81" s="57"/>
      <c r="AF81" s="57"/>
      <c r="AG81" s="36"/>
      <c r="AH81" s="36"/>
      <c r="AI81" s="61"/>
      <c r="AJ81" s="37"/>
      <c r="AK81" s="43"/>
      <c r="AL81" s="50"/>
      <c r="AM81" s="57"/>
      <c r="AN81" s="57"/>
      <c r="AO81" s="57"/>
      <c r="AP81" s="57"/>
      <c r="AQ81" s="36"/>
      <c r="AR81" s="36"/>
      <c r="AS81" s="61"/>
      <c r="AT81" s="37"/>
      <c r="AU81" s="43"/>
      <c r="AV81" s="50"/>
      <c r="AW81" s="57"/>
      <c r="AX81" s="57"/>
    </row>
    <row r="82" spans="3:50" ht="17.25">
      <c r="C82" s="36"/>
      <c r="D82" s="36"/>
      <c r="E82" s="61"/>
      <c r="F82" s="37"/>
      <c r="G82" s="43"/>
      <c r="H82" s="50"/>
      <c r="I82" s="57"/>
      <c r="J82" s="57"/>
      <c r="K82" s="57"/>
      <c r="L82" s="57"/>
      <c r="M82" s="36"/>
      <c r="N82" s="36"/>
      <c r="O82" s="61"/>
      <c r="P82" s="37"/>
      <c r="Q82" s="43"/>
      <c r="R82" s="50"/>
      <c r="S82" s="57"/>
      <c r="T82" s="57"/>
      <c r="U82" s="57"/>
      <c r="V82" s="57"/>
      <c r="W82" s="36"/>
      <c r="X82" s="36"/>
      <c r="Y82" s="61"/>
      <c r="Z82" s="37"/>
      <c r="AA82" s="43"/>
      <c r="AB82" s="50"/>
      <c r="AC82" s="57"/>
      <c r="AD82" s="57"/>
      <c r="AE82" s="57"/>
      <c r="AF82" s="57"/>
      <c r="AG82" s="36"/>
      <c r="AH82" s="36"/>
      <c r="AI82" s="61"/>
      <c r="AJ82" s="37"/>
      <c r="AK82" s="43"/>
      <c r="AL82" s="50"/>
      <c r="AM82" s="57"/>
      <c r="AN82" s="57"/>
      <c r="AO82" s="57"/>
      <c r="AP82" s="57"/>
      <c r="AQ82" s="36"/>
      <c r="AR82" s="36"/>
      <c r="AS82" s="61"/>
      <c r="AT82" s="37"/>
      <c r="AU82" s="43"/>
      <c r="AV82" s="50"/>
      <c r="AW82" s="57"/>
      <c r="AX82" s="57"/>
    </row>
    <row r="83" spans="3:50" ht="17.25">
      <c r="C83" s="36"/>
      <c r="D83" s="36"/>
      <c r="E83" s="61"/>
      <c r="F83" s="37"/>
      <c r="G83" s="43"/>
      <c r="H83" s="50"/>
      <c r="I83" s="57"/>
      <c r="J83" s="57"/>
      <c r="K83" s="57"/>
      <c r="L83" s="57"/>
      <c r="M83" s="36"/>
      <c r="N83" s="36"/>
      <c r="O83" s="61"/>
      <c r="P83" s="37"/>
      <c r="Q83" s="43"/>
      <c r="R83" s="50"/>
      <c r="S83" s="57"/>
      <c r="T83" s="57"/>
      <c r="U83" s="57"/>
      <c r="V83" s="57"/>
      <c r="W83" s="36"/>
      <c r="X83" s="36"/>
      <c r="Y83" s="61"/>
      <c r="Z83" s="37"/>
      <c r="AA83" s="43"/>
      <c r="AB83" s="50"/>
      <c r="AC83" s="57"/>
      <c r="AD83" s="57"/>
      <c r="AE83" s="57"/>
      <c r="AF83" s="57"/>
      <c r="AG83" s="36"/>
      <c r="AH83" s="36"/>
      <c r="AI83" s="61"/>
      <c r="AJ83" s="37"/>
      <c r="AK83" s="43"/>
      <c r="AL83" s="50"/>
      <c r="AM83" s="57"/>
      <c r="AN83" s="57"/>
      <c r="AO83" s="57"/>
      <c r="AP83" s="57"/>
      <c r="AQ83" s="36"/>
      <c r="AR83" s="36"/>
      <c r="AS83" s="61"/>
      <c r="AT83" s="37"/>
      <c r="AU83" s="43"/>
      <c r="AV83" s="50"/>
      <c r="AW83" s="57"/>
      <c r="AX83" s="57"/>
    </row>
    <row r="84" spans="3:50" ht="17.25">
      <c r="C84" s="36"/>
      <c r="D84" s="36"/>
      <c r="E84" s="61"/>
      <c r="F84" s="37"/>
      <c r="G84" s="43"/>
      <c r="H84" s="50"/>
      <c r="I84" s="57"/>
      <c r="J84" s="57"/>
      <c r="K84" s="57"/>
      <c r="L84" s="57"/>
      <c r="M84" s="36"/>
      <c r="N84" s="36"/>
      <c r="O84" s="61"/>
      <c r="P84" s="37"/>
      <c r="Q84" s="43"/>
      <c r="R84" s="50"/>
      <c r="S84" s="57"/>
      <c r="T84" s="57"/>
      <c r="U84" s="57"/>
      <c r="V84" s="57"/>
      <c r="W84" s="36"/>
      <c r="X84" s="36"/>
      <c r="Y84" s="61"/>
      <c r="Z84" s="37"/>
      <c r="AA84" s="43"/>
      <c r="AB84" s="50"/>
      <c r="AC84" s="57"/>
      <c r="AD84" s="57"/>
      <c r="AE84" s="57"/>
      <c r="AF84" s="57"/>
      <c r="AG84" s="36"/>
      <c r="AH84" s="36"/>
      <c r="AI84" s="61"/>
      <c r="AJ84" s="37"/>
      <c r="AK84" s="43"/>
      <c r="AL84" s="50"/>
      <c r="AM84" s="57"/>
      <c r="AN84" s="57"/>
      <c r="AO84" s="57"/>
      <c r="AP84" s="57"/>
      <c r="AQ84" s="36"/>
      <c r="AR84" s="36"/>
      <c r="AS84" s="61"/>
      <c r="AT84" s="37"/>
      <c r="AU84" s="43"/>
      <c r="AV84" s="50"/>
      <c r="AW84" s="57"/>
      <c r="AX84" s="57"/>
    </row>
    <row r="85" spans="3:50" ht="17.25">
      <c r="C85" s="36"/>
      <c r="D85" s="36"/>
      <c r="E85" s="61"/>
      <c r="F85" s="37"/>
      <c r="G85" s="43"/>
      <c r="H85" s="50"/>
      <c r="I85" s="57"/>
      <c r="J85" s="57"/>
      <c r="K85" s="57"/>
      <c r="L85" s="57"/>
      <c r="M85" s="36"/>
      <c r="N85" s="36"/>
      <c r="O85" s="61"/>
      <c r="P85" s="37"/>
      <c r="Q85" s="43"/>
      <c r="R85" s="50"/>
      <c r="S85" s="57"/>
      <c r="T85" s="57"/>
      <c r="U85" s="57"/>
      <c r="V85" s="57"/>
      <c r="W85" s="36"/>
      <c r="X85" s="36"/>
      <c r="Y85" s="61"/>
      <c r="Z85" s="37"/>
      <c r="AA85" s="43"/>
      <c r="AB85" s="50"/>
      <c r="AC85" s="57"/>
      <c r="AD85" s="57"/>
      <c r="AE85" s="57"/>
      <c r="AF85" s="57"/>
      <c r="AG85" s="36"/>
      <c r="AH85" s="36"/>
      <c r="AI85" s="61"/>
      <c r="AJ85" s="37"/>
      <c r="AK85" s="43"/>
      <c r="AL85" s="50"/>
      <c r="AM85" s="57"/>
      <c r="AN85" s="57"/>
      <c r="AO85" s="57"/>
      <c r="AP85" s="57"/>
      <c r="AQ85" s="36"/>
      <c r="AR85" s="36"/>
      <c r="AS85" s="61"/>
      <c r="AT85" s="37"/>
      <c r="AU85" s="43"/>
      <c r="AV85" s="50"/>
      <c r="AW85" s="57"/>
      <c r="AX85" s="57"/>
    </row>
    <row r="86" spans="3:50" ht="17.25">
      <c r="C86" s="36"/>
      <c r="D86" s="36"/>
      <c r="E86" s="61"/>
      <c r="F86" s="37"/>
      <c r="G86" s="43"/>
      <c r="H86" s="50"/>
      <c r="I86" s="57"/>
      <c r="J86" s="57"/>
      <c r="K86" s="57"/>
      <c r="L86" s="57"/>
      <c r="M86" s="36"/>
      <c r="N86" s="36"/>
      <c r="O86" s="61"/>
      <c r="P86" s="37"/>
      <c r="Q86" s="43"/>
      <c r="R86" s="50"/>
      <c r="S86" s="57"/>
      <c r="T86" s="57"/>
      <c r="U86" s="57"/>
      <c r="V86" s="57"/>
      <c r="W86" s="36"/>
      <c r="X86" s="36"/>
      <c r="Y86" s="61"/>
      <c r="Z86" s="37"/>
      <c r="AA86" s="43"/>
      <c r="AB86" s="50"/>
      <c r="AC86" s="57"/>
      <c r="AD86" s="57"/>
      <c r="AE86" s="57"/>
      <c r="AF86" s="57"/>
      <c r="AG86" s="36"/>
      <c r="AH86" s="36"/>
      <c r="AI86" s="61"/>
      <c r="AJ86" s="37"/>
      <c r="AK86" s="43"/>
      <c r="AL86" s="50"/>
      <c r="AM86" s="57"/>
      <c r="AN86" s="57"/>
      <c r="AO86" s="57"/>
      <c r="AP86" s="57"/>
      <c r="AQ86" s="36"/>
      <c r="AR86" s="36"/>
      <c r="AS86" s="61"/>
      <c r="AT86" s="37"/>
      <c r="AU86" s="43"/>
      <c r="AV86" s="50"/>
      <c r="AW86" s="57"/>
      <c r="AX86" s="57"/>
    </row>
    <row r="87" spans="3:50" ht="17.25">
      <c r="C87" s="36"/>
      <c r="D87" s="36"/>
      <c r="E87" s="61"/>
      <c r="F87" s="37"/>
      <c r="G87" s="43"/>
      <c r="H87" s="50"/>
      <c r="I87" s="57"/>
      <c r="J87" s="57"/>
      <c r="K87" s="57"/>
      <c r="L87" s="57"/>
      <c r="M87" s="36"/>
      <c r="N87" s="36"/>
      <c r="O87" s="61"/>
      <c r="P87" s="37"/>
      <c r="Q87" s="43"/>
      <c r="R87" s="50"/>
      <c r="S87" s="57"/>
      <c r="T87" s="57"/>
      <c r="U87" s="57"/>
      <c r="V87" s="57"/>
      <c r="W87" s="36"/>
      <c r="X87" s="36"/>
      <c r="Y87" s="61"/>
      <c r="Z87" s="37"/>
      <c r="AA87" s="43"/>
      <c r="AB87" s="50"/>
      <c r="AC87" s="57"/>
      <c r="AD87" s="57"/>
      <c r="AE87" s="57"/>
      <c r="AF87" s="57"/>
      <c r="AG87" s="36"/>
      <c r="AH87" s="36"/>
      <c r="AI87" s="61"/>
      <c r="AJ87" s="37"/>
      <c r="AK87" s="43"/>
      <c r="AL87" s="50"/>
      <c r="AM87" s="57"/>
      <c r="AN87" s="57"/>
      <c r="AO87" s="57"/>
      <c r="AP87" s="57"/>
      <c r="AQ87" s="36"/>
      <c r="AR87" s="36"/>
      <c r="AS87" s="61"/>
      <c r="AT87" s="37"/>
      <c r="AU87" s="43"/>
      <c r="AV87" s="50"/>
      <c r="AW87" s="57"/>
      <c r="AX87" s="57"/>
    </row>
    <row r="88" spans="3:50" ht="17.25">
      <c r="C88" s="36"/>
      <c r="D88" s="36"/>
      <c r="E88" s="61"/>
      <c r="F88" s="37"/>
      <c r="G88" s="43"/>
      <c r="H88" s="50"/>
      <c r="I88" s="57"/>
      <c r="J88" s="57"/>
      <c r="K88" s="57"/>
      <c r="L88" s="57"/>
      <c r="M88" s="36"/>
      <c r="N88" s="36"/>
      <c r="O88" s="61"/>
      <c r="P88" s="37"/>
      <c r="Q88" s="43"/>
      <c r="R88" s="50"/>
      <c r="S88" s="57"/>
      <c r="T88" s="57"/>
      <c r="U88" s="57"/>
      <c r="V88" s="57"/>
      <c r="W88" s="36"/>
      <c r="X88" s="36"/>
      <c r="Y88" s="61"/>
      <c r="Z88" s="37"/>
      <c r="AA88" s="43"/>
      <c r="AB88" s="50"/>
      <c r="AC88" s="57"/>
      <c r="AD88" s="57"/>
      <c r="AE88" s="57"/>
      <c r="AF88" s="57"/>
      <c r="AG88" s="36"/>
      <c r="AH88" s="36"/>
      <c r="AI88" s="61"/>
      <c r="AJ88" s="37"/>
      <c r="AK88" s="43"/>
      <c r="AL88" s="50"/>
      <c r="AM88" s="57"/>
      <c r="AN88" s="57"/>
      <c r="AO88" s="57"/>
      <c r="AP88" s="57"/>
      <c r="AQ88" s="36"/>
      <c r="AR88" s="36"/>
      <c r="AS88" s="61"/>
      <c r="AT88" s="37"/>
      <c r="AU88" s="43"/>
      <c r="AV88" s="50"/>
      <c r="AW88" s="57"/>
      <c r="AX88" s="57"/>
    </row>
    <row r="89" spans="3:50" ht="17.25">
      <c r="C89" s="36"/>
      <c r="D89" s="36"/>
      <c r="E89" s="61"/>
      <c r="F89" s="37"/>
      <c r="G89" s="43"/>
      <c r="H89" s="50"/>
      <c r="I89" s="57"/>
      <c r="J89" s="57"/>
      <c r="K89" s="57"/>
      <c r="L89" s="57"/>
      <c r="M89" s="36"/>
      <c r="N89" s="36"/>
      <c r="O89" s="61"/>
      <c r="P89" s="37"/>
      <c r="Q89" s="43"/>
      <c r="R89" s="50"/>
      <c r="S89" s="57"/>
      <c r="T89" s="57"/>
      <c r="U89" s="57"/>
      <c r="V89" s="57"/>
      <c r="W89" s="36"/>
      <c r="X89" s="36"/>
      <c r="Y89" s="61"/>
      <c r="Z89" s="37"/>
      <c r="AA89" s="43"/>
      <c r="AB89" s="50"/>
      <c r="AC89" s="57"/>
      <c r="AD89" s="57"/>
      <c r="AE89" s="57"/>
      <c r="AF89" s="57"/>
      <c r="AG89" s="36"/>
      <c r="AH89" s="36"/>
      <c r="AI89" s="61"/>
      <c r="AJ89" s="37"/>
      <c r="AK89" s="43"/>
      <c r="AL89" s="50"/>
      <c r="AM89" s="57"/>
      <c r="AN89" s="57"/>
      <c r="AO89" s="57"/>
      <c r="AP89" s="57"/>
      <c r="AQ89" s="36"/>
      <c r="AR89" s="36"/>
      <c r="AS89" s="61"/>
      <c r="AT89" s="37"/>
      <c r="AU89" s="43"/>
      <c r="AV89" s="50"/>
      <c r="AW89" s="57"/>
      <c r="AX89" s="57"/>
    </row>
    <row r="90" spans="3:50" ht="17.25">
      <c r="C90" s="36"/>
      <c r="D90" s="36"/>
      <c r="E90" s="61"/>
      <c r="F90" s="37"/>
      <c r="G90" s="43"/>
      <c r="H90" s="50"/>
      <c r="I90" s="57"/>
      <c r="J90" s="57"/>
      <c r="K90" s="57"/>
      <c r="L90" s="57"/>
      <c r="M90" s="36"/>
      <c r="N90" s="36"/>
      <c r="O90" s="61"/>
      <c r="P90" s="37"/>
      <c r="Q90" s="43"/>
      <c r="R90" s="50"/>
      <c r="S90" s="57"/>
      <c r="T90" s="57"/>
      <c r="U90" s="57"/>
      <c r="V90" s="57"/>
      <c r="W90" s="36"/>
      <c r="X90" s="36"/>
      <c r="Y90" s="61"/>
      <c r="Z90" s="37"/>
      <c r="AA90" s="43"/>
      <c r="AB90" s="50"/>
      <c r="AC90" s="57"/>
      <c r="AD90" s="57"/>
      <c r="AE90" s="57"/>
      <c r="AF90" s="57"/>
      <c r="AG90" s="36"/>
      <c r="AH90" s="36"/>
      <c r="AI90" s="61"/>
      <c r="AJ90" s="37"/>
      <c r="AK90" s="43"/>
      <c r="AL90" s="50"/>
      <c r="AM90" s="57"/>
      <c r="AN90" s="57"/>
      <c r="AO90" s="57"/>
      <c r="AP90" s="57"/>
      <c r="AQ90" s="36"/>
      <c r="AR90" s="36"/>
      <c r="AS90" s="61"/>
      <c r="AT90" s="37"/>
      <c r="AU90" s="43"/>
      <c r="AV90" s="50"/>
      <c r="AW90" s="57"/>
      <c r="AX90" s="57"/>
    </row>
    <row r="91" spans="3:50" ht="17.25">
      <c r="C91" s="36"/>
      <c r="D91" s="36"/>
      <c r="E91" s="61"/>
      <c r="F91" s="37"/>
      <c r="G91" s="43"/>
      <c r="H91" s="50"/>
      <c r="I91" s="57"/>
      <c r="J91" s="57"/>
      <c r="K91" s="57"/>
      <c r="L91" s="57"/>
      <c r="M91" s="36"/>
      <c r="N91" s="36"/>
      <c r="O91" s="61"/>
      <c r="P91" s="37"/>
      <c r="Q91" s="43"/>
      <c r="R91" s="50"/>
      <c r="S91" s="57"/>
      <c r="T91" s="57"/>
      <c r="U91" s="57"/>
      <c r="V91" s="57"/>
      <c r="W91" s="36"/>
      <c r="X91" s="36"/>
      <c r="Y91" s="61"/>
      <c r="Z91" s="37"/>
      <c r="AA91" s="43"/>
      <c r="AB91" s="50"/>
      <c r="AC91" s="57"/>
      <c r="AD91" s="57"/>
      <c r="AE91" s="57"/>
      <c r="AF91" s="57"/>
      <c r="AG91" s="36"/>
      <c r="AH91" s="36"/>
      <c r="AI91" s="61"/>
      <c r="AJ91" s="37"/>
      <c r="AK91" s="43"/>
      <c r="AL91" s="50"/>
      <c r="AM91" s="57"/>
      <c r="AN91" s="57"/>
      <c r="AO91" s="57"/>
      <c r="AP91" s="57"/>
      <c r="AQ91" s="36"/>
      <c r="AR91" s="36"/>
      <c r="AS91" s="61"/>
      <c r="AT91" s="37"/>
      <c r="AU91" s="43"/>
      <c r="AV91" s="50"/>
      <c r="AW91" s="57"/>
      <c r="AX91" s="57"/>
    </row>
    <row r="92" spans="3:50" ht="17.25">
      <c r="C92" s="36"/>
      <c r="D92" s="36"/>
      <c r="E92" s="61"/>
      <c r="F92" s="37"/>
      <c r="G92" s="43"/>
      <c r="H92" s="50"/>
      <c r="I92" s="57"/>
      <c r="J92" s="57"/>
      <c r="K92" s="57"/>
      <c r="L92" s="57"/>
      <c r="M92" s="36"/>
      <c r="N92" s="36"/>
      <c r="O92" s="61"/>
      <c r="P92" s="37"/>
      <c r="Q92" s="43"/>
      <c r="R92" s="50"/>
      <c r="S92" s="57"/>
      <c r="T92" s="57"/>
      <c r="U92" s="57"/>
      <c r="V92" s="57"/>
      <c r="W92" s="36"/>
      <c r="X92" s="36"/>
      <c r="Y92" s="61"/>
      <c r="Z92" s="37"/>
      <c r="AA92" s="43"/>
      <c r="AB92" s="50"/>
      <c r="AC92" s="57"/>
      <c r="AD92" s="57"/>
      <c r="AE92" s="57"/>
      <c r="AF92" s="57"/>
      <c r="AG92" s="36"/>
      <c r="AH92" s="36"/>
      <c r="AI92" s="61"/>
      <c r="AJ92" s="37"/>
      <c r="AK92" s="43"/>
      <c r="AL92" s="50"/>
      <c r="AM92" s="57"/>
      <c r="AN92" s="57"/>
      <c r="AO92" s="57"/>
      <c r="AP92" s="57"/>
      <c r="AQ92" s="36"/>
      <c r="AR92" s="36"/>
      <c r="AS92" s="61"/>
      <c r="AT92" s="37"/>
      <c r="AU92" s="43"/>
      <c r="AV92" s="50"/>
      <c r="AW92" s="57"/>
      <c r="AX92" s="57"/>
    </row>
    <row r="93" spans="3:50" ht="17.25">
      <c r="C93" s="36"/>
      <c r="D93" s="36"/>
      <c r="E93" s="61"/>
      <c r="F93" s="37"/>
      <c r="G93" s="43"/>
      <c r="H93" s="50"/>
      <c r="I93" s="57"/>
      <c r="J93" s="57"/>
      <c r="K93" s="57"/>
      <c r="L93" s="57"/>
      <c r="M93" s="36"/>
      <c r="N93" s="36"/>
      <c r="O93" s="61"/>
      <c r="P93" s="37"/>
      <c r="Q93" s="43"/>
      <c r="R93" s="50"/>
      <c r="S93" s="57"/>
      <c r="T93" s="57"/>
      <c r="U93" s="57"/>
      <c r="V93" s="57"/>
      <c r="W93" s="36"/>
      <c r="X93" s="36"/>
      <c r="Y93" s="61"/>
      <c r="Z93" s="37"/>
      <c r="AA93" s="43"/>
      <c r="AB93" s="50"/>
      <c r="AC93" s="57"/>
      <c r="AD93" s="57"/>
      <c r="AE93" s="57"/>
      <c r="AF93" s="57"/>
      <c r="AG93" s="36"/>
      <c r="AH93" s="36"/>
      <c r="AI93" s="61"/>
      <c r="AJ93" s="37"/>
      <c r="AK93" s="43"/>
      <c r="AL93" s="50"/>
      <c r="AM93" s="57"/>
      <c r="AN93" s="57"/>
      <c r="AO93" s="57"/>
      <c r="AP93" s="57"/>
      <c r="AQ93" s="36"/>
      <c r="AR93" s="36"/>
      <c r="AS93" s="61"/>
      <c r="AT93" s="37"/>
      <c r="AU93" s="43"/>
      <c r="AV93" s="50"/>
      <c r="AW93" s="57"/>
      <c r="AX93" s="57"/>
    </row>
    <row r="94" spans="3:50" ht="17.25">
      <c r="C94" s="36"/>
      <c r="D94" s="36"/>
      <c r="E94" s="61"/>
      <c r="F94" s="37"/>
      <c r="G94" s="43"/>
      <c r="H94" s="50"/>
      <c r="I94" s="57"/>
      <c r="J94" s="57"/>
      <c r="K94" s="57"/>
      <c r="L94" s="57"/>
      <c r="M94" s="36"/>
      <c r="N94" s="36"/>
      <c r="O94" s="61"/>
      <c r="P94" s="37"/>
      <c r="Q94" s="43"/>
      <c r="R94" s="50"/>
      <c r="S94" s="57"/>
      <c r="T94" s="57"/>
      <c r="U94" s="57"/>
      <c r="V94" s="57"/>
      <c r="W94" s="36"/>
      <c r="X94" s="36"/>
      <c r="Y94" s="61"/>
      <c r="Z94" s="37"/>
      <c r="AA94" s="43"/>
      <c r="AB94" s="50"/>
      <c r="AC94" s="57"/>
      <c r="AD94" s="57"/>
      <c r="AE94" s="57"/>
      <c r="AF94" s="57"/>
      <c r="AG94" s="36"/>
      <c r="AH94" s="36"/>
      <c r="AI94" s="61"/>
      <c r="AJ94" s="37"/>
      <c r="AK94" s="43"/>
      <c r="AL94" s="50"/>
      <c r="AM94" s="57"/>
      <c r="AN94" s="57"/>
      <c r="AO94" s="57"/>
      <c r="AP94" s="57"/>
      <c r="AQ94" s="36"/>
      <c r="AR94" s="36"/>
      <c r="AS94" s="61"/>
      <c r="AT94" s="37"/>
      <c r="AU94" s="43"/>
      <c r="AV94" s="50"/>
      <c r="AW94" s="57"/>
      <c r="AX94" s="57"/>
    </row>
    <row r="95" spans="3:50" ht="17.25">
      <c r="C95" s="36"/>
      <c r="D95" s="36"/>
      <c r="E95" s="61"/>
      <c r="F95" s="37"/>
      <c r="G95" s="43"/>
      <c r="H95" s="50"/>
      <c r="I95" s="57"/>
      <c r="J95" s="57"/>
      <c r="K95" s="57"/>
      <c r="L95" s="57"/>
      <c r="M95" s="36"/>
      <c r="N95" s="36"/>
      <c r="O95" s="61"/>
      <c r="P95" s="37"/>
      <c r="Q95" s="43"/>
      <c r="R95" s="50"/>
      <c r="S95" s="57"/>
      <c r="T95" s="57"/>
      <c r="U95" s="57"/>
      <c r="V95" s="57"/>
      <c r="W95" s="36"/>
      <c r="X95" s="36"/>
      <c r="Y95" s="61"/>
      <c r="Z95" s="37"/>
      <c r="AA95" s="43"/>
      <c r="AB95" s="50"/>
      <c r="AC95" s="57"/>
      <c r="AD95" s="57"/>
      <c r="AE95" s="57"/>
      <c r="AF95" s="57"/>
      <c r="AG95" s="36"/>
      <c r="AH95" s="36"/>
      <c r="AI95" s="61"/>
      <c r="AJ95" s="37"/>
      <c r="AK95" s="43"/>
      <c r="AL95" s="50"/>
      <c r="AM95" s="57"/>
      <c r="AN95" s="57"/>
      <c r="AO95" s="57"/>
      <c r="AP95" s="57"/>
      <c r="AQ95" s="36"/>
      <c r="AR95" s="36"/>
      <c r="AS95" s="61"/>
      <c r="AT95" s="37"/>
      <c r="AU95" s="43"/>
      <c r="AV95" s="50"/>
      <c r="AW95" s="57"/>
      <c r="AX95" s="57"/>
    </row>
    <row r="96" spans="3:50" ht="17.25">
      <c r="C96" s="36"/>
      <c r="D96" s="36"/>
      <c r="E96" s="61"/>
      <c r="F96" s="37"/>
      <c r="G96" s="43"/>
      <c r="H96" s="50"/>
      <c r="I96" s="57"/>
      <c r="J96" s="57"/>
      <c r="K96" s="57"/>
      <c r="L96" s="57"/>
      <c r="M96" s="36"/>
      <c r="N96" s="36"/>
      <c r="O96" s="61"/>
      <c r="P96" s="37"/>
      <c r="Q96" s="43"/>
      <c r="R96" s="50"/>
      <c r="S96" s="57"/>
      <c r="T96" s="57"/>
      <c r="U96" s="57"/>
      <c r="V96" s="57"/>
      <c r="W96" s="36"/>
      <c r="X96" s="36"/>
      <c r="Y96" s="61"/>
      <c r="Z96" s="37"/>
      <c r="AA96" s="43"/>
      <c r="AB96" s="50"/>
      <c r="AC96" s="57"/>
      <c r="AD96" s="57"/>
      <c r="AE96" s="57"/>
      <c r="AF96" s="57"/>
      <c r="AG96" s="36"/>
      <c r="AH96" s="36"/>
      <c r="AI96" s="61"/>
      <c r="AJ96" s="37"/>
      <c r="AK96" s="43"/>
      <c r="AL96" s="50"/>
      <c r="AM96" s="57"/>
      <c r="AN96" s="57"/>
      <c r="AO96" s="57"/>
      <c r="AP96" s="57"/>
      <c r="AQ96" s="36"/>
      <c r="AR96" s="36"/>
      <c r="AS96" s="61"/>
      <c r="AT96" s="37"/>
      <c r="AU96" s="43"/>
      <c r="AV96" s="50"/>
      <c r="AW96" s="57"/>
      <c r="AX96" s="57"/>
    </row>
    <row r="97" spans="3:50" ht="17.25">
      <c r="C97" s="36"/>
      <c r="D97" s="36"/>
      <c r="E97" s="61"/>
      <c r="F97" s="37"/>
      <c r="G97" s="43"/>
      <c r="H97" s="50"/>
      <c r="I97" s="57"/>
      <c r="J97" s="57"/>
      <c r="K97" s="57"/>
      <c r="L97" s="57"/>
      <c r="M97" s="36"/>
      <c r="N97" s="36"/>
      <c r="O97" s="61"/>
      <c r="P97" s="37"/>
      <c r="Q97" s="43"/>
      <c r="R97" s="50"/>
      <c r="S97" s="57"/>
      <c r="T97" s="57"/>
      <c r="U97" s="57"/>
      <c r="V97" s="57"/>
      <c r="W97" s="36"/>
      <c r="X97" s="36"/>
      <c r="Y97" s="61"/>
      <c r="Z97" s="37"/>
      <c r="AA97" s="43"/>
      <c r="AB97" s="50"/>
      <c r="AC97" s="57"/>
      <c r="AD97" s="57"/>
      <c r="AE97" s="57"/>
      <c r="AF97" s="57"/>
      <c r="AG97" s="36"/>
      <c r="AH97" s="36"/>
      <c r="AI97" s="61"/>
      <c r="AJ97" s="37"/>
      <c r="AK97" s="43"/>
      <c r="AL97" s="50"/>
      <c r="AM97" s="57"/>
      <c r="AN97" s="57"/>
      <c r="AO97" s="57"/>
      <c r="AP97" s="57"/>
      <c r="AQ97" s="36"/>
      <c r="AR97" s="36"/>
      <c r="AS97" s="61"/>
      <c r="AT97" s="37"/>
      <c r="AU97" s="43"/>
      <c r="AV97" s="50"/>
      <c r="AW97" s="57"/>
      <c r="AX97" s="57"/>
    </row>
    <row r="98" spans="3:50" ht="17.25">
      <c r="C98" s="36"/>
      <c r="D98" s="36"/>
      <c r="E98" s="61"/>
      <c r="F98" s="37"/>
      <c r="G98" s="43"/>
      <c r="H98" s="50"/>
      <c r="I98" s="57"/>
      <c r="J98" s="57"/>
      <c r="K98" s="57"/>
      <c r="L98" s="57"/>
      <c r="M98" s="36"/>
      <c r="N98" s="36"/>
      <c r="O98" s="61"/>
      <c r="P98" s="37"/>
      <c r="Q98" s="43"/>
      <c r="R98" s="50"/>
      <c r="S98" s="57"/>
      <c r="T98" s="57"/>
      <c r="U98" s="57"/>
      <c r="V98" s="57"/>
      <c r="W98" s="36"/>
      <c r="X98" s="36"/>
      <c r="Y98" s="61"/>
      <c r="Z98" s="37"/>
      <c r="AA98" s="43"/>
      <c r="AB98" s="50"/>
      <c r="AC98" s="57"/>
      <c r="AD98" s="57"/>
      <c r="AE98" s="57"/>
      <c r="AF98" s="57"/>
      <c r="AG98" s="36"/>
      <c r="AH98" s="36"/>
      <c r="AI98" s="61"/>
      <c r="AJ98" s="37"/>
      <c r="AK98" s="43"/>
      <c r="AL98" s="50"/>
      <c r="AM98" s="57"/>
      <c r="AN98" s="57"/>
      <c r="AO98" s="57"/>
      <c r="AP98" s="57"/>
      <c r="AQ98" s="36"/>
      <c r="AR98" s="36"/>
      <c r="AS98" s="61"/>
      <c r="AT98" s="37"/>
      <c r="AU98" s="43"/>
      <c r="AV98" s="50"/>
      <c r="AW98" s="57"/>
      <c r="AX98" s="57"/>
    </row>
    <row r="99" spans="3:50" ht="17.25">
      <c r="C99" s="36"/>
      <c r="D99" s="36"/>
      <c r="E99" s="61"/>
      <c r="F99" s="37"/>
      <c r="G99" s="43"/>
      <c r="H99" s="50"/>
      <c r="I99" s="57"/>
      <c r="J99" s="57"/>
      <c r="K99" s="57"/>
      <c r="L99" s="57"/>
      <c r="M99" s="36"/>
      <c r="N99" s="36"/>
      <c r="O99" s="61"/>
      <c r="P99" s="37"/>
      <c r="Q99" s="43"/>
      <c r="R99" s="50"/>
      <c r="S99" s="57"/>
      <c r="T99" s="57"/>
      <c r="U99" s="57"/>
      <c r="V99" s="57"/>
      <c r="W99" s="36"/>
      <c r="X99" s="36"/>
      <c r="Y99" s="61"/>
      <c r="Z99" s="37"/>
      <c r="AA99" s="43"/>
      <c r="AB99" s="50"/>
      <c r="AC99" s="57"/>
      <c r="AD99" s="57"/>
      <c r="AE99" s="57"/>
      <c r="AF99" s="57"/>
      <c r="AG99" s="36"/>
      <c r="AH99" s="36"/>
      <c r="AI99" s="61"/>
      <c r="AJ99" s="37"/>
      <c r="AK99" s="43"/>
      <c r="AL99" s="50"/>
      <c r="AM99" s="57"/>
      <c r="AN99" s="57"/>
      <c r="AO99" s="57"/>
      <c r="AP99" s="57"/>
      <c r="AQ99" s="36"/>
      <c r="AR99" s="36"/>
      <c r="AS99" s="61"/>
      <c r="AT99" s="37"/>
      <c r="AU99" s="43"/>
      <c r="AV99" s="50"/>
      <c r="AW99" s="57"/>
      <c r="AX99" s="57"/>
    </row>
    <row r="100" spans="3:50" ht="17.25">
      <c r="C100" s="36"/>
      <c r="D100" s="36"/>
      <c r="E100" s="61"/>
      <c r="F100" s="37"/>
      <c r="G100" s="43"/>
      <c r="H100" s="50"/>
      <c r="I100" s="57"/>
      <c r="J100" s="57"/>
      <c r="K100" s="57"/>
      <c r="L100" s="57"/>
      <c r="M100" s="36"/>
      <c r="N100" s="36"/>
      <c r="O100" s="61"/>
      <c r="P100" s="37"/>
      <c r="Q100" s="43"/>
      <c r="R100" s="50"/>
      <c r="S100" s="57"/>
      <c r="T100" s="57"/>
      <c r="U100" s="57"/>
      <c r="V100" s="57"/>
      <c r="W100" s="36"/>
      <c r="X100" s="36"/>
      <c r="Y100" s="61"/>
      <c r="Z100" s="37"/>
      <c r="AA100" s="43"/>
      <c r="AB100" s="50"/>
      <c r="AC100" s="57"/>
      <c r="AD100" s="57"/>
      <c r="AE100" s="57"/>
      <c r="AF100" s="57"/>
      <c r="AG100" s="36"/>
      <c r="AH100" s="36"/>
      <c r="AI100" s="61"/>
      <c r="AJ100" s="37"/>
      <c r="AK100" s="43"/>
      <c r="AL100" s="50"/>
      <c r="AM100" s="57"/>
      <c r="AN100" s="57"/>
      <c r="AO100" s="57"/>
      <c r="AP100" s="57"/>
      <c r="AQ100" s="36"/>
      <c r="AR100" s="36"/>
      <c r="AS100" s="61"/>
      <c r="AT100" s="37"/>
      <c r="AU100" s="43"/>
      <c r="AV100" s="50"/>
      <c r="AW100" s="57"/>
      <c r="AX100" s="57"/>
    </row>
    <row r="101" spans="3:50" ht="17.25">
      <c r="C101" s="36"/>
      <c r="D101" s="36"/>
      <c r="E101" s="61"/>
      <c r="F101" s="37"/>
      <c r="G101" s="43"/>
      <c r="H101" s="50"/>
      <c r="I101" s="57"/>
      <c r="J101" s="57"/>
      <c r="K101" s="57"/>
      <c r="L101" s="57"/>
      <c r="M101" s="36"/>
      <c r="N101" s="36"/>
      <c r="O101" s="61"/>
      <c r="P101" s="37"/>
      <c r="Q101" s="43"/>
      <c r="R101" s="50"/>
      <c r="S101" s="57"/>
      <c r="T101" s="57"/>
      <c r="U101" s="57"/>
      <c r="V101" s="57"/>
      <c r="W101" s="36"/>
      <c r="X101" s="36"/>
      <c r="Y101" s="61"/>
      <c r="Z101" s="37"/>
      <c r="AA101" s="43"/>
      <c r="AB101" s="50"/>
      <c r="AC101" s="57"/>
      <c r="AD101" s="57"/>
      <c r="AE101" s="57"/>
      <c r="AF101" s="57"/>
      <c r="AG101" s="36"/>
      <c r="AH101" s="36"/>
      <c r="AI101" s="61"/>
      <c r="AJ101" s="37"/>
      <c r="AK101" s="43"/>
      <c r="AL101" s="50"/>
      <c r="AM101" s="57"/>
      <c r="AN101" s="57"/>
      <c r="AO101" s="57"/>
      <c r="AP101" s="57"/>
      <c r="AQ101" s="36"/>
      <c r="AR101" s="36"/>
      <c r="AS101" s="61"/>
      <c r="AT101" s="37"/>
      <c r="AU101" s="43"/>
      <c r="AV101" s="50"/>
      <c r="AW101" s="57"/>
      <c r="AX101" s="57"/>
    </row>
    <row r="102" spans="3:50" ht="17.25">
      <c r="C102" s="36"/>
      <c r="D102" s="36"/>
      <c r="E102" s="61"/>
      <c r="F102" s="37"/>
      <c r="G102" s="43"/>
      <c r="H102" s="50"/>
      <c r="I102" s="57"/>
      <c r="J102" s="57"/>
      <c r="K102" s="57"/>
      <c r="L102" s="57"/>
      <c r="M102" s="36"/>
      <c r="N102" s="36"/>
      <c r="O102" s="61"/>
      <c r="P102" s="37"/>
      <c r="Q102" s="43"/>
      <c r="R102" s="50"/>
      <c r="S102" s="57"/>
      <c r="T102" s="57"/>
      <c r="U102" s="57"/>
      <c r="V102" s="57"/>
      <c r="W102" s="36"/>
      <c r="X102" s="36"/>
      <c r="Y102" s="61"/>
      <c r="Z102" s="37"/>
      <c r="AA102" s="43"/>
      <c r="AB102" s="50"/>
      <c r="AC102" s="57"/>
      <c r="AD102" s="57"/>
      <c r="AE102" s="57"/>
      <c r="AF102" s="57"/>
      <c r="AG102" s="36"/>
      <c r="AH102" s="36"/>
      <c r="AI102" s="61"/>
      <c r="AJ102" s="37"/>
      <c r="AK102" s="43"/>
      <c r="AL102" s="50"/>
      <c r="AM102" s="57"/>
      <c r="AN102" s="57"/>
      <c r="AO102" s="57"/>
      <c r="AP102" s="57"/>
      <c r="AQ102" s="36"/>
      <c r="AR102" s="36"/>
      <c r="AS102" s="61"/>
      <c r="AT102" s="37"/>
      <c r="AU102" s="43"/>
      <c r="AV102" s="50"/>
      <c r="AW102" s="57"/>
      <c r="AX102" s="57"/>
    </row>
    <row r="103" spans="3:50" ht="17.25">
      <c r="C103" s="36"/>
      <c r="D103" s="36"/>
      <c r="E103" s="61"/>
      <c r="F103" s="37"/>
      <c r="G103" s="43"/>
      <c r="H103" s="50"/>
      <c r="I103" s="57"/>
      <c r="J103" s="57"/>
      <c r="K103" s="57"/>
      <c r="L103" s="57"/>
      <c r="M103" s="36"/>
      <c r="N103" s="36"/>
      <c r="O103" s="61"/>
      <c r="P103" s="37"/>
      <c r="Q103" s="43"/>
      <c r="R103" s="50"/>
      <c r="S103" s="57"/>
      <c r="T103" s="57"/>
      <c r="U103" s="57"/>
      <c r="V103" s="57"/>
      <c r="W103" s="36"/>
      <c r="X103" s="36"/>
      <c r="Y103" s="61"/>
      <c r="Z103" s="37"/>
      <c r="AA103" s="43"/>
      <c r="AB103" s="50"/>
      <c r="AC103" s="57"/>
      <c r="AD103" s="57"/>
      <c r="AE103" s="57"/>
      <c r="AF103" s="57"/>
      <c r="AG103" s="36"/>
      <c r="AH103" s="36"/>
      <c r="AI103" s="61"/>
      <c r="AJ103" s="37"/>
      <c r="AK103" s="43"/>
      <c r="AL103" s="50"/>
      <c r="AM103" s="57"/>
      <c r="AN103" s="57"/>
      <c r="AO103" s="57"/>
      <c r="AP103" s="57"/>
      <c r="AQ103" s="36"/>
      <c r="AR103" s="36"/>
      <c r="AS103" s="61"/>
      <c r="AT103" s="37"/>
      <c r="AU103" s="43"/>
      <c r="AV103" s="50"/>
      <c r="AW103" s="57"/>
      <c r="AX103" s="57"/>
    </row>
    <row r="104" spans="3:50" ht="17.25">
      <c r="C104" s="36"/>
      <c r="D104" s="36"/>
      <c r="E104" s="61"/>
      <c r="F104" s="37"/>
      <c r="G104" s="43"/>
      <c r="H104" s="50"/>
      <c r="I104" s="57"/>
      <c r="J104" s="57"/>
      <c r="K104" s="57"/>
      <c r="L104" s="57"/>
      <c r="M104" s="36"/>
      <c r="N104" s="36"/>
      <c r="O104" s="61"/>
      <c r="P104" s="37"/>
      <c r="Q104" s="43"/>
      <c r="R104" s="50"/>
      <c r="S104" s="57"/>
      <c r="T104" s="57"/>
      <c r="U104" s="57"/>
      <c r="V104" s="57"/>
      <c r="W104" s="36"/>
      <c r="X104" s="36"/>
      <c r="Y104" s="61"/>
      <c r="Z104" s="37"/>
      <c r="AA104" s="43"/>
      <c r="AB104" s="50"/>
      <c r="AC104" s="57"/>
      <c r="AD104" s="57"/>
      <c r="AE104" s="57"/>
      <c r="AF104" s="57"/>
      <c r="AG104" s="36"/>
      <c r="AH104" s="36"/>
      <c r="AI104" s="61"/>
      <c r="AJ104" s="37"/>
      <c r="AK104" s="43"/>
      <c r="AL104" s="50"/>
      <c r="AM104" s="57"/>
      <c r="AN104" s="57"/>
      <c r="AO104" s="57"/>
      <c r="AP104" s="57"/>
      <c r="AQ104" s="36"/>
      <c r="AR104" s="36"/>
      <c r="AS104" s="61"/>
      <c r="AT104" s="37"/>
      <c r="AU104" s="43"/>
      <c r="AV104" s="50"/>
      <c r="AW104" s="57"/>
      <c r="AX104" s="57"/>
    </row>
    <row r="105" spans="3:50" ht="17.25">
      <c r="C105" s="36"/>
      <c r="D105" s="36"/>
      <c r="E105" s="61"/>
      <c r="F105" s="37"/>
      <c r="G105" s="43"/>
      <c r="H105" s="50"/>
      <c r="I105" s="57"/>
      <c r="J105" s="57"/>
      <c r="K105" s="57"/>
      <c r="L105" s="57"/>
      <c r="M105" s="36"/>
      <c r="N105" s="36"/>
      <c r="O105" s="61"/>
      <c r="P105" s="37"/>
      <c r="Q105" s="43"/>
      <c r="R105" s="50"/>
      <c r="S105" s="57"/>
      <c r="T105" s="57"/>
      <c r="U105" s="57"/>
      <c r="V105" s="57"/>
      <c r="W105" s="36"/>
      <c r="X105" s="36"/>
      <c r="Y105" s="61"/>
      <c r="Z105" s="37"/>
      <c r="AA105" s="43"/>
      <c r="AB105" s="50"/>
      <c r="AC105" s="57"/>
      <c r="AD105" s="57"/>
      <c r="AE105" s="57"/>
      <c r="AF105" s="57"/>
      <c r="AG105" s="36"/>
      <c r="AH105" s="36"/>
      <c r="AI105" s="61"/>
      <c r="AJ105" s="37"/>
      <c r="AK105" s="43"/>
      <c r="AL105" s="50"/>
      <c r="AM105" s="57"/>
      <c r="AN105" s="57"/>
      <c r="AO105" s="57"/>
      <c r="AP105" s="57"/>
      <c r="AQ105" s="36"/>
      <c r="AR105" s="36"/>
      <c r="AS105" s="61"/>
      <c r="AT105" s="37"/>
      <c r="AU105" s="43"/>
      <c r="AV105" s="50"/>
      <c r="AW105" s="57"/>
      <c r="AX105" s="57"/>
    </row>
    <row r="106" spans="3:50" ht="17.25">
      <c r="C106" s="36"/>
      <c r="D106" s="36"/>
      <c r="E106" s="61"/>
      <c r="F106" s="37"/>
      <c r="G106" s="43"/>
      <c r="H106" s="50"/>
      <c r="I106" s="57"/>
      <c r="J106" s="57"/>
      <c r="K106" s="57"/>
      <c r="L106" s="57"/>
      <c r="M106" s="36"/>
      <c r="N106" s="36"/>
      <c r="O106" s="61"/>
      <c r="P106" s="37"/>
      <c r="Q106" s="43"/>
      <c r="R106" s="50"/>
      <c r="S106" s="57"/>
      <c r="T106" s="57"/>
      <c r="U106" s="57"/>
      <c r="V106" s="57"/>
      <c r="W106" s="36"/>
      <c r="X106" s="36"/>
      <c r="Y106" s="61"/>
      <c r="Z106" s="37"/>
      <c r="AA106" s="43"/>
      <c r="AB106" s="50"/>
      <c r="AC106" s="57"/>
      <c r="AD106" s="57"/>
      <c r="AE106" s="57"/>
      <c r="AF106" s="57"/>
      <c r="AG106" s="36"/>
      <c r="AH106" s="36"/>
      <c r="AI106" s="61"/>
      <c r="AJ106" s="37"/>
      <c r="AK106" s="43"/>
      <c r="AL106" s="50"/>
      <c r="AM106" s="57"/>
      <c r="AN106" s="57"/>
      <c r="AO106" s="57"/>
      <c r="AP106" s="57"/>
      <c r="AQ106" s="36"/>
      <c r="AR106" s="36"/>
      <c r="AS106" s="61"/>
      <c r="AT106" s="37"/>
      <c r="AU106" s="43"/>
      <c r="AV106" s="50"/>
      <c r="AW106" s="57"/>
      <c r="AX106" s="57"/>
    </row>
    <row r="107" spans="3:50" ht="17.25">
      <c r="C107" s="36"/>
      <c r="D107" s="36"/>
      <c r="E107" s="61"/>
      <c r="F107" s="37"/>
      <c r="G107" s="43"/>
      <c r="H107" s="50"/>
      <c r="I107" s="57"/>
      <c r="J107" s="57"/>
      <c r="K107" s="57"/>
      <c r="L107" s="57"/>
      <c r="M107" s="36"/>
      <c r="N107" s="36"/>
      <c r="O107" s="61"/>
      <c r="P107" s="37"/>
      <c r="Q107" s="43"/>
      <c r="R107" s="50"/>
      <c r="S107" s="57"/>
      <c r="T107" s="57"/>
      <c r="U107" s="57"/>
      <c r="V107" s="57"/>
      <c r="W107" s="36"/>
      <c r="X107" s="36"/>
      <c r="Y107" s="61"/>
      <c r="Z107" s="37"/>
      <c r="AA107" s="43"/>
      <c r="AB107" s="50"/>
      <c r="AC107" s="57"/>
      <c r="AD107" s="57"/>
      <c r="AE107" s="57"/>
      <c r="AF107" s="57"/>
      <c r="AG107" s="36"/>
      <c r="AH107" s="36"/>
      <c r="AI107" s="61"/>
      <c r="AJ107" s="37"/>
      <c r="AK107" s="43"/>
      <c r="AL107" s="50"/>
      <c r="AM107" s="57"/>
      <c r="AN107" s="57"/>
      <c r="AO107" s="57"/>
      <c r="AP107" s="57"/>
      <c r="AQ107" s="36"/>
      <c r="AR107" s="36"/>
      <c r="AS107" s="61"/>
      <c r="AT107" s="37"/>
      <c r="AU107" s="43"/>
      <c r="AV107" s="50"/>
      <c r="AW107" s="57"/>
      <c r="AX107" s="57"/>
    </row>
    <row r="108" spans="3:50" ht="17.25">
      <c r="C108" s="36"/>
      <c r="D108" s="36"/>
      <c r="E108" s="61"/>
      <c r="F108" s="37"/>
      <c r="G108" s="43"/>
      <c r="H108" s="50"/>
      <c r="I108" s="57"/>
      <c r="J108" s="57"/>
      <c r="K108" s="57"/>
      <c r="L108" s="57"/>
      <c r="M108" s="36"/>
      <c r="N108" s="36"/>
      <c r="O108" s="61"/>
      <c r="P108" s="37"/>
      <c r="Q108" s="43"/>
      <c r="R108" s="50"/>
      <c r="S108" s="57"/>
      <c r="T108" s="57"/>
      <c r="U108" s="57"/>
      <c r="V108" s="57"/>
      <c r="W108" s="36"/>
      <c r="X108" s="36"/>
      <c r="Y108" s="61"/>
      <c r="Z108" s="37"/>
      <c r="AA108" s="43"/>
      <c r="AB108" s="50"/>
      <c r="AC108" s="57"/>
      <c r="AD108" s="57"/>
      <c r="AE108" s="57"/>
      <c r="AF108" s="57"/>
      <c r="AG108" s="36"/>
      <c r="AH108" s="36"/>
      <c r="AI108" s="61"/>
      <c r="AJ108" s="37"/>
      <c r="AK108" s="43"/>
      <c r="AL108" s="50"/>
      <c r="AM108" s="57"/>
      <c r="AN108" s="57"/>
      <c r="AO108" s="57"/>
      <c r="AP108" s="57"/>
      <c r="AQ108" s="36"/>
      <c r="AR108" s="36"/>
      <c r="AS108" s="61"/>
      <c r="AT108" s="37"/>
      <c r="AU108" s="43"/>
      <c r="AV108" s="50"/>
      <c r="AW108" s="57"/>
      <c r="AX108" s="57"/>
    </row>
    <row r="109" spans="3:50" ht="17.25">
      <c r="C109" s="36"/>
      <c r="D109" s="36"/>
      <c r="E109" s="61"/>
      <c r="F109" s="37"/>
      <c r="G109" s="43"/>
      <c r="H109" s="50"/>
      <c r="I109" s="57"/>
      <c r="J109" s="57"/>
      <c r="K109" s="57"/>
      <c r="L109" s="57"/>
      <c r="M109" s="36"/>
      <c r="N109" s="36"/>
      <c r="O109" s="61"/>
      <c r="P109" s="37"/>
      <c r="Q109" s="43"/>
      <c r="R109" s="50"/>
      <c r="S109" s="57"/>
      <c r="T109" s="57"/>
      <c r="U109" s="57"/>
      <c r="V109" s="57"/>
      <c r="W109" s="36"/>
      <c r="X109" s="36"/>
      <c r="Y109" s="61"/>
      <c r="Z109" s="37"/>
      <c r="AA109" s="43"/>
      <c r="AB109" s="50"/>
      <c r="AC109" s="57"/>
      <c r="AD109" s="57"/>
      <c r="AE109" s="57"/>
      <c r="AF109" s="57"/>
      <c r="AG109" s="36"/>
      <c r="AH109" s="36"/>
      <c r="AI109" s="61"/>
      <c r="AJ109" s="37"/>
      <c r="AK109" s="43"/>
      <c r="AL109" s="50"/>
      <c r="AM109" s="57"/>
      <c r="AN109" s="57"/>
      <c r="AO109" s="57"/>
      <c r="AP109" s="57"/>
      <c r="AQ109" s="36"/>
      <c r="AR109" s="36"/>
      <c r="AS109" s="61"/>
      <c r="AT109" s="37"/>
      <c r="AU109" s="43"/>
      <c r="AV109" s="50"/>
      <c r="AW109" s="57"/>
      <c r="AX109" s="57"/>
    </row>
    <row r="110" spans="3:50" ht="17.25">
      <c r="C110" s="36"/>
      <c r="D110" s="36"/>
      <c r="E110" s="61"/>
      <c r="F110" s="37"/>
      <c r="G110" s="43"/>
      <c r="H110" s="50"/>
      <c r="I110" s="57"/>
      <c r="J110" s="57"/>
      <c r="K110" s="57"/>
      <c r="L110" s="57"/>
      <c r="M110" s="36"/>
      <c r="N110" s="36"/>
      <c r="O110" s="61"/>
      <c r="P110" s="37"/>
      <c r="Q110" s="43"/>
      <c r="R110" s="50"/>
      <c r="S110" s="57"/>
      <c r="T110" s="57"/>
      <c r="U110" s="57"/>
      <c r="V110" s="57"/>
      <c r="W110" s="36"/>
      <c r="X110" s="36"/>
      <c r="Y110" s="61"/>
      <c r="Z110" s="37"/>
      <c r="AA110" s="43"/>
      <c r="AB110" s="50"/>
      <c r="AC110" s="57"/>
      <c r="AD110" s="57"/>
      <c r="AE110" s="57"/>
      <c r="AF110" s="57"/>
      <c r="AG110" s="36"/>
      <c r="AH110" s="36"/>
      <c r="AI110" s="61"/>
      <c r="AJ110" s="37"/>
      <c r="AK110" s="43"/>
      <c r="AL110" s="50"/>
      <c r="AM110" s="57"/>
      <c r="AN110" s="57"/>
      <c r="AO110" s="57"/>
      <c r="AP110" s="57"/>
      <c r="AQ110" s="36"/>
      <c r="AR110" s="36"/>
      <c r="AS110" s="61"/>
      <c r="AT110" s="37"/>
      <c r="AU110" s="43"/>
      <c r="AV110" s="50"/>
      <c r="AW110" s="57"/>
      <c r="AX110" s="57"/>
    </row>
    <row r="111" spans="3:50" ht="17.25">
      <c r="C111" s="36"/>
      <c r="D111" s="36"/>
      <c r="E111" s="61"/>
      <c r="F111" s="37"/>
      <c r="G111" s="43"/>
      <c r="H111" s="50"/>
      <c r="I111" s="57"/>
      <c r="J111" s="57"/>
      <c r="K111" s="57"/>
      <c r="L111" s="57"/>
      <c r="M111" s="36"/>
      <c r="N111" s="36"/>
      <c r="O111" s="61"/>
      <c r="P111" s="37"/>
      <c r="Q111" s="43"/>
      <c r="R111" s="50"/>
      <c r="S111" s="57"/>
      <c r="T111" s="57"/>
      <c r="U111" s="57"/>
      <c r="V111" s="57"/>
      <c r="W111" s="36"/>
      <c r="X111" s="36"/>
      <c r="Y111" s="61"/>
      <c r="Z111" s="37"/>
      <c r="AA111" s="43"/>
      <c r="AB111" s="50"/>
      <c r="AC111" s="57"/>
      <c r="AD111" s="57"/>
      <c r="AE111" s="57"/>
      <c r="AF111" s="57"/>
      <c r="AG111" s="36"/>
      <c r="AH111" s="36"/>
      <c r="AI111" s="61"/>
      <c r="AJ111" s="37"/>
      <c r="AK111" s="43"/>
      <c r="AL111" s="50"/>
      <c r="AM111" s="57"/>
      <c r="AN111" s="57"/>
      <c r="AO111" s="57"/>
      <c r="AP111" s="57"/>
      <c r="AQ111" s="36"/>
      <c r="AR111" s="36"/>
      <c r="AS111" s="61"/>
      <c r="AT111" s="37"/>
      <c r="AU111" s="43"/>
      <c r="AV111" s="50"/>
      <c r="AW111" s="57"/>
      <c r="AX111" s="57"/>
    </row>
    <row r="112" spans="3:50" ht="17.25">
      <c r="C112" s="36"/>
      <c r="D112" s="36"/>
      <c r="E112" s="61"/>
      <c r="F112" s="37"/>
      <c r="G112" s="43"/>
      <c r="H112" s="50"/>
      <c r="I112" s="57"/>
      <c r="J112" s="57"/>
      <c r="K112" s="57"/>
      <c r="L112" s="57"/>
      <c r="M112" s="36"/>
      <c r="N112" s="36"/>
      <c r="O112" s="61"/>
      <c r="P112" s="37"/>
      <c r="Q112" s="43"/>
      <c r="R112" s="50"/>
      <c r="S112" s="57"/>
      <c r="T112" s="57"/>
      <c r="U112" s="57"/>
      <c r="V112" s="57"/>
      <c r="W112" s="36"/>
      <c r="X112" s="36"/>
      <c r="Y112" s="61"/>
      <c r="Z112" s="37"/>
      <c r="AA112" s="43"/>
      <c r="AB112" s="50"/>
      <c r="AC112" s="57"/>
      <c r="AD112" s="57"/>
      <c r="AE112" s="57"/>
      <c r="AF112" s="57"/>
      <c r="AG112" s="36"/>
      <c r="AH112" s="36"/>
      <c r="AI112" s="61"/>
      <c r="AJ112" s="37"/>
      <c r="AK112" s="43"/>
      <c r="AL112" s="50"/>
      <c r="AM112" s="57"/>
      <c r="AN112" s="57"/>
      <c r="AO112" s="57"/>
      <c r="AP112" s="57"/>
      <c r="AQ112" s="36"/>
      <c r="AR112" s="36"/>
      <c r="AS112" s="61"/>
      <c r="AT112" s="37"/>
      <c r="AU112" s="43"/>
      <c r="AV112" s="50"/>
      <c r="AW112" s="57"/>
      <c r="AX112" s="57"/>
    </row>
    <row r="113" spans="3:50" ht="17.25">
      <c r="C113" s="36"/>
      <c r="D113" s="36"/>
      <c r="E113" s="61"/>
      <c r="F113" s="37"/>
      <c r="G113" s="43"/>
      <c r="H113" s="50"/>
      <c r="I113" s="57"/>
      <c r="J113" s="57"/>
      <c r="K113" s="57"/>
      <c r="L113" s="57"/>
      <c r="M113" s="36"/>
      <c r="N113" s="36"/>
      <c r="O113" s="61"/>
      <c r="P113" s="37"/>
      <c r="Q113" s="43"/>
      <c r="R113" s="50"/>
      <c r="S113" s="57"/>
      <c r="T113" s="57"/>
      <c r="U113" s="57"/>
      <c r="V113" s="57"/>
      <c r="W113" s="36"/>
      <c r="X113" s="36"/>
      <c r="Y113" s="61"/>
      <c r="Z113" s="37"/>
      <c r="AA113" s="43"/>
      <c r="AB113" s="50"/>
      <c r="AC113" s="57"/>
      <c r="AD113" s="57"/>
      <c r="AE113" s="57"/>
      <c r="AF113" s="57"/>
      <c r="AG113" s="36"/>
      <c r="AH113" s="36"/>
      <c r="AI113" s="61"/>
      <c r="AJ113" s="37"/>
      <c r="AK113" s="43"/>
      <c r="AL113" s="50"/>
      <c r="AM113" s="57"/>
      <c r="AN113" s="57"/>
      <c r="AO113" s="57"/>
      <c r="AP113" s="57"/>
      <c r="AQ113" s="36"/>
      <c r="AR113" s="36"/>
      <c r="AS113" s="61"/>
      <c r="AT113" s="37"/>
      <c r="AU113" s="43"/>
      <c r="AV113" s="50"/>
      <c r="AW113" s="57"/>
      <c r="AX113" s="57"/>
    </row>
    <row r="114" spans="3:50" ht="17.25">
      <c r="C114" s="36"/>
      <c r="D114" s="36"/>
      <c r="E114" s="61"/>
      <c r="F114" s="37"/>
      <c r="G114" s="43"/>
      <c r="H114" s="50"/>
      <c r="I114" s="57"/>
      <c r="J114" s="57"/>
      <c r="K114" s="57"/>
      <c r="L114" s="57"/>
      <c r="M114" s="36"/>
      <c r="N114" s="36"/>
      <c r="O114" s="61"/>
      <c r="P114" s="37"/>
      <c r="Q114" s="43"/>
      <c r="R114" s="50"/>
      <c r="S114" s="57"/>
      <c r="T114" s="57"/>
      <c r="U114" s="57"/>
      <c r="V114" s="57"/>
      <c r="W114" s="36"/>
      <c r="X114" s="36"/>
      <c r="Y114" s="61"/>
      <c r="Z114" s="37"/>
      <c r="AA114" s="43"/>
      <c r="AB114" s="50"/>
      <c r="AC114" s="57"/>
      <c r="AD114" s="57"/>
      <c r="AE114" s="57"/>
      <c r="AF114" s="57"/>
      <c r="AG114" s="36"/>
      <c r="AH114" s="36"/>
      <c r="AI114" s="61"/>
      <c r="AJ114" s="37"/>
      <c r="AK114" s="43"/>
      <c r="AL114" s="50"/>
      <c r="AM114" s="57"/>
      <c r="AN114" s="57"/>
      <c r="AO114" s="57"/>
      <c r="AP114" s="57"/>
      <c r="AQ114" s="36"/>
      <c r="AR114" s="36"/>
      <c r="AS114" s="61"/>
      <c r="AT114" s="37"/>
      <c r="AU114" s="43"/>
      <c r="AV114" s="50"/>
      <c r="AW114" s="57"/>
      <c r="AX114" s="57"/>
    </row>
    <row r="115" spans="3:50" ht="17.25">
      <c r="C115" s="36"/>
      <c r="D115" s="36"/>
      <c r="E115" s="61"/>
      <c r="F115" s="37"/>
      <c r="G115" s="43"/>
      <c r="H115" s="50"/>
      <c r="I115" s="57"/>
      <c r="J115" s="57"/>
      <c r="K115" s="57"/>
      <c r="L115" s="57"/>
      <c r="M115" s="36"/>
      <c r="N115" s="36"/>
      <c r="O115" s="61"/>
      <c r="P115" s="37"/>
      <c r="Q115" s="43"/>
      <c r="R115" s="50"/>
      <c r="S115" s="57"/>
      <c r="T115" s="57"/>
      <c r="U115" s="57"/>
      <c r="V115" s="57"/>
      <c r="W115" s="36"/>
      <c r="X115" s="36"/>
      <c r="Y115" s="61"/>
      <c r="Z115" s="37"/>
      <c r="AA115" s="43"/>
      <c r="AB115" s="50"/>
      <c r="AC115" s="57"/>
      <c r="AD115" s="57"/>
      <c r="AE115" s="57"/>
      <c r="AF115" s="57"/>
      <c r="AG115" s="36"/>
      <c r="AH115" s="36"/>
      <c r="AI115" s="61"/>
      <c r="AJ115" s="37"/>
      <c r="AK115" s="43"/>
      <c r="AL115" s="50"/>
      <c r="AM115" s="57"/>
      <c r="AN115" s="57"/>
      <c r="AO115" s="57"/>
      <c r="AP115" s="57"/>
      <c r="AQ115" s="36"/>
      <c r="AR115" s="36"/>
      <c r="AS115" s="61"/>
      <c r="AT115" s="37"/>
      <c r="AU115" s="43"/>
      <c r="AV115" s="50"/>
      <c r="AW115" s="57"/>
      <c r="AX115" s="57"/>
    </row>
    <row r="116" spans="3:50" ht="17.25">
      <c r="C116" s="36"/>
      <c r="D116" s="36"/>
      <c r="E116" s="61"/>
      <c r="F116" s="37"/>
      <c r="G116" s="43"/>
      <c r="H116" s="50"/>
      <c r="I116" s="57"/>
      <c r="J116" s="57"/>
      <c r="K116" s="57"/>
      <c r="L116" s="57"/>
      <c r="M116" s="36"/>
      <c r="N116" s="36"/>
      <c r="O116" s="61"/>
      <c r="P116" s="37"/>
      <c r="Q116" s="43"/>
      <c r="R116" s="50"/>
      <c r="S116" s="57"/>
      <c r="T116" s="57"/>
      <c r="U116" s="57"/>
      <c r="V116" s="57"/>
      <c r="W116" s="36"/>
      <c r="X116" s="36"/>
      <c r="Y116" s="61"/>
      <c r="Z116" s="37"/>
      <c r="AA116" s="43"/>
      <c r="AB116" s="50"/>
      <c r="AC116" s="57"/>
      <c r="AD116" s="57"/>
      <c r="AE116" s="57"/>
      <c r="AF116" s="57"/>
      <c r="AG116" s="36"/>
      <c r="AH116" s="36"/>
      <c r="AI116" s="61"/>
      <c r="AJ116" s="37"/>
      <c r="AK116" s="43"/>
      <c r="AL116" s="50"/>
      <c r="AM116" s="57"/>
      <c r="AN116" s="57"/>
      <c r="AO116" s="57"/>
      <c r="AP116" s="57"/>
      <c r="AQ116" s="36"/>
      <c r="AR116" s="36"/>
      <c r="AS116" s="61"/>
      <c r="AT116" s="37"/>
      <c r="AU116" s="43"/>
      <c r="AV116" s="50"/>
      <c r="AW116" s="57"/>
      <c r="AX116" s="57"/>
    </row>
    <row r="117" spans="3:50" ht="17.25">
      <c r="C117" s="36"/>
      <c r="D117" s="36"/>
      <c r="E117" s="61"/>
      <c r="F117" s="37"/>
      <c r="G117" s="43"/>
      <c r="H117" s="50"/>
      <c r="I117" s="57"/>
      <c r="J117" s="57"/>
      <c r="K117" s="57"/>
      <c r="L117" s="57"/>
      <c r="M117" s="36"/>
      <c r="N117" s="36"/>
      <c r="O117" s="61"/>
      <c r="P117" s="37"/>
      <c r="Q117" s="43"/>
      <c r="R117" s="50"/>
      <c r="S117" s="57"/>
      <c r="T117" s="57"/>
      <c r="U117" s="57"/>
      <c r="V117" s="57"/>
      <c r="W117" s="36"/>
      <c r="X117" s="36"/>
      <c r="Y117" s="61"/>
      <c r="Z117" s="37"/>
      <c r="AA117" s="43"/>
      <c r="AB117" s="50"/>
      <c r="AC117" s="57"/>
      <c r="AD117" s="57"/>
      <c r="AE117" s="57"/>
      <c r="AF117" s="57"/>
      <c r="AG117" s="36"/>
      <c r="AH117" s="36"/>
      <c r="AI117" s="61"/>
      <c r="AJ117" s="37"/>
      <c r="AK117" s="43"/>
      <c r="AL117" s="50"/>
      <c r="AM117" s="57"/>
      <c r="AN117" s="57"/>
      <c r="AO117" s="57"/>
      <c r="AP117" s="57"/>
      <c r="AQ117" s="36"/>
      <c r="AR117" s="36"/>
      <c r="AS117" s="61"/>
      <c r="AT117" s="37"/>
      <c r="AU117" s="43"/>
      <c r="AV117" s="50"/>
      <c r="AW117" s="57"/>
      <c r="AX117" s="57"/>
    </row>
    <row r="118" spans="3:50" ht="17.25">
      <c r="C118" s="36"/>
      <c r="D118" s="36"/>
      <c r="E118" s="61"/>
      <c r="F118" s="37"/>
      <c r="G118" s="43"/>
      <c r="H118" s="50"/>
      <c r="I118" s="57"/>
      <c r="J118" s="57"/>
      <c r="K118" s="57"/>
      <c r="L118" s="57"/>
      <c r="M118" s="36"/>
      <c r="N118" s="36"/>
      <c r="O118" s="61"/>
      <c r="P118" s="37"/>
      <c r="Q118" s="43"/>
      <c r="R118" s="50"/>
      <c r="S118" s="57"/>
      <c r="T118" s="57"/>
      <c r="U118" s="57"/>
      <c r="V118" s="57"/>
      <c r="W118" s="36"/>
      <c r="X118" s="36"/>
      <c r="Y118" s="61"/>
      <c r="Z118" s="37"/>
      <c r="AA118" s="43"/>
      <c r="AB118" s="50"/>
      <c r="AC118" s="57"/>
      <c r="AD118" s="57"/>
      <c r="AE118" s="57"/>
      <c r="AF118" s="57"/>
      <c r="AG118" s="36"/>
      <c r="AH118" s="36"/>
      <c r="AI118" s="61"/>
      <c r="AJ118" s="37"/>
      <c r="AK118" s="43"/>
      <c r="AL118" s="50"/>
      <c r="AM118" s="57"/>
      <c r="AN118" s="57"/>
      <c r="AO118" s="57"/>
      <c r="AP118" s="57"/>
      <c r="AQ118" s="36"/>
      <c r="AR118" s="36"/>
      <c r="AS118" s="61"/>
      <c r="AT118" s="37"/>
      <c r="AU118" s="43"/>
      <c r="AV118" s="50"/>
      <c r="AW118" s="57"/>
      <c r="AX118" s="57"/>
    </row>
    <row r="119" spans="3:50" ht="17.25">
      <c r="C119" s="36"/>
      <c r="D119" s="36"/>
      <c r="E119" s="61"/>
      <c r="F119" s="37"/>
      <c r="G119" s="43"/>
      <c r="H119" s="50"/>
      <c r="I119" s="57"/>
      <c r="J119" s="57"/>
      <c r="K119" s="57"/>
      <c r="L119" s="57"/>
      <c r="M119" s="36"/>
      <c r="N119" s="36"/>
      <c r="O119" s="61"/>
      <c r="P119" s="37"/>
      <c r="Q119" s="43"/>
      <c r="R119" s="50"/>
      <c r="S119" s="57"/>
      <c r="T119" s="57"/>
      <c r="U119" s="57"/>
      <c r="V119" s="57"/>
      <c r="W119" s="36"/>
      <c r="X119" s="36"/>
      <c r="Y119" s="61"/>
      <c r="Z119" s="37"/>
      <c r="AA119" s="43"/>
      <c r="AB119" s="50"/>
      <c r="AC119" s="57"/>
      <c r="AD119" s="57"/>
      <c r="AE119" s="57"/>
      <c r="AF119" s="57"/>
      <c r="AG119" s="36"/>
      <c r="AH119" s="36"/>
      <c r="AI119" s="61"/>
      <c r="AJ119" s="37"/>
      <c r="AK119" s="43"/>
      <c r="AL119" s="50"/>
      <c r="AM119" s="57"/>
      <c r="AN119" s="57"/>
      <c r="AO119" s="57"/>
      <c r="AP119" s="57"/>
      <c r="AQ119" s="36"/>
      <c r="AR119" s="36"/>
      <c r="AS119" s="61"/>
      <c r="AT119" s="37"/>
      <c r="AU119" s="43"/>
      <c r="AV119" s="50"/>
      <c r="AW119" s="57"/>
      <c r="AX119" s="57"/>
    </row>
    <row r="120" spans="3:50" ht="17.25">
      <c r="C120" s="36"/>
      <c r="D120" s="36"/>
      <c r="E120" s="61"/>
      <c r="F120" s="37"/>
      <c r="G120" s="43"/>
      <c r="H120" s="50"/>
      <c r="I120" s="57"/>
      <c r="J120" s="57"/>
      <c r="K120" s="57"/>
      <c r="L120" s="57"/>
      <c r="M120" s="36"/>
      <c r="N120" s="36"/>
      <c r="O120" s="61"/>
      <c r="P120" s="37"/>
      <c r="Q120" s="43"/>
      <c r="R120" s="50"/>
      <c r="S120" s="57"/>
      <c r="T120" s="57"/>
      <c r="U120" s="57"/>
      <c r="V120" s="57"/>
      <c r="W120" s="36"/>
      <c r="X120" s="36"/>
      <c r="Y120" s="61"/>
      <c r="Z120" s="37"/>
      <c r="AA120" s="43"/>
      <c r="AB120" s="50"/>
      <c r="AC120" s="57"/>
      <c r="AD120" s="57"/>
      <c r="AE120" s="57"/>
      <c r="AF120" s="57"/>
      <c r="AG120" s="36"/>
      <c r="AH120" s="36"/>
      <c r="AI120" s="61"/>
      <c r="AJ120" s="37"/>
      <c r="AK120" s="43"/>
      <c r="AL120" s="50"/>
      <c r="AM120" s="57"/>
      <c r="AN120" s="57"/>
      <c r="AO120" s="57"/>
      <c r="AP120" s="57"/>
      <c r="AQ120" s="36"/>
      <c r="AR120" s="36"/>
      <c r="AS120" s="61"/>
      <c r="AT120" s="37"/>
      <c r="AU120" s="43"/>
      <c r="AV120" s="50"/>
      <c r="AW120" s="57"/>
      <c r="AX120" s="57"/>
    </row>
    <row r="121" spans="3:50" ht="17.25">
      <c r="C121" s="36"/>
      <c r="D121" s="36"/>
      <c r="E121" s="61"/>
      <c r="F121" s="37"/>
      <c r="G121" s="43"/>
      <c r="H121" s="50"/>
      <c r="I121" s="57"/>
      <c r="J121" s="57"/>
      <c r="K121" s="57"/>
      <c r="L121" s="57"/>
      <c r="M121" s="36"/>
      <c r="N121" s="36"/>
      <c r="O121" s="61"/>
      <c r="P121" s="37"/>
      <c r="Q121" s="43"/>
      <c r="R121" s="50"/>
      <c r="S121" s="57"/>
      <c r="T121" s="57"/>
      <c r="U121" s="57"/>
      <c r="V121" s="57"/>
      <c r="W121" s="36"/>
      <c r="X121" s="36"/>
      <c r="Y121" s="61"/>
      <c r="Z121" s="37"/>
      <c r="AA121" s="43"/>
      <c r="AB121" s="50"/>
      <c r="AC121" s="57"/>
      <c r="AD121" s="57"/>
      <c r="AE121" s="57"/>
      <c r="AF121" s="57"/>
      <c r="AG121" s="36"/>
      <c r="AH121" s="36"/>
      <c r="AI121" s="61"/>
      <c r="AJ121" s="37"/>
      <c r="AK121" s="43"/>
      <c r="AL121" s="50"/>
      <c r="AM121" s="57"/>
      <c r="AN121" s="57"/>
      <c r="AO121" s="57"/>
      <c r="AP121" s="57"/>
      <c r="AQ121" s="36"/>
      <c r="AR121" s="36"/>
      <c r="AS121" s="61"/>
      <c r="AT121" s="37"/>
      <c r="AU121" s="43"/>
      <c r="AV121" s="50"/>
      <c r="AW121" s="57"/>
      <c r="AX121" s="57"/>
    </row>
    <row r="122" spans="3:50" ht="17.25">
      <c r="C122" s="36"/>
      <c r="D122" s="36"/>
      <c r="E122" s="61"/>
      <c r="F122" s="37"/>
      <c r="G122" s="43"/>
      <c r="H122" s="50"/>
      <c r="I122" s="57"/>
      <c r="J122" s="57"/>
      <c r="K122" s="57"/>
      <c r="L122" s="57"/>
      <c r="M122" s="36"/>
      <c r="N122" s="36"/>
      <c r="O122" s="61"/>
      <c r="P122" s="37"/>
      <c r="Q122" s="43"/>
      <c r="R122" s="50"/>
      <c r="S122" s="57"/>
      <c r="T122" s="57"/>
      <c r="U122" s="57"/>
      <c r="V122" s="57"/>
      <c r="W122" s="36"/>
      <c r="X122" s="36"/>
      <c r="Y122" s="61"/>
      <c r="Z122" s="37"/>
      <c r="AA122" s="43"/>
      <c r="AB122" s="50"/>
      <c r="AC122" s="57"/>
      <c r="AD122" s="57"/>
      <c r="AE122" s="57"/>
      <c r="AF122" s="57"/>
      <c r="AG122" s="36"/>
      <c r="AH122" s="36"/>
      <c r="AI122" s="61"/>
      <c r="AJ122" s="37"/>
      <c r="AK122" s="43"/>
      <c r="AL122" s="50"/>
      <c r="AM122" s="57"/>
      <c r="AN122" s="57"/>
      <c r="AO122" s="57"/>
      <c r="AP122" s="57"/>
      <c r="AQ122" s="36"/>
      <c r="AR122" s="36"/>
      <c r="AS122" s="61"/>
      <c r="AT122" s="37"/>
      <c r="AU122" s="43"/>
      <c r="AV122" s="50"/>
      <c r="AW122" s="57"/>
      <c r="AX122" s="57"/>
    </row>
    <row r="123" spans="3:50" ht="17.25">
      <c r="C123" s="36"/>
      <c r="D123" s="36"/>
      <c r="E123" s="61"/>
      <c r="F123" s="37"/>
      <c r="G123" s="43"/>
      <c r="H123" s="50"/>
      <c r="I123" s="57"/>
      <c r="J123" s="57"/>
      <c r="K123" s="57"/>
      <c r="L123" s="57"/>
      <c r="M123" s="36"/>
      <c r="N123" s="36"/>
      <c r="O123" s="61"/>
      <c r="P123" s="37"/>
      <c r="Q123" s="43"/>
      <c r="R123" s="50"/>
      <c r="S123" s="57"/>
      <c r="T123" s="57"/>
      <c r="U123" s="57"/>
      <c r="V123" s="57"/>
      <c r="W123" s="36"/>
      <c r="X123" s="36"/>
      <c r="Y123" s="61"/>
      <c r="Z123" s="37"/>
      <c r="AA123" s="43"/>
      <c r="AB123" s="50"/>
      <c r="AC123" s="57"/>
      <c r="AD123" s="57"/>
      <c r="AE123" s="57"/>
      <c r="AF123" s="57"/>
      <c r="AG123" s="36"/>
      <c r="AH123" s="36"/>
      <c r="AI123" s="61"/>
      <c r="AJ123" s="37"/>
      <c r="AK123" s="43"/>
      <c r="AL123" s="50"/>
      <c r="AM123" s="57"/>
      <c r="AN123" s="57"/>
      <c r="AO123" s="57"/>
      <c r="AP123" s="57"/>
      <c r="AQ123" s="36"/>
      <c r="AR123" s="36"/>
      <c r="AS123" s="61"/>
      <c r="AT123" s="37"/>
      <c r="AU123" s="43"/>
      <c r="AV123" s="50"/>
      <c r="AW123" s="57"/>
      <c r="AX123" s="57"/>
    </row>
    <row r="124" spans="3:50" ht="17.25">
      <c r="C124" s="36"/>
      <c r="D124" s="36"/>
      <c r="E124" s="61"/>
      <c r="F124" s="37"/>
      <c r="G124" s="43"/>
      <c r="H124" s="50"/>
      <c r="I124" s="57"/>
      <c r="J124" s="57"/>
      <c r="K124" s="57"/>
      <c r="L124" s="57"/>
      <c r="M124" s="36"/>
      <c r="N124" s="36"/>
      <c r="O124" s="61"/>
      <c r="P124" s="37"/>
      <c r="Q124" s="43"/>
      <c r="R124" s="50"/>
      <c r="S124" s="57"/>
      <c r="T124" s="57"/>
      <c r="U124" s="57"/>
      <c r="V124" s="57"/>
      <c r="W124" s="36"/>
      <c r="X124" s="36"/>
      <c r="Y124" s="61"/>
      <c r="Z124" s="37"/>
      <c r="AA124" s="43"/>
      <c r="AB124" s="50"/>
      <c r="AC124" s="57"/>
      <c r="AD124" s="57"/>
      <c r="AE124" s="57"/>
      <c r="AF124" s="57"/>
      <c r="AG124" s="36"/>
      <c r="AH124" s="36"/>
      <c r="AI124" s="61"/>
      <c r="AJ124" s="37"/>
      <c r="AK124" s="43"/>
      <c r="AL124" s="50"/>
      <c r="AM124" s="57"/>
      <c r="AN124" s="57"/>
      <c r="AO124" s="57"/>
      <c r="AP124" s="57"/>
      <c r="AQ124" s="36"/>
      <c r="AR124" s="36"/>
      <c r="AS124" s="61"/>
      <c r="AT124" s="37"/>
      <c r="AU124" s="43"/>
      <c r="AV124" s="50"/>
      <c r="AW124" s="57"/>
      <c r="AX124" s="57"/>
    </row>
    <row r="125" spans="3:50" ht="17.25">
      <c r="C125" s="36"/>
      <c r="D125" s="36"/>
      <c r="E125" s="61"/>
      <c r="F125" s="37"/>
      <c r="G125" s="43"/>
      <c r="H125" s="50"/>
      <c r="I125" s="57"/>
      <c r="J125" s="57"/>
      <c r="K125" s="57"/>
      <c r="L125" s="57"/>
      <c r="M125" s="36"/>
      <c r="N125" s="36"/>
      <c r="O125" s="61"/>
      <c r="P125" s="37"/>
      <c r="Q125" s="43"/>
      <c r="R125" s="50"/>
      <c r="S125" s="57"/>
      <c r="T125" s="57"/>
      <c r="U125" s="57"/>
      <c r="V125" s="57"/>
      <c r="W125" s="36"/>
      <c r="X125" s="36"/>
      <c r="Y125" s="61"/>
      <c r="Z125" s="37"/>
      <c r="AA125" s="43"/>
      <c r="AB125" s="50"/>
      <c r="AC125" s="57"/>
      <c r="AD125" s="57"/>
      <c r="AE125" s="57"/>
      <c r="AF125" s="57"/>
      <c r="AG125" s="36"/>
      <c r="AH125" s="36"/>
      <c r="AI125" s="61"/>
      <c r="AJ125" s="37"/>
      <c r="AK125" s="43"/>
      <c r="AL125" s="50"/>
      <c r="AM125" s="57"/>
      <c r="AN125" s="57"/>
      <c r="AO125" s="57"/>
      <c r="AP125" s="57"/>
      <c r="AQ125" s="36"/>
      <c r="AR125" s="36"/>
      <c r="AS125" s="61"/>
      <c r="AT125" s="37"/>
      <c r="AU125" s="43"/>
      <c r="AV125" s="50"/>
      <c r="AW125" s="57"/>
      <c r="AX125" s="57"/>
    </row>
    <row r="126" spans="3:50" ht="17.25">
      <c r="C126" s="36"/>
      <c r="D126" s="36"/>
      <c r="E126" s="61"/>
      <c r="F126" s="37"/>
      <c r="G126" s="43"/>
      <c r="H126" s="50"/>
      <c r="I126" s="57"/>
      <c r="J126" s="57"/>
      <c r="K126" s="57"/>
      <c r="L126" s="57"/>
      <c r="M126" s="36"/>
      <c r="N126" s="36"/>
      <c r="O126" s="61"/>
      <c r="P126" s="37"/>
      <c r="Q126" s="43"/>
      <c r="R126" s="50"/>
      <c r="S126" s="57"/>
      <c r="T126" s="57"/>
      <c r="U126" s="57"/>
      <c r="V126" s="57"/>
      <c r="W126" s="36"/>
      <c r="X126" s="36"/>
      <c r="Y126" s="61"/>
      <c r="Z126" s="37"/>
      <c r="AA126" s="43"/>
      <c r="AB126" s="50"/>
      <c r="AC126" s="57"/>
      <c r="AD126" s="57"/>
      <c r="AE126" s="57"/>
      <c r="AF126" s="57"/>
      <c r="AG126" s="36"/>
      <c r="AH126" s="36"/>
      <c r="AI126" s="61"/>
      <c r="AJ126" s="37"/>
      <c r="AK126" s="43"/>
      <c r="AL126" s="50"/>
      <c r="AM126" s="57"/>
      <c r="AN126" s="57"/>
      <c r="AO126" s="57"/>
      <c r="AP126" s="57"/>
      <c r="AQ126" s="36"/>
      <c r="AR126" s="36"/>
      <c r="AS126" s="61"/>
      <c r="AT126" s="37"/>
      <c r="AU126" s="43"/>
      <c r="AV126" s="50"/>
      <c r="AW126" s="57"/>
      <c r="AX126" s="57"/>
    </row>
    <row r="127" spans="3:50" ht="17.25">
      <c r="C127" s="36"/>
      <c r="D127" s="36"/>
      <c r="E127" s="61"/>
      <c r="F127" s="37"/>
      <c r="G127" s="43"/>
      <c r="H127" s="50"/>
      <c r="I127" s="57"/>
      <c r="J127" s="57"/>
      <c r="K127" s="57"/>
      <c r="L127" s="57"/>
      <c r="M127" s="36"/>
      <c r="N127" s="36"/>
      <c r="O127" s="61"/>
      <c r="P127" s="37"/>
      <c r="Q127" s="43"/>
      <c r="R127" s="50"/>
      <c r="S127" s="57"/>
      <c r="T127" s="57"/>
      <c r="U127" s="57"/>
      <c r="V127" s="57"/>
      <c r="W127" s="36"/>
      <c r="X127" s="36"/>
      <c r="Y127" s="61"/>
      <c r="Z127" s="37"/>
      <c r="AA127" s="43"/>
      <c r="AB127" s="50"/>
      <c r="AC127" s="57"/>
      <c r="AD127" s="57"/>
      <c r="AE127" s="57"/>
      <c r="AF127" s="57"/>
      <c r="AG127" s="36"/>
      <c r="AH127" s="36"/>
      <c r="AI127" s="61"/>
      <c r="AJ127" s="37"/>
      <c r="AK127" s="43"/>
      <c r="AL127" s="50"/>
      <c r="AM127" s="57"/>
      <c r="AN127" s="57"/>
      <c r="AO127" s="57"/>
      <c r="AP127" s="57"/>
      <c r="AQ127" s="36"/>
      <c r="AR127" s="36"/>
      <c r="AS127" s="61"/>
      <c r="AT127" s="37"/>
      <c r="AU127" s="43"/>
      <c r="AV127" s="50"/>
      <c r="AW127" s="57"/>
      <c r="AX127" s="57"/>
    </row>
    <row r="128" spans="3:50" ht="17.25">
      <c r="C128" s="36"/>
      <c r="D128" s="36"/>
      <c r="E128" s="61"/>
      <c r="F128" s="37"/>
      <c r="G128" s="43"/>
      <c r="H128" s="50"/>
      <c r="I128" s="57"/>
      <c r="J128" s="57"/>
      <c r="K128" s="57"/>
      <c r="L128" s="57"/>
      <c r="M128" s="36"/>
      <c r="N128" s="36"/>
      <c r="O128" s="61"/>
      <c r="P128" s="37"/>
      <c r="Q128" s="43"/>
      <c r="R128" s="50"/>
      <c r="S128" s="57"/>
      <c r="T128" s="57"/>
      <c r="U128" s="57"/>
      <c r="V128" s="57"/>
      <c r="W128" s="36"/>
      <c r="X128" s="36"/>
      <c r="Y128" s="61"/>
      <c r="Z128" s="37"/>
      <c r="AA128" s="43"/>
      <c r="AB128" s="50"/>
      <c r="AC128" s="57"/>
      <c r="AD128" s="57"/>
      <c r="AE128" s="57"/>
      <c r="AF128" s="57"/>
      <c r="AG128" s="36"/>
      <c r="AH128" s="36"/>
      <c r="AI128" s="61"/>
      <c r="AJ128" s="37"/>
      <c r="AK128" s="43"/>
      <c r="AL128" s="50"/>
      <c r="AM128" s="57"/>
      <c r="AN128" s="57"/>
      <c r="AO128" s="57"/>
      <c r="AP128" s="57"/>
      <c r="AQ128" s="36"/>
      <c r="AR128" s="36"/>
      <c r="AS128" s="61"/>
      <c r="AT128" s="37"/>
      <c r="AU128" s="43"/>
      <c r="AV128" s="50"/>
      <c r="AW128" s="57"/>
      <c r="AX128" s="57"/>
    </row>
    <row r="129" spans="3:50" ht="17.25">
      <c r="C129" s="36"/>
      <c r="D129" s="36"/>
      <c r="E129" s="61"/>
      <c r="F129" s="37"/>
      <c r="G129" s="43"/>
      <c r="H129" s="50"/>
      <c r="I129" s="57"/>
      <c r="J129" s="57"/>
      <c r="K129" s="57"/>
      <c r="L129" s="57"/>
      <c r="M129" s="36"/>
      <c r="N129" s="36"/>
      <c r="O129" s="61"/>
      <c r="P129" s="37"/>
      <c r="Q129" s="43"/>
      <c r="R129" s="50"/>
      <c r="S129" s="57"/>
      <c r="T129" s="57"/>
      <c r="U129" s="57"/>
      <c r="V129" s="57"/>
      <c r="W129" s="36"/>
      <c r="X129" s="36"/>
      <c r="Y129" s="61"/>
      <c r="Z129" s="37"/>
      <c r="AA129" s="43"/>
      <c r="AB129" s="50"/>
      <c r="AC129" s="57"/>
      <c r="AD129" s="57"/>
      <c r="AE129" s="57"/>
      <c r="AF129" s="57"/>
      <c r="AG129" s="36"/>
      <c r="AH129" s="36"/>
      <c r="AI129" s="61"/>
      <c r="AJ129" s="37"/>
      <c r="AK129" s="43"/>
      <c r="AL129" s="50"/>
      <c r="AM129" s="57"/>
      <c r="AN129" s="57"/>
      <c r="AO129" s="57"/>
      <c r="AP129" s="57"/>
      <c r="AQ129" s="36"/>
      <c r="AR129" s="36"/>
      <c r="AS129" s="61"/>
      <c r="AT129" s="37"/>
      <c r="AU129" s="43"/>
      <c r="AV129" s="50"/>
      <c r="AW129" s="57"/>
      <c r="AX129" s="57"/>
    </row>
    <row r="130" spans="3:50" ht="17.25">
      <c r="C130" s="36"/>
      <c r="D130" s="36"/>
      <c r="E130" s="61"/>
      <c r="F130" s="37"/>
      <c r="G130" s="43"/>
      <c r="H130" s="50"/>
      <c r="I130" s="57"/>
      <c r="J130" s="57"/>
      <c r="K130" s="57"/>
      <c r="L130" s="57"/>
      <c r="M130" s="36"/>
      <c r="N130" s="36"/>
      <c r="O130" s="61"/>
      <c r="P130" s="37"/>
      <c r="Q130" s="43"/>
      <c r="R130" s="50"/>
      <c r="S130" s="57"/>
      <c r="T130" s="57"/>
      <c r="U130" s="57"/>
      <c r="V130" s="57"/>
      <c r="W130" s="36"/>
      <c r="X130" s="36"/>
      <c r="Y130" s="61"/>
      <c r="Z130" s="37"/>
      <c r="AA130" s="43"/>
      <c r="AB130" s="50"/>
      <c r="AC130" s="57"/>
      <c r="AD130" s="57"/>
      <c r="AE130" s="57"/>
      <c r="AF130" s="57"/>
      <c r="AG130" s="36"/>
      <c r="AH130" s="36"/>
      <c r="AI130" s="61"/>
      <c r="AJ130" s="37"/>
      <c r="AK130" s="43"/>
      <c r="AL130" s="50"/>
      <c r="AM130" s="57"/>
      <c r="AN130" s="57"/>
      <c r="AO130" s="57"/>
      <c r="AP130" s="57"/>
      <c r="AQ130" s="36"/>
      <c r="AR130" s="36"/>
      <c r="AS130" s="61"/>
      <c r="AT130" s="37"/>
      <c r="AU130" s="43"/>
      <c r="AV130" s="50"/>
      <c r="AW130" s="57"/>
      <c r="AX130" s="57"/>
    </row>
    <row r="131" spans="3:50" ht="17.25">
      <c r="C131" s="36"/>
      <c r="D131" s="36"/>
      <c r="E131" s="61"/>
      <c r="F131" s="37"/>
      <c r="G131" s="43"/>
      <c r="H131" s="50"/>
      <c r="I131" s="57"/>
      <c r="J131" s="57"/>
      <c r="K131" s="57"/>
      <c r="L131" s="57"/>
      <c r="M131" s="36"/>
      <c r="N131" s="36"/>
      <c r="O131" s="61"/>
      <c r="P131" s="37"/>
      <c r="Q131" s="43"/>
      <c r="R131" s="50"/>
      <c r="S131" s="57"/>
      <c r="T131" s="57"/>
      <c r="U131" s="57"/>
      <c r="V131" s="57"/>
      <c r="W131" s="36"/>
      <c r="X131" s="36"/>
      <c r="Y131" s="61"/>
      <c r="Z131" s="37"/>
      <c r="AA131" s="43"/>
      <c r="AB131" s="50"/>
      <c r="AC131" s="57"/>
      <c r="AD131" s="57"/>
      <c r="AE131" s="57"/>
      <c r="AF131" s="57"/>
      <c r="AG131" s="36"/>
      <c r="AH131" s="36"/>
      <c r="AI131" s="61"/>
      <c r="AJ131" s="37"/>
      <c r="AK131" s="43"/>
      <c r="AL131" s="50"/>
      <c r="AM131" s="57"/>
      <c r="AN131" s="57"/>
      <c r="AO131" s="57"/>
      <c r="AP131" s="57"/>
      <c r="AQ131" s="36"/>
      <c r="AR131" s="36"/>
      <c r="AS131" s="61"/>
      <c r="AT131" s="37"/>
      <c r="AU131" s="43"/>
      <c r="AV131" s="50"/>
      <c r="AW131" s="57"/>
      <c r="AX131" s="57"/>
    </row>
    <row r="132" spans="3:50" ht="17.25">
      <c r="C132" s="36"/>
      <c r="D132" s="36"/>
      <c r="E132" s="61"/>
      <c r="F132" s="37"/>
      <c r="G132" s="43"/>
      <c r="H132" s="50"/>
      <c r="I132" s="57"/>
      <c r="J132" s="57"/>
      <c r="K132" s="57"/>
      <c r="L132" s="57"/>
      <c r="M132" s="36"/>
      <c r="N132" s="36"/>
      <c r="O132" s="61"/>
      <c r="P132" s="37"/>
      <c r="Q132" s="43"/>
      <c r="R132" s="50"/>
      <c r="S132" s="57"/>
      <c r="T132" s="57"/>
      <c r="U132" s="57"/>
      <c r="V132" s="57"/>
      <c r="W132" s="36"/>
      <c r="X132" s="36"/>
      <c r="Y132" s="61"/>
      <c r="Z132" s="37"/>
      <c r="AA132" s="43"/>
      <c r="AB132" s="50"/>
      <c r="AC132" s="57"/>
      <c r="AD132" s="57"/>
      <c r="AE132" s="57"/>
      <c r="AF132" s="57"/>
      <c r="AG132" s="36"/>
      <c r="AH132" s="36"/>
      <c r="AI132" s="61"/>
      <c r="AJ132" s="37"/>
      <c r="AK132" s="43"/>
      <c r="AL132" s="50"/>
      <c r="AM132" s="57"/>
      <c r="AN132" s="57"/>
      <c r="AO132" s="57"/>
      <c r="AP132" s="57"/>
      <c r="AQ132" s="36"/>
      <c r="AR132" s="36"/>
      <c r="AS132" s="61"/>
      <c r="AT132" s="37"/>
      <c r="AU132" s="43"/>
      <c r="AV132" s="50"/>
      <c r="AW132" s="57"/>
      <c r="AX132" s="57"/>
    </row>
    <row r="133" spans="3:50" ht="17.25">
      <c r="C133" s="36"/>
      <c r="D133" s="36"/>
      <c r="E133" s="61"/>
      <c r="F133" s="37"/>
      <c r="G133" s="43"/>
      <c r="H133" s="50"/>
      <c r="I133" s="57"/>
      <c r="J133" s="57"/>
      <c r="K133" s="57"/>
      <c r="L133" s="57"/>
      <c r="M133" s="36"/>
      <c r="N133" s="36"/>
      <c r="O133" s="61"/>
      <c r="P133" s="37"/>
      <c r="Q133" s="43"/>
      <c r="R133" s="50"/>
      <c r="S133" s="57"/>
      <c r="T133" s="57"/>
      <c r="U133" s="57"/>
      <c r="V133" s="57"/>
      <c r="W133" s="36"/>
      <c r="X133" s="36"/>
      <c r="Y133" s="61"/>
      <c r="Z133" s="37"/>
      <c r="AA133" s="43"/>
      <c r="AB133" s="50"/>
      <c r="AC133" s="57"/>
      <c r="AD133" s="57"/>
      <c r="AE133" s="57"/>
      <c r="AF133" s="57"/>
      <c r="AG133" s="36"/>
      <c r="AH133" s="36"/>
      <c r="AI133" s="61"/>
      <c r="AJ133" s="37"/>
      <c r="AK133" s="43"/>
      <c r="AL133" s="50"/>
      <c r="AM133" s="57"/>
      <c r="AN133" s="57"/>
      <c r="AO133" s="57"/>
      <c r="AP133" s="57"/>
      <c r="AQ133" s="36"/>
      <c r="AR133" s="36"/>
      <c r="AS133" s="61"/>
      <c r="AT133" s="37"/>
      <c r="AU133" s="43"/>
      <c r="AV133" s="50"/>
      <c r="AW133" s="57"/>
      <c r="AX133" s="57"/>
    </row>
    <row r="134" spans="3:50" ht="17.25">
      <c r="C134" s="36"/>
      <c r="D134" s="36"/>
      <c r="E134" s="61"/>
      <c r="F134" s="37"/>
      <c r="G134" s="43"/>
      <c r="H134" s="50"/>
      <c r="I134" s="57"/>
      <c r="J134" s="57"/>
      <c r="K134" s="57"/>
      <c r="L134" s="57"/>
      <c r="M134" s="36"/>
      <c r="N134" s="36"/>
      <c r="O134" s="61"/>
      <c r="P134" s="37"/>
      <c r="Q134" s="43"/>
      <c r="R134" s="50"/>
      <c r="S134" s="57"/>
      <c r="T134" s="57"/>
      <c r="U134" s="57"/>
      <c r="V134" s="57"/>
      <c r="W134" s="36"/>
      <c r="X134" s="36"/>
      <c r="Y134" s="61"/>
      <c r="Z134" s="37"/>
      <c r="AA134" s="43"/>
      <c r="AB134" s="50"/>
      <c r="AC134" s="57"/>
      <c r="AD134" s="57"/>
      <c r="AE134" s="57"/>
      <c r="AF134" s="57"/>
      <c r="AG134" s="36"/>
      <c r="AH134" s="36"/>
      <c r="AI134" s="61"/>
      <c r="AJ134" s="37"/>
      <c r="AK134" s="43"/>
      <c r="AL134" s="50"/>
      <c r="AM134" s="57"/>
      <c r="AN134" s="57"/>
      <c r="AO134" s="57"/>
      <c r="AP134" s="57"/>
      <c r="AQ134" s="36"/>
      <c r="AR134" s="36"/>
      <c r="AS134" s="61"/>
      <c r="AT134" s="37"/>
      <c r="AU134" s="43"/>
      <c r="AV134" s="50"/>
      <c r="AW134" s="57"/>
      <c r="AX134" s="57"/>
    </row>
    <row r="135" spans="3:50" ht="17.25">
      <c r="C135" s="36"/>
      <c r="D135" s="36"/>
      <c r="E135" s="61"/>
      <c r="F135" s="37"/>
      <c r="G135" s="43"/>
      <c r="H135" s="50"/>
      <c r="I135" s="57"/>
      <c r="J135" s="57"/>
      <c r="K135" s="57"/>
      <c r="L135" s="57"/>
      <c r="M135" s="36"/>
      <c r="N135" s="36"/>
      <c r="O135" s="61"/>
      <c r="P135" s="37"/>
      <c r="Q135" s="43"/>
      <c r="R135" s="50"/>
      <c r="S135" s="57"/>
      <c r="T135" s="57"/>
      <c r="U135" s="57"/>
      <c r="V135" s="57"/>
      <c r="W135" s="36"/>
      <c r="X135" s="36"/>
      <c r="Y135" s="61"/>
      <c r="Z135" s="37"/>
      <c r="AA135" s="43"/>
      <c r="AB135" s="50"/>
      <c r="AC135" s="57"/>
      <c r="AD135" s="57"/>
      <c r="AE135" s="57"/>
      <c r="AF135" s="57"/>
      <c r="AG135" s="36"/>
      <c r="AH135" s="36"/>
      <c r="AI135" s="61"/>
      <c r="AJ135" s="37"/>
      <c r="AK135" s="43"/>
      <c r="AL135" s="50"/>
      <c r="AM135" s="57"/>
      <c r="AN135" s="57"/>
      <c r="AO135" s="57"/>
      <c r="AP135" s="57"/>
      <c r="AQ135" s="36"/>
      <c r="AR135" s="36"/>
      <c r="AS135" s="61"/>
      <c r="AT135" s="37"/>
      <c r="AU135" s="43"/>
      <c r="AV135" s="50"/>
      <c r="AW135" s="57"/>
      <c r="AX135" s="57"/>
    </row>
    <row r="136" spans="3:50" ht="17.25">
      <c r="C136" s="36"/>
      <c r="D136" s="36"/>
      <c r="E136" s="61"/>
      <c r="F136" s="37"/>
      <c r="G136" s="43"/>
      <c r="H136" s="50"/>
      <c r="I136" s="57"/>
      <c r="J136" s="57"/>
      <c r="K136" s="57"/>
      <c r="L136" s="57"/>
      <c r="M136" s="36"/>
      <c r="N136" s="36"/>
      <c r="O136" s="61"/>
      <c r="P136" s="37"/>
      <c r="Q136" s="43"/>
      <c r="R136" s="50"/>
      <c r="S136" s="57"/>
      <c r="T136" s="57"/>
      <c r="U136" s="57"/>
      <c r="V136" s="57"/>
      <c r="W136" s="36"/>
      <c r="X136" s="36"/>
      <c r="Y136" s="61"/>
      <c r="Z136" s="37"/>
      <c r="AA136" s="43"/>
      <c r="AB136" s="50"/>
      <c r="AC136" s="57"/>
      <c r="AD136" s="57"/>
      <c r="AE136" s="57"/>
      <c r="AF136" s="57"/>
      <c r="AG136" s="36"/>
      <c r="AH136" s="36"/>
      <c r="AI136" s="61"/>
      <c r="AJ136" s="37"/>
      <c r="AK136" s="43"/>
      <c r="AL136" s="50"/>
      <c r="AM136" s="57"/>
      <c r="AN136" s="57"/>
      <c r="AO136" s="57"/>
      <c r="AP136" s="57"/>
      <c r="AQ136" s="36"/>
      <c r="AR136" s="36"/>
      <c r="AS136" s="61"/>
      <c r="AT136" s="37"/>
      <c r="AU136" s="43"/>
      <c r="AV136" s="50"/>
      <c r="AW136" s="57"/>
      <c r="AX136" s="57"/>
    </row>
    <row r="137" spans="3:50" ht="17.25">
      <c r="C137" s="36"/>
      <c r="D137" s="36"/>
      <c r="E137" s="61"/>
      <c r="F137" s="37"/>
      <c r="G137" s="43"/>
      <c r="H137" s="50"/>
      <c r="I137" s="57"/>
      <c r="J137" s="57"/>
      <c r="K137" s="57"/>
      <c r="L137" s="57"/>
      <c r="M137" s="36"/>
      <c r="N137" s="36"/>
      <c r="O137" s="61"/>
      <c r="P137" s="37"/>
      <c r="Q137" s="43"/>
      <c r="R137" s="50"/>
      <c r="S137" s="57"/>
      <c r="T137" s="57"/>
      <c r="U137" s="57"/>
      <c r="V137" s="57"/>
      <c r="W137" s="36"/>
      <c r="X137" s="36"/>
      <c r="Y137" s="61"/>
      <c r="Z137" s="37"/>
      <c r="AA137" s="43"/>
      <c r="AB137" s="50"/>
      <c r="AC137" s="57"/>
      <c r="AD137" s="57"/>
      <c r="AE137" s="57"/>
      <c r="AF137" s="57"/>
      <c r="AG137" s="36"/>
      <c r="AH137" s="36"/>
      <c r="AI137" s="61"/>
      <c r="AJ137" s="37"/>
      <c r="AK137" s="43"/>
      <c r="AL137" s="50"/>
      <c r="AM137" s="57"/>
      <c r="AN137" s="57"/>
      <c r="AO137" s="57"/>
      <c r="AP137" s="57"/>
      <c r="AQ137" s="36"/>
      <c r="AR137" s="36"/>
      <c r="AS137" s="61"/>
      <c r="AT137" s="37"/>
      <c r="AU137" s="43"/>
      <c r="AV137" s="50"/>
      <c r="AW137" s="57"/>
      <c r="AX137" s="57"/>
    </row>
    <row r="138" spans="3:50" ht="17.25">
      <c r="C138" s="36"/>
      <c r="D138" s="36"/>
      <c r="E138" s="61"/>
      <c r="F138" s="37"/>
      <c r="G138" s="43"/>
      <c r="H138" s="50"/>
      <c r="I138" s="57"/>
      <c r="J138" s="57"/>
      <c r="K138" s="57"/>
      <c r="L138" s="57"/>
      <c r="M138" s="36"/>
      <c r="N138" s="36"/>
      <c r="O138" s="61"/>
      <c r="P138" s="37"/>
      <c r="Q138" s="43"/>
      <c r="R138" s="50"/>
      <c r="S138" s="57"/>
      <c r="T138" s="57"/>
      <c r="U138" s="57"/>
      <c r="V138" s="57"/>
      <c r="W138" s="36"/>
      <c r="X138" s="36"/>
      <c r="Y138" s="61"/>
      <c r="Z138" s="37"/>
      <c r="AA138" s="43"/>
      <c r="AB138" s="50"/>
      <c r="AC138" s="57"/>
      <c r="AD138" s="57"/>
      <c r="AE138" s="57"/>
      <c r="AF138" s="57"/>
      <c r="AG138" s="36"/>
      <c r="AH138" s="36"/>
      <c r="AI138" s="61"/>
      <c r="AJ138" s="37"/>
      <c r="AK138" s="43"/>
      <c r="AL138" s="50"/>
      <c r="AM138" s="57"/>
      <c r="AN138" s="57"/>
      <c r="AO138" s="57"/>
      <c r="AP138" s="57"/>
      <c r="AQ138" s="36"/>
      <c r="AR138" s="36"/>
      <c r="AS138" s="61"/>
      <c r="AT138" s="37"/>
      <c r="AU138" s="43"/>
      <c r="AV138" s="50"/>
      <c r="AW138" s="57"/>
      <c r="AX138" s="57"/>
    </row>
    <row r="139" spans="3:50" ht="17.25">
      <c r="C139" s="36"/>
      <c r="D139" s="36"/>
      <c r="E139" s="61"/>
      <c r="F139" s="37"/>
      <c r="G139" s="43"/>
      <c r="H139" s="50"/>
      <c r="I139" s="57"/>
      <c r="J139" s="57"/>
      <c r="K139" s="57"/>
      <c r="L139" s="57"/>
      <c r="M139" s="36"/>
      <c r="N139" s="36"/>
      <c r="O139" s="61"/>
      <c r="P139" s="37"/>
      <c r="Q139" s="43"/>
      <c r="R139" s="50"/>
      <c r="S139" s="57"/>
      <c r="T139" s="57"/>
      <c r="U139" s="57"/>
      <c r="V139" s="57"/>
      <c r="W139" s="36"/>
      <c r="X139" s="36"/>
      <c r="Y139" s="61"/>
      <c r="Z139" s="37"/>
      <c r="AA139" s="43"/>
      <c r="AB139" s="50"/>
      <c r="AC139" s="57"/>
      <c r="AD139" s="57"/>
      <c r="AE139" s="57"/>
      <c r="AF139" s="57"/>
      <c r="AG139" s="36"/>
      <c r="AH139" s="36"/>
      <c r="AI139" s="61"/>
      <c r="AJ139" s="37"/>
      <c r="AK139" s="43"/>
      <c r="AL139" s="50"/>
      <c r="AM139" s="57"/>
      <c r="AN139" s="57"/>
      <c r="AO139" s="57"/>
      <c r="AP139" s="57"/>
      <c r="AQ139" s="36"/>
      <c r="AR139" s="36"/>
      <c r="AS139" s="61"/>
      <c r="AT139" s="37"/>
      <c r="AU139" s="43"/>
      <c r="AV139" s="50"/>
      <c r="AW139" s="57"/>
      <c r="AX139" s="57"/>
    </row>
    <row r="140" spans="3:50" ht="17.25">
      <c r="C140" s="36"/>
      <c r="D140" s="36"/>
      <c r="E140" s="61"/>
      <c r="F140" s="37"/>
      <c r="G140" s="43"/>
      <c r="H140" s="50"/>
      <c r="I140" s="57"/>
      <c r="J140" s="57"/>
      <c r="K140" s="57"/>
      <c r="L140" s="57"/>
      <c r="M140" s="36"/>
      <c r="N140" s="36"/>
      <c r="O140" s="61"/>
      <c r="P140" s="37"/>
      <c r="Q140" s="43"/>
      <c r="R140" s="50"/>
      <c r="S140" s="57"/>
      <c r="T140" s="57"/>
      <c r="U140" s="57"/>
      <c r="V140" s="57"/>
      <c r="W140" s="36"/>
      <c r="X140" s="36"/>
      <c r="Y140" s="61"/>
      <c r="Z140" s="37"/>
      <c r="AA140" s="43"/>
      <c r="AB140" s="50"/>
      <c r="AC140" s="57"/>
      <c r="AD140" s="57"/>
      <c r="AE140" s="57"/>
      <c r="AF140" s="57"/>
      <c r="AG140" s="36"/>
      <c r="AH140" s="36"/>
      <c r="AI140" s="61"/>
      <c r="AJ140" s="37"/>
      <c r="AK140" s="43"/>
      <c r="AL140" s="50"/>
      <c r="AM140" s="57"/>
      <c r="AN140" s="57"/>
      <c r="AO140" s="57"/>
      <c r="AP140" s="57"/>
      <c r="AQ140" s="36"/>
      <c r="AR140" s="36"/>
      <c r="AS140" s="61"/>
      <c r="AT140" s="37"/>
      <c r="AU140" s="43"/>
      <c r="AV140" s="50"/>
      <c r="AW140" s="57"/>
      <c r="AX140" s="57"/>
    </row>
    <row r="141" spans="3:50" ht="17.25">
      <c r="C141" s="36"/>
      <c r="D141" s="36"/>
      <c r="E141" s="61"/>
      <c r="F141" s="37"/>
      <c r="G141" s="43"/>
      <c r="H141" s="50"/>
      <c r="I141" s="57"/>
      <c r="J141" s="57"/>
      <c r="K141" s="57"/>
      <c r="L141" s="57"/>
      <c r="M141" s="36"/>
      <c r="N141" s="36"/>
      <c r="O141" s="61"/>
      <c r="P141" s="37"/>
      <c r="Q141" s="43"/>
      <c r="R141" s="50"/>
      <c r="S141" s="57"/>
      <c r="T141" s="57"/>
      <c r="U141" s="57"/>
      <c r="V141" s="57"/>
      <c r="W141" s="36"/>
      <c r="X141" s="36"/>
      <c r="Y141" s="61"/>
      <c r="Z141" s="37"/>
      <c r="AA141" s="43"/>
      <c r="AB141" s="50"/>
      <c r="AC141" s="57"/>
      <c r="AD141" s="57"/>
      <c r="AE141" s="57"/>
      <c r="AF141" s="57"/>
      <c r="AG141" s="36"/>
      <c r="AH141" s="36"/>
      <c r="AI141" s="61"/>
      <c r="AJ141" s="37"/>
      <c r="AK141" s="43"/>
      <c r="AL141" s="50"/>
      <c r="AM141" s="57"/>
      <c r="AN141" s="57"/>
      <c r="AO141" s="57"/>
      <c r="AP141" s="57"/>
      <c r="AQ141" s="36"/>
      <c r="AR141" s="36"/>
      <c r="AS141" s="61"/>
      <c r="AT141" s="37"/>
      <c r="AU141" s="43"/>
      <c r="AV141" s="50"/>
      <c r="AW141" s="57"/>
      <c r="AX141" s="57"/>
    </row>
    <row r="142" spans="3:50" ht="17.25">
      <c r="C142" s="36"/>
      <c r="D142" s="36"/>
      <c r="E142" s="61"/>
      <c r="F142" s="37"/>
      <c r="G142" s="43"/>
      <c r="H142" s="50"/>
      <c r="I142" s="57"/>
      <c r="J142" s="57"/>
      <c r="K142" s="57"/>
      <c r="L142" s="57"/>
      <c r="M142" s="36"/>
      <c r="N142" s="36"/>
      <c r="O142" s="61"/>
      <c r="P142" s="37"/>
      <c r="Q142" s="43"/>
      <c r="R142" s="50"/>
      <c r="S142" s="57"/>
      <c r="T142" s="57"/>
      <c r="U142" s="57"/>
      <c r="V142" s="57"/>
      <c r="W142" s="36"/>
      <c r="X142" s="36"/>
      <c r="Y142" s="61"/>
      <c r="Z142" s="37"/>
      <c r="AA142" s="43"/>
      <c r="AB142" s="50"/>
      <c r="AC142" s="57"/>
      <c r="AD142" s="57"/>
      <c r="AE142" s="57"/>
      <c r="AF142" s="57"/>
      <c r="AG142" s="36"/>
      <c r="AH142" s="36"/>
      <c r="AI142" s="61"/>
      <c r="AJ142" s="37"/>
      <c r="AK142" s="43"/>
      <c r="AL142" s="50"/>
      <c r="AM142" s="57"/>
      <c r="AN142" s="57"/>
      <c r="AO142" s="57"/>
      <c r="AP142" s="57"/>
      <c r="AQ142" s="36"/>
      <c r="AR142" s="36"/>
      <c r="AS142" s="61"/>
      <c r="AT142" s="37"/>
      <c r="AU142" s="43"/>
      <c r="AV142" s="50"/>
      <c r="AW142" s="57"/>
      <c r="AX142" s="57"/>
    </row>
    <row r="143" spans="3:50" ht="17.25">
      <c r="C143" s="36"/>
      <c r="D143" s="36"/>
      <c r="E143" s="61"/>
      <c r="F143" s="37"/>
      <c r="G143" s="43"/>
      <c r="H143" s="50"/>
      <c r="I143" s="57"/>
      <c r="J143" s="57"/>
      <c r="K143" s="57"/>
      <c r="L143" s="57"/>
      <c r="M143" s="36"/>
      <c r="N143" s="36"/>
      <c r="O143" s="61"/>
      <c r="P143" s="37"/>
      <c r="Q143" s="43"/>
      <c r="R143" s="50"/>
      <c r="S143" s="57"/>
      <c r="T143" s="57"/>
      <c r="U143" s="57"/>
      <c r="V143" s="57"/>
      <c r="W143" s="36"/>
      <c r="X143" s="36"/>
      <c r="Y143" s="61"/>
      <c r="Z143" s="37"/>
      <c r="AA143" s="43"/>
      <c r="AB143" s="50"/>
      <c r="AC143" s="57"/>
      <c r="AD143" s="57"/>
      <c r="AE143" s="57"/>
      <c r="AF143" s="57"/>
      <c r="AG143" s="36"/>
      <c r="AH143" s="36"/>
      <c r="AI143" s="61"/>
      <c r="AJ143" s="37"/>
      <c r="AK143" s="43"/>
      <c r="AL143" s="50"/>
      <c r="AM143" s="57"/>
      <c r="AN143" s="57"/>
      <c r="AO143" s="57"/>
      <c r="AP143" s="57"/>
      <c r="AQ143" s="36"/>
      <c r="AR143" s="36"/>
      <c r="AS143" s="61"/>
      <c r="AT143" s="37"/>
      <c r="AU143" s="43"/>
      <c r="AV143" s="50"/>
      <c r="AW143" s="57"/>
      <c r="AX143" s="57"/>
    </row>
    <row r="144" spans="3:50" ht="17.25">
      <c r="C144" s="36"/>
      <c r="D144" s="36"/>
      <c r="E144" s="61"/>
      <c r="F144" s="37"/>
      <c r="G144" s="43"/>
      <c r="H144" s="50"/>
      <c r="I144" s="57"/>
      <c r="J144" s="57"/>
      <c r="K144" s="57"/>
      <c r="L144" s="57"/>
      <c r="M144" s="36"/>
      <c r="N144" s="36"/>
      <c r="O144" s="61"/>
      <c r="P144" s="37"/>
      <c r="Q144" s="43"/>
      <c r="R144" s="50"/>
      <c r="S144" s="57"/>
      <c r="T144" s="57"/>
      <c r="U144" s="57"/>
      <c r="V144" s="57"/>
      <c r="W144" s="36"/>
      <c r="X144" s="36"/>
      <c r="Y144" s="61"/>
      <c r="Z144" s="37"/>
      <c r="AA144" s="43"/>
      <c r="AB144" s="50"/>
      <c r="AC144" s="57"/>
      <c r="AD144" s="57"/>
      <c r="AE144" s="57"/>
      <c r="AF144" s="57"/>
      <c r="AG144" s="36"/>
      <c r="AH144" s="36"/>
      <c r="AI144" s="61"/>
      <c r="AJ144" s="37"/>
      <c r="AK144" s="43"/>
      <c r="AL144" s="50"/>
      <c r="AM144" s="57"/>
      <c r="AN144" s="57"/>
      <c r="AO144" s="57"/>
      <c r="AP144" s="57"/>
      <c r="AQ144" s="36"/>
      <c r="AR144" s="36"/>
      <c r="AS144" s="61"/>
      <c r="AT144" s="37"/>
      <c r="AU144" s="43"/>
      <c r="AV144" s="50"/>
      <c r="AW144" s="57"/>
      <c r="AX144" s="57"/>
    </row>
    <row r="145" spans="3:50" ht="17.25">
      <c r="C145" s="36"/>
      <c r="D145" s="36"/>
      <c r="E145" s="61"/>
      <c r="F145" s="37"/>
      <c r="G145" s="43"/>
      <c r="H145" s="50"/>
      <c r="I145" s="57"/>
      <c r="J145" s="57"/>
      <c r="K145" s="57"/>
      <c r="L145" s="57"/>
      <c r="M145" s="36"/>
      <c r="N145" s="36"/>
      <c r="O145" s="61"/>
      <c r="P145" s="37"/>
      <c r="Q145" s="43"/>
      <c r="R145" s="50"/>
      <c r="S145" s="57"/>
      <c r="T145" s="57"/>
      <c r="U145" s="57"/>
      <c r="V145" s="57"/>
      <c r="W145" s="36"/>
      <c r="X145" s="36"/>
      <c r="Y145" s="61"/>
      <c r="Z145" s="37"/>
      <c r="AA145" s="43"/>
      <c r="AB145" s="50"/>
      <c r="AC145" s="57"/>
      <c r="AD145" s="57"/>
      <c r="AE145" s="57"/>
      <c r="AF145" s="57"/>
      <c r="AG145" s="36"/>
      <c r="AH145" s="36"/>
      <c r="AI145" s="61"/>
      <c r="AJ145" s="37"/>
      <c r="AK145" s="43"/>
      <c r="AL145" s="50"/>
      <c r="AM145" s="57"/>
      <c r="AN145" s="57"/>
      <c r="AO145" s="57"/>
      <c r="AP145" s="57"/>
      <c r="AQ145" s="36"/>
      <c r="AR145" s="36"/>
      <c r="AS145" s="61"/>
      <c r="AT145" s="37"/>
      <c r="AU145" s="43"/>
      <c r="AV145" s="50"/>
      <c r="AW145" s="57"/>
      <c r="AX145" s="57"/>
    </row>
    <row r="146" spans="3:50" ht="17.25">
      <c r="C146" s="36"/>
      <c r="D146" s="36"/>
      <c r="E146" s="61"/>
      <c r="F146" s="37"/>
      <c r="G146" s="43"/>
      <c r="H146" s="50"/>
      <c r="I146" s="57"/>
      <c r="J146" s="57"/>
      <c r="K146" s="57"/>
      <c r="L146" s="57"/>
      <c r="M146" s="36"/>
      <c r="N146" s="36"/>
      <c r="O146" s="61"/>
      <c r="P146" s="37"/>
      <c r="Q146" s="43"/>
      <c r="R146" s="50"/>
      <c r="S146" s="57"/>
      <c r="T146" s="57"/>
      <c r="U146" s="57"/>
      <c r="V146" s="57"/>
      <c r="W146" s="36"/>
      <c r="X146" s="36"/>
      <c r="Y146" s="61"/>
      <c r="Z146" s="37"/>
      <c r="AA146" s="43"/>
      <c r="AB146" s="50"/>
      <c r="AC146" s="57"/>
      <c r="AD146" s="57"/>
      <c r="AE146" s="57"/>
      <c r="AF146" s="57"/>
      <c r="AG146" s="36"/>
      <c r="AH146" s="36"/>
      <c r="AI146" s="61"/>
      <c r="AJ146" s="37"/>
      <c r="AK146" s="43"/>
      <c r="AL146" s="50"/>
      <c r="AM146" s="57"/>
      <c r="AN146" s="57"/>
      <c r="AO146" s="57"/>
      <c r="AP146" s="57"/>
      <c r="AQ146" s="36"/>
      <c r="AR146" s="36"/>
      <c r="AS146" s="61"/>
      <c r="AT146" s="37"/>
      <c r="AU146" s="43"/>
      <c r="AV146" s="50"/>
      <c r="AW146" s="57"/>
      <c r="AX146" s="57"/>
    </row>
    <row r="147" spans="3:50" ht="17.25">
      <c r="C147" s="36"/>
      <c r="D147" s="36"/>
      <c r="E147" s="61"/>
      <c r="F147" s="37"/>
      <c r="G147" s="43"/>
      <c r="H147" s="50"/>
      <c r="I147" s="57"/>
      <c r="J147" s="57"/>
      <c r="K147" s="57"/>
      <c r="L147" s="57"/>
      <c r="M147" s="36"/>
      <c r="N147" s="36"/>
      <c r="O147" s="61"/>
      <c r="P147" s="37"/>
      <c r="Q147" s="43"/>
      <c r="R147" s="50"/>
      <c r="S147" s="57"/>
      <c r="T147" s="57"/>
      <c r="U147" s="57"/>
      <c r="V147" s="57"/>
      <c r="W147" s="36"/>
      <c r="X147" s="36"/>
      <c r="Y147" s="61"/>
      <c r="Z147" s="37"/>
      <c r="AA147" s="43"/>
      <c r="AB147" s="50"/>
      <c r="AC147" s="57"/>
      <c r="AD147" s="57"/>
      <c r="AE147" s="57"/>
      <c r="AF147" s="57"/>
      <c r="AG147" s="36"/>
      <c r="AH147" s="36"/>
      <c r="AI147" s="61"/>
      <c r="AJ147" s="37"/>
      <c r="AK147" s="43"/>
      <c r="AL147" s="50"/>
      <c r="AM147" s="57"/>
      <c r="AN147" s="57"/>
      <c r="AO147" s="57"/>
      <c r="AP147" s="57"/>
      <c r="AQ147" s="36"/>
      <c r="AR147" s="36"/>
      <c r="AS147" s="61"/>
      <c r="AT147" s="37"/>
      <c r="AU147" s="43"/>
      <c r="AV147" s="50"/>
      <c r="AW147" s="57"/>
      <c r="AX147" s="57"/>
    </row>
    <row r="148" spans="3:50" ht="17.25">
      <c r="C148" s="36"/>
      <c r="D148" s="36"/>
      <c r="E148" s="61"/>
      <c r="F148" s="37"/>
      <c r="G148" s="43"/>
      <c r="H148" s="50"/>
      <c r="I148" s="57"/>
      <c r="J148" s="57"/>
      <c r="K148" s="57"/>
      <c r="L148" s="57"/>
      <c r="M148" s="36"/>
      <c r="N148" s="36"/>
      <c r="O148" s="61"/>
      <c r="P148" s="37"/>
      <c r="Q148" s="43"/>
      <c r="R148" s="50"/>
      <c r="S148" s="57"/>
      <c r="T148" s="57"/>
      <c r="U148" s="57"/>
      <c r="V148" s="57"/>
      <c r="W148" s="36"/>
      <c r="X148" s="36"/>
      <c r="Y148" s="61"/>
      <c r="Z148" s="37"/>
      <c r="AA148" s="43"/>
      <c r="AB148" s="50"/>
      <c r="AC148" s="57"/>
      <c r="AD148" s="57"/>
      <c r="AE148" s="57"/>
      <c r="AF148" s="57"/>
      <c r="AG148" s="36"/>
      <c r="AH148" s="36"/>
      <c r="AI148" s="61"/>
      <c r="AJ148" s="37"/>
      <c r="AK148" s="43"/>
      <c r="AL148" s="50"/>
      <c r="AM148" s="57"/>
      <c r="AN148" s="57"/>
      <c r="AO148" s="57"/>
      <c r="AP148" s="57"/>
      <c r="AQ148" s="36"/>
      <c r="AR148" s="36"/>
      <c r="AS148" s="61"/>
      <c r="AT148" s="37"/>
      <c r="AU148" s="43"/>
      <c r="AV148" s="50"/>
      <c r="AW148" s="57"/>
      <c r="AX148" s="57"/>
    </row>
    <row r="149" spans="3:50" ht="17.25">
      <c r="C149" s="36"/>
      <c r="D149" s="36"/>
      <c r="E149" s="61"/>
      <c r="F149" s="37"/>
      <c r="G149" s="43"/>
      <c r="H149" s="50"/>
      <c r="I149" s="57"/>
      <c r="J149" s="57"/>
      <c r="K149" s="57"/>
      <c r="L149" s="57"/>
      <c r="M149" s="36"/>
      <c r="N149" s="36"/>
      <c r="O149" s="61"/>
      <c r="P149" s="37"/>
      <c r="Q149" s="43"/>
      <c r="R149" s="50"/>
      <c r="S149" s="57"/>
      <c r="T149" s="57"/>
      <c r="U149" s="57"/>
      <c r="V149" s="57"/>
      <c r="W149" s="36"/>
      <c r="X149" s="36"/>
      <c r="Y149" s="61"/>
      <c r="Z149" s="37"/>
      <c r="AA149" s="43"/>
      <c r="AB149" s="50"/>
      <c r="AC149" s="57"/>
      <c r="AD149" s="57"/>
      <c r="AE149" s="57"/>
      <c r="AF149" s="57"/>
      <c r="AG149" s="36"/>
      <c r="AH149" s="36"/>
      <c r="AI149" s="61"/>
      <c r="AJ149" s="37"/>
      <c r="AK149" s="43"/>
      <c r="AL149" s="50"/>
      <c r="AM149" s="57"/>
      <c r="AN149" s="57"/>
      <c r="AO149" s="57"/>
      <c r="AP149" s="57"/>
      <c r="AQ149" s="36"/>
      <c r="AR149" s="36"/>
      <c r="AS149" s="61"/>
      <c r="AT149" s="37"/>
      <c r="AU149" s="43"/>
      <c r="AV149" s="50"/>
      <c r="AW149" s="57"/>
      <c r="AX149" s="57"/>
    </row>
    <row r="150" spans="3:50" ht="17.25">
      <c r="C150" s="36"/>
      <c r="D150" s="36"/>
      <c r="E150" s="61"/>
      <c r="F150" s="37"/>
      <c r="G150" s="43"/>
      <c r="H150" s="50"/>
      <c r="I150" s="57"/>
      <c r="J150" s="57"/>
      <c r="K150" s="57"/>
      <c r="L150" s="57"/>
      <c r="M150" s="36"/>
      <c r="N150" s="36"/>
      <c r="O150" s="61"/>
      <c r="P150" s="37"/>
      <c r="Q150" s="43"/>
      <c r="R150" s="50"/>
      <c r="S150" s="57"/>
      <c r="T150" s="57"/>
      <c r="U150" s="57"/>
      <c r="V150" s="57"/>
      <c r="W150" s="36"/>
      <c r="X150" s="36"/>
      <c r="Y150" s="61"/>
      <c r="Z150" s="37"/>
      <c r="AA150" s="43"/>
      <c r="AB150" s="50"/>
      <c r="AC150" s="57"/>
      <c r="AD150" s="57"/>
      <c r="AE150" s="57"/>
      <c r="AF150" s="57"/>
      <c r="AG150" s="36"/>
      <c r="AH150" s="36"/>
      <c r="AI150" s="61"/>
      <c r="AJ150" s="37"/>
      <c r="AK150" s="43"/>
      <c r="AL150" s="50"/>
      <c r="AM150" s="57"/>
      <c r="AN150" s="57"/>
      <c r="AO150" s="57"/>
      <c r="AP150" s="57"/>
      <c r="AQ150" s="36"/>
      <c r="AR150" s="36"/>
      <c r="AS150" s="61"/>
      <c r="AT150" s="37"/>
      <c r="AU150" s="43"/>
      <c r="AV150" s="50"/>
      <c r="AW150" s="57"/>
      <c r="AX150" s="57"/>
    </row>
    <row r="151" spans="3:50" ht="17.25">
      <c r="C151" s="36"/>
      <c r="D151" s="36"/>
      <c r="E151" s="61"/>
      <c r="F151" s="37"/>
      <c r="G151" s="43"/>
      <c r="H151" s="50"/>
      <c r="I151" s="57"/>
      <c r="J151" s="57"/>
      <c r="K151" s="57"/>
      <c r="L151" s="57"/>
      <c r="M151" s="36"/>
      <c r="N151" s="36"/>
      <c r="O151" s="61"/>
      <c r="P151" s="37"/>
      <c r="Q151" s="43"/>
      <c r="R151" s="50"/>
      <c r="S151" s="57"/>
      <c r="T151" s="57"/>
      <c r="U151" s="57"/>
      <c r="V151" s="57"/>
      <c r="W151" s="36"/>
      <c r="X151" s="36"/>
      <c r="Y151" s="61"/>
      <c r="Z151" s="37"/>
      <c r="AA151" s="43"/>
      <c r="AB151" s="50"/>
      <c r="AC151" s="57"/>
      <c r="AD151" s="57"/>
      <c r="AE151" s="57"/>
      <c r="AF151" s="57"/>
      <c r="AG151" s="36"/>
      <c r="AH151" s="36"/>
      <c r="AI151" s="61"/>
      <c r="AJ151" s="37"/>
      <c r="AK151" s="43"/>
      <c r="AL151" s="50"/>
      <c r="AM151" s="57"/>
      <c r="AN151" s="57"/>
      <c r="AO151" s="57"/>
      <c r="AP151" s="57"/>
      <c r="AQ151" s="36"/>
      <c r="AR151" s="36"/>
      <c r="AS151" s="61"/>
      <c r="AT151" s="37"/>
      <c r="AU151" s="43"/>
      <c r="AV151" s="50"/>
      <c r="AW151" s="57"/>
      <c r="AX151" s="57"/>
    </row>
    <row r="152" spans="3:50" ht="17.25">
      <c r="C152" s="36"/>
      <c r="D152" s="36"/>
      <c r="E152" s="61"/>
      <c r="F152" s="37"/>
      <c r="G152" s="43"/>
      <c r="H152" s="50"/>
      <c r="I152" s="57"/>
      <c r="J152" s="57"/>
      <c r="K152" s="57"/>
      <c r="L152" s="57"/>
      <c r="M152" s="36"/>
      <c r="N152" s="36"/>
      <c r="O152" s="61"/>
      <c r="P152" s="37"/>
      <c r="Q152" s="43"/>
      <c r="R152" s="50"/>
      <c r="S152" s="57"/>
      <c r="T152" s="57"/>
      <c r="U152" s="57"/>
      <c r="V152" s="57"/>
      <c r="W152" s="36"/>
      <c r="X152" s="36"/>
      <c r="Y152" s="61"/>
      <c r="Z152" s="37"/>
      <c r="AA152" s="43"/>
      <c r="AB152" s="50"/>
      <c r="AC152" s="57"/>
      <c r="AD152" s="57"/>
      <c r="AE152" s="57"/>
      <c r="AF152" s="57"/>
      <c r="AG152" s="36"/>
      <c r="AH152" s="36"/>
      <c r="AI152" s="61"/>
      <c r="AJ152" s="37"/>
      <c r="AK152" s="43"/>
      <c r="AL152" s="50"/>
      <c r="AM152" s="57"/>
      <c r="AN152" s="57"/>
      <c r="AO152" s="57"/>
      <c r="AP152" s="57"/>
      <c r="AQ152" s="36"/>
      <c r="AR152" s="36"/>
      <c r="AS152" s="61"/>
      <c r="AT152" s="37"/>
      <c r="AU152" s="43"/>
      <c r="AV152" s="50"/>
      <c r="AW152" s="57"/>
      <c r="AX152" s="57"/>
    </row>
    <row r="153" spans="3:50" ht="17.25">
      <c r="C153" s="36"/>
      <c r="D153" s="36"/>
      <c r="E153" s="61"/>
      <c r="F153" s="37"/>
      <c r="G153" s="43"/>
      <c r="H153" s="50"/>
      <c r="I153" s="57"/>
      <c r="J153" s="57"/>
      <c r="K153" s="57"/>
      <c r="L153" s="57"/>
      <c r="M153" s="36"/>
      <c r="N153" s="36"/>
      <c r="O153" s="61"/>
      <c r="P153" s="37"/>
      <c r="Q153" s="43"/>
      <c r="R153" s="50"/>
      <c r="S153" s="57"/>
      <c r="T153" s="57"/>
      <c r="U153" s="57"/>
      <c r="V153" s="57"/>
      <c r="W153" s="36"/>
      <c r="X153" s="36"/>
      <c r="Y153" s="61"/>
      <c r="Z153" s="37"/>
      <c r="AA153" s="43"/>
      <c r="AB153" s="50"/>
      <c r="AC153" s="57"/>
      <c r="AD153" s="57"/>
      <c r="AE153" s="57"/>
      <c r="AF153" s="57"/>
      <c r="AG153" s="36"/>
      <c r="AH153" s="36"/>
      <c r="AI153" s="61"/>
      <c r="AJ153" s="37"/>
      <c r="AK153" s="43"/>
      <c r="AL153" s="50"/>
      <c r="AM153" s="57"/>
      <c r="AN153" s="57"/>
      <c r="AO153" s="57"/>
      <c r="AP153" s="57"/>
      <c r="AQ153" s="36"/>
      <c r="AR153" s="36"/>
      <c r="AS153" s="61"/>
      <c r="AT153" s="37"/>
      <c r="AU153" s="43"/>
      <c r="AV153" s="50"/>
      <c r="AW153" s="57"/>
      <c r="AX153" s="57"/>
    </row>
    <row r="154" spans="3:50" ht="17.25">
      <c r="C154" s="36"/>
      <c r="D154" s="36"/>
      <c r="E154" s="61"/>
      <c r="F154" s="37"/>
      <c r="G154" s="43"/>
      <c r="H154" s="50"/>
      <c r="I154" s="57"/>
      <c r="J154" s="57"/>
      <c r="K154" s="57"/>
      <c r="L154" s="57"/>
      <c r="M154" s="36"/>
      <c r="N154" s="36"/>
      <c r="O154" s="61"/>
      <c r="P154" s="37"/>
      <c r="Q154" s="43"/>
      <c r="R154" s="50"/>
      <c r="S154" s="57"/>
      <c r="T154" s="57"/>
      <c r="U154" s="57"/>
      <c r="V154" s="57"/>
      <c r="W154" s="36"/>
      <c r="X154" s="36"/>
      <c r="Y154" s="61"/>
      <c r="Z154" s="37"/>
      <c r="AA154" s="43"/>
      <c r="AB154" s="50"/>
      <c r="AC154" s="57"/>
      <c r="AD154" s="57"/>
      <c r="AE154" s="57"/>
      <c r="AF154" s="57"/>
      <c r="AG154" s="36"/>
      <c r="AH154" s="36"/>
      <c r="AI154" s="61"/>
      <c r="AJ154" s="37"/>
      <c r="AK154" s="43"/>
      <c r="AL154" s="50"/>
      <c r="AM154" s="57"/>
      <c r="AN154" s="57"/>
      <c r="AO154" s="57"/>
      <c r="AP154" s="57"/>
      <c r="AQ154" s="36"/>
      <c r="AR154" s="36"/>
      <c r="AS154" s="61"/>
      <c r="AT154" s="37"/>
      <c r="AU154" s="43"/>
      <c r="AV154" s="50"/>
      <c r="AW154" s="57"/>
      <c r="AX154" s="57"/>
    </row>
    <row r="155" spans="3:50" ht="17.25">
      <c r="C155" s="36"/>
      <c r="D155" s="36"/>
      <c r="E155" s="61"/>
      <c r="F155" s="37"/>
      <c r="G155" s="43"/>
      <c r="H155" s="50"/>
      <c r="I155" s="57"/>
      <c r="J155" s="57"/>
      <c r="K155" s="57"/>
      <c r="L155" s="57"/>
      <c r="M155" s="36"/>
      <c r="N155" s="36"/>
      <c r="O155" s="61"/>
      <c r="P155" s="37"/>
      <c r="Q155" s="43"/>
      <c r="R155" s="50"/>
      <c r="S155" s="57"/>
      <c r="T155" s="57"/>
      <c r="U155" s="57"/>
      <c r="V155" s="57"/>
      <c r="W155" s="36"/>
      <c r="X155" s="36"/>
      <c r="Y155" s="61"/>
      <c r="Z155" s="37"/>
      <c r="AA155" s="43"/>
      <c r="AB155" s="50"/>
      <c r="AC155" s="57"/>
      <c r="AD155" s="57"/>
      <c r="AE155" s="57"/>
      <c r="AF155" s="57"/>
      <c r="AG155" s="36"/>
      <c r="AH155" s="36"/>
      <c r="AI155" s="61"/>
      <c r="AJ155" s="37"/>
      <c r="AK155" s="43"/>
      <c r="AL155" s="50"/>
      <c r="AM155" s="57"/>
      <c r="AN155" s="57"/>
      <c r="AO155" s="57"/>
      <c r="AP155" s="57"/>
      <c r="AQ155" s="36"/>
      <c r="AR155" s="36"/>
      <c r="AS155" s="61"/>
      <c r="AT155" s="37"/>
      <c r="AU155" s="43"/>
      <c r="AV155" s="50"/>
      <c r="AW155" s="57"/>
      <c r="AX155" s="57"/>
    </row>
    <row r="156" spans="3:50" ht="17.25">
      <c r="C156" s="36"/>
      <c r="D156" s="36"/>
      <c r="E156" s="61"/>
      <c r="F156" s="37"/>
      <c r="G156" s="43"/>
      <c r="H156" s="50"/>
      <c r="I156" s="57"/>
      <c r="J156" s="57"/>
      <c r="K156" s="57"/>
      <c r="L156" s="57"/>
      <c r="M156" s="36"/>
      <c r="N156" s="36"/>
      <c r="O156" s="61"/>
      <c r="P156" s="37"/>
      <c r="Q156" s="43"/>
      <c r="R156" s="50"/>
      <c r="S156" s="57"/>
      <c r="T156" s="57"/>
      <c r="U156" s="57"/>
      <c r="V156" s="57"/>
      <c r="W156" s="36"/>
      <c r="X156" s="36"/>
      <c r="Y156" s="61"/>
      <c r="Z156" s="37"/>
      <c r="AA156" s="43"/>
      <c r="AB156" s="50"/>
      <c r="AC156" s="57"/>
      <c r="AD156" s="57"/>
      <c r="AE156" s="57"/>
      <c r="AF156" s="57"/>
      <c r="AG156" s="36"/>
      <c r="AH156" s="36"/>
      <c r="AI156" s="61"/>
      <c r="AJ156" s="37"/>
      <c r="AK156" s="43"/>
      <c r="AL156" s="50"/>
      <c r="AM156" s="57"/>
      <c r="AN156" s="57"/>
      <c r="AO156" s="57"/>
      <c r="AP156" s="57"/>
      <c r="AQ156" s="36"/>
      <c r="AR156" s="36"/>
      <c r="AS156" s="61"/>
      <c r="AT156" s="37"/>
      <c r="AU156" s="43"/>
      <c r="AV156" s="50"/>
      <c r="AW156" s="57"/>
      <c r="AX156" s="57"/>
    </row>
    <row r="157" spans="3:50" ht="17.25">
      <c r="C157" s="36"/>
      <c r="D157" s="36"/>
      <c r="E157" s="61"/>
      <c r="F157" s="37"/>
      <c r="G157" s="43"/>
      <c r="H157" s="50"/>
      <c r="I157" s="57"/>
      <c r="J157" s="57"/>
      <c r="K157" s="57"/>
      <c r="L157" s="57"/>
      <c r="M157" s="36"/>
      <c r="N157" s="36"/>
      <c r="O157" s="61"/>
      <c r="P157" s="37"/>
      <c r="Q157" s="43"/>
      <c r="R157" s="50"/>
      <c r="S157" s="57"/>
      <c r="T157" s="57"/>
      <c r="U157" s="57"/>
      <c r="V157" s="57"/>
      <c r="W157" s="36"/>
      <c r="X157" s="36"/>
      <c r="Y157" s="61"/>
      <c r="Z157" s="37"/>
      <c r="AA157" s="43"/>
      <c r="AB157" s="50"/>
      <c r="AC157" s="57"/>
      <c r="AD157" s="57"/>
      <c r="AE157" s="57"/>
      <c r="AF157" s="57"/>
      <c r="AG157" s="36"/>
      <c r="AH157" s="36"/>
      <c r="AI157" s="61"/>
      <c r="AJ157" s="37"/>
      <c r="AK157" s="43"/>
      <c r="AL157" s="50"/>
      <c r="AM157" s="57"/>
      <c r="AN157" s="57"/>
      <c r="AO157" s="57"/>
      <c r="AP157" s="57"/>
      <c r="AQ157" s="36"/>
      <c r="AR157" s="36"/>
      <c r="AS157" s="61"/>
      <c r="AT157" s="37"/>
      <c r="AU157" s="43"/>
      <c r="AV157" s="50"/>
      <c r="AW157" s="57"/>
      <c r="AX157" s="57"/>
    </row>
    <row r="158" spans="3:50" ht="17.25">
      <c r="C158" s="36"/>
      <c r="D158" s="36"/>
      <c r="E158" s="61"/>
      <c r="F158" s="37"/>
      <c r="G158" s="43"/>
      <c r="H158" s="50"/>
      <c r="I158" s="57"/>
      <c r="J158" s="57"/>
      <c r="K158" s="57"/>
      <c r="L158" s="57"/>
      <c r="M158" s="36"/>
      <c r="N158" s="36"/>
      <c r="O158" s="61"/>
      <c r="P158" s="37"/>
      <c r="Q158" s="43"/>
      <c r="R158" s="50"/>
      <c r="S158" s="57"/>
      <c r="T158" s="57"/>
      <c r="U158" s="57"/>
      <c r="V158" s="57"/>
      <c r="W158" s="36"/>
      <c r="X158" s="36"/>
      <c r="Y158" s="61"/>
      <c r="Z158" s="37"/>
      <c r="AA158" s="43"/>
      <c r="AB158" s="50"/>
      <c r="AC158" s="57"/>
      <c r="AD158" s="57"/>
      <c r="AE158" s="57"/>
      <c r="AF158" s="57"/>
      <c r="AG158" s="36"/>
      <c r="AH158" s="36"/>
      <c r="AI158" s="61"/>
      <c r="AJ158" s="37"/>
      <c r="AK158" s="43"/>
      <c r="AL158" s="50"/>
      <c r="AM158" s="57"/>
      <c r="AN158" s="57"/>
      <c r="AO158" s="57"/>
      <c r="AP158" s="57"/>
      <c r="AQ158" s="36"/>
      <c r="AR158" s="36"/>
      <c r="AS158" s="61"/>
      <c r="AT158" s="37"/>
      <c r="AU158" s="43"/>
      <c r="AV158" s="50"/>
      <c r="AW158" s="57"/>
      <c r="AX158" s="57"/>
    </row>
    <row r="159" spans="3:50" ht="17.25">
      <c r="C159" s="36"/>
      <c r="D159" s="36"/>
      <c r="E159" s="61"/>
      <c r="F159" s="37"/>
      <c r="G159" s="43"/>
      <c r="H159" s="50"/>
      <c r="I159" s="57"/>
      <c r="J159" s="57"/>
      <c r="K159" s="57"/>
      <c r="L159" s="57"/>
      <c r="M159" s="36"/>
      <c r="N159" s="36"/>
      <c r="O159" s="61"/>
      <c r="P159" s="37"/>
      <c r="Q159" s="43"/>
      <c r="R159" s="50"/>
      <c r="S159" s="57"/>
      <c r="T159" s="57"/>
      <c r="U159" s="57"/>
      <c r="V159" s="57"/>
      <c r="W159" s="36"/>
      <c r="X159" s="36"/>
      <c r="Y159" s="61"/>
      <c r="Z159" s="37"/>
      <c r="AA159" s="43"/>
      <c r="AB159" s="50"/>
      <c r="AC159" s="57"/>
      <c r="AD159" s="57"/>
      <c r="AE159" s="57"/>
      <c r="AF159" s="57"/>
      <c r="AG159" s="36"/>
      <c r="AH159" s="36"/>
      <c r="AI159" s="61"/>
      <c r="AJ159" s="37"/>
      <c r="AK159" s="43"/>
      <c r="AL159" s="50"/>
      <c r="AM159" s="57"/>
      <c r="AN159" s="57"/>
      <c r="AO159" s="57"/>
      <c r="AP159" s="57"/>
      <c r="AQ159" s="36"/>
      <c r="AR159" s="36"/>
      <c r="AS159" s="61"/>
      <c r="AT159" s="37"/>
      <c r="AU159" s="43"/>
      <c r="AV159" s="50"/>
      <c r="AW159" s="57"/>
      <c r="AX159" s="57"/>
    </row>
    <row r="160" spans="3:50" ht="17.25">
      <c r="C160" s="36"/>
      <c r="D160" s="36"/>
      <c r="E160" s="61"/>
      <c r="F160" s="37"/>
      <c r="G160" s="43"/>
      <c r="H160" s="50"/>
      <c r="I160" s="57"/>
      <c r="J160" s="57"/>
      <c r="K160" s="57"/>
      <c r="L160" s="57"/>
      <c r="M160" s="36"/>
      <c r="N160" s="36"/>
      <c r="O160" s="61"/>
      <c r="P160" s="37"/>
      <c r="Q160" s="43"/>
      <c r="R160" s="50"/>
      <c r="S160" s="57"/>
      <c r="T160" s="57"/>
      <c r="U160" s="57"/>
      <c r="V160" s="57"/>
      <c r="W160" s="36"/>
      <c r="X160" s="36"/>
      <c r="Y160" s="61"/>
      <c r="Z160" s="37"/>
      <c r="AA160" s="43"/>
      <c r="AB160" s="50"/>
      <c r="AC160" s="57"/>
      <c r="AD160" s="57"/>
      <c r="AE160" s="57"/>
      <c r="AF160" s="57"/>
      <c r="AG160" s="36"/>
      <c r="AH160" s="36"/>
      <c r="AI160" s="61"/>
      <c r="AJ160" s="37"/>
      <c r="AK160" s="43"/>
      <c r="AL160" s="50"/>
      <c r="AM160" s="57"/>
      <c r="AN160" s="57"/>
      <c r="AO160" s="57"/>
      <c r="AP160" s="57"/>
      <c r="AQ160" s="36"/>
      <c r="AR160" s="36"/>
      <c r="AS160" s="61"/>
      <c r="AT160" s="37"/>
      <c r="AU160" s="43"/>
      <c r="AV160" s="50"/>
      <c r="AW160" s="57"/>
      <c r="AX160" s="57"/>
    </row>
    <row r="161" spans="3:50" ht="17.25">
      <c r="C161" s="36"/>
      <c r="D161" s="36"/>
      <c r="E161" s="61"/>
      <c r="F161" s="37"/>
      <c r="G161" s="43"/>
      <c r="H161" s="50"/>
      <c r="I161" s="57"/>
      <c r="J161" s="57"/>
      <c r="K161" s="57"/>
      <c r="L161" s="57"/>
      <c r="M161" s="36"/>
      <c r="N161" s="36"/>
      <c r="O161" s="61"/>
      <c r="P161" s="37"/>
      <c r="Q161" s="43"/>
      <c r="R161" s="50"/>
      <c r="S161" s="57"/>
      <c r="T161" s="57"/>
      <c r="U161" s="57"/>
      <c r="V161" s="57"/>
      <c r="W161" s="36"/>
      <c r="X161" s="36"/>
      <c r="Y161" s="61"/>
      <c r="Z161" s="37"/>
      <c r="AA161" s="43"/>
      <c r="AB161" s="50"/>
      <c r="AC161" s="57"/>
      <c r="AD161" s="57"/>
      <c r="AE161" s="57"/>
      <c r="AF161" s="57"/>
      <c r="AG161" s="36"/>
      <c r="AH161" s="36"/>
      <c r="AI161" s="61"/>
      <c r="AJ161" s="37"/>
      <c r="AK161" s="43"/>
      <c r="AL161" s="50"/>
      <c r="AM161" s="57"/>
      <c r="AN161" s="57"/>
      <c r="AO161" s="57"/>
      <c r="AP161" s="57"/>
      <c r="AQ161" s="36"/>
      <c r="AR161" s="36"/>
      <c r="AS161" s="61"/>
      <c r="AT161" s="37"/>
      <c r="AU161" s="43"/>
      <c r="AV161" s="50"/>
      <c r="AW161" s="57"/>
      <c r="AX161" s="57"/>
    </row>
  </sheetData>
  <mergeCells count="5">
    <mergeCell ref="C8:L8"/>
    <mergeCell ref="M8:V8"/>
    <mergeCell ref="W8:AF8"/>
    <mergeCell ref="AG8:AP8"/>
    <mergeCell ref="AQ8:AZ8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6"/>
  <sheetViews>
    <sheetView topLeftCell="A18" workbookViewId="0">
      <selection activeCell="C40" sqref="C40:M40"/>
    </sheetView>
  </sheetViews>
  <sheetFormatPr defaultColWidth="8.85546875" defaultRowHeight="12.75"/>
  <cols>
    <col min="1" max="1" width="19.42578125" customWidth="1"/>
    <col min="2" max="2" width="12.85546875" customWidth="1"/>
  </cols>
  <sheetData>
    <row r="1" spans="1:16">
      <c r="A1" t="s">
        <v>111</v>
      </c>
    </row>
    <row r="2" spans="1:16">
      <c r="A2" t="s">
        <v>112</v>
      </c>
      <c r="B2" t="s">
        <v>113</v>
      </c>
    </row>
    <row r="3" spans="1:16">
      <c r="A3" t="s">
        <v>114</v>
      </c>
      <c r="B3" t="s">
        <v>115</v>
      </c>
    </row>
    <row r="4" spans="1:16">
      <c r="A4" t="s">
        <v>116</v>
      </c>
      <c r="B4" t="s">
        <v>117</v>
      </c>
    </row>
    <row r="5" spans="1:16">
      <c r="C5">
        <f>AVERAGE(C7,C9,C11,C13)</f>
        <v>2.2351852798494578</v>
      </c>
      <c r="D5">
        <f t="shared" ref="D5:M5" si="0">AVERAGE(D7,D9,D11,D13)</f>
        <v>2.6141415979017415</v>
      </c>
      <c r="E5">
        <f t="shared" si="0"/>
        <v>3.0557855721434311</v>
      </c>
      <c r="F5">
        <f t="shared" si="0"/>
        <v>3.5435090576662724</v>
      </c>
      <c r="G5">
        <f t="shared" si="0"/>
        <v>4.0442399366190234</v>
      </c>
      <c r="H5">
        <f t="shared" si="0"/>
        <v>4.5619154221724507</v>
      </c>
      <c r="I5">
        <f t="shared" si="0"/>
        <v>5.0711111977528223</v>
      </c>
      <c r="J5">
        <f t="shared" si="0"/>
        <v>5.5655521061852564</v>
      </c>
      <c r="K5">
        <f t="shared" si="0"/>
        <v>6.0491775259576581</v>
      </c>
      <c r="L5">
        <f t="shared" si="0"/>
        <v>6.513153825774431</v>
      </c>
      <c r="M5">
        <f t="shared" si="0"/>
        <v>6.9571596724068581</v>
      </c>
    </row>
    <row r="6" spans="1:16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7" spans="1:16" ht="15">
      <c r="A7" t="s">
        <v>92</v>
      </c>
      <c r="B7" t="s">
        <v>22</v>
      </c>
      <c r="C7" s="65">
        <v>2.3317999999999999</v>
      </c>
      <c r="D7" s="66">
        <v>2.7355000000000005</v>
      </c>
      <c r="E7" s="66">
        <v>3.1843380000000003</v>
      </c>
      <c r="F7" s="66">
        <v>3.6530690000000008</v>
      </c>
      <c r="G7" s="66">
        <v>4.1071999999999997</v>
      </c>
      <c r="H7" s="66">
        <v>4.6050000000000004</v>
      </c>
      <c r="I7" s="66">
        <v>5.0914999999999999</v>
      </c>
      <c r="J7" s="66">
        <v>5.559800000000001</v>
      </c>
      <c r="K7" s="66">
        <v>6.0492999999999988</v>
      </c>
      <c r="L7" s="66">
        <v>6.5492999999999997</v>
      </c>
      <c r="M7" s="66">
        <v>7.0507000000000009</v>
      </c>
      <c r="N7" s="67"/>
      <c r="O7" s="67"/>
      <c r="P7" s="67"/>
    </row>
    <row r="8" spans="1:16" hidden="1">
      <c r="C8">
        <v>1.7719777999999999</v>
      </c>
      <c r="D8">
        <v>2.1427439000000001</v>
      </c>
      <c r="E8">
        <v>2.5276429</v>
      </c>
      <c r="F8">
        <v>2.9021344999999998</v>
      </c>
      <c r="G8">
        <v>3.2597778000000002</v>
      </c>
      <c r="H8">
        <v>3.594373</v>
      </c>
      <c r="I8">
        <v>3.9090750000000001</v>
      </c>
      <c r="J8">
        <v>4.2209802999999999</v>
      </c>
      <c r="K8">
        <v>4.5332346000000001</v>
      </c>
      <c r="L8">
        <v>4.8406710000000004</v>
      </c>
      <c r="M8">
        <v>5.1463804</v>
      </c>
    </row>
    <row r="9" spans="1:16">
      <c r="A9" t="s">
        <v>93</v>
      </c>
      <c r="B9" t="s">
        <v>22</v>
      </c>
      <c r="C9" s="65">
        <v>2.17716445273116</v>
      </c>
      <c r="D9" s="66">
        <v>2.5528363916069652</v>
      </c>
      <c r="E9" s="66">
        <v>2.9936142885737236</v>
      </c>
      <c r="F9" s="66">
        <v>3.4703572306650892</v>
      </c>
      <c r="G9" s="66">
        <v>3.9851830798094268</v>
      </c>
      <c r="H9" s="66">
        <v>4.5379716886898009</v>
      </c>
      <c r="I9" s="66">
        <v>5.1318347910112863</v>
      </c>
      <c r="J9" s="66">
        <v>5.7662817580743591</v>
      </c>
      <c r="K9" s="66">
        <v>6.4087701038306379</v>
      </c>
      <c r="L9" s="66">
        <v>7.0260686364310585</v>
      </c>
      <c r="M9" s="66">
        <v>7.6008853562940963</v>
      </c>
    </row>
    <row r="10" spans="1:16" hidden="1">
      <c r="C10">
        <v>1.7654350999999999</v>
      </c>
      <c r="D10">
        <v>2.1308273999999998</v>
      </c>
      <c r="E10">
        <v>2.5374238</v>
      </c>
      <c r="F10">
        <v>2.9879456000000002</v>
      </c>
      <c r="G10">
        <v>3.4920914000000001</v>
      </c>
      <c r="H10">
        <v>4.0425447999999999</v>
      </c>
      <c r="I10">
        <v>4.6279652999999996</v>
      </c>
      <c r="J10">
        <v>5.2301519000000001</v>
      </c>
      <c r="K10">
        <v>5.8161205000000002</v>
      </c>
      <c r="L10">
        <v>6.3595008999999996</v>
      </c>
      <c r="M10">
        <v>6.8551178000000004</v>
      </c>
    </row>
    <row r="11" spans="1:16">
      <c r="A11" t="s">
        <v>94</v>
      </c>
      <c r="B11" t="s">
        <v>22</v>
      </c>
      <c r="C11" s="65">
        <v>2.2063999999999999</v>
      </c>
      <c r="D11" s="66">
        <v>2.5754000000000001</v>
      </c>
      <c r="E11" s="66">
        <v>3.0259</v>
      </c>
      <c r="F11" s="66">
        <v>3.5433999999999997</v>
      </c>
      <c r="G11" s="66">
        <v>4.0724999999999998</v>
      </c>
      <c r="H11" s="66">
        <v>4.5708000000000011</v>
      </c>
      <c r="I11" s="66">
        <v>5.0072000000000001</v>
      </c>
      <c r="J11" s="66">
        <v>5.3726000000000003</v>
      </c>
      <c r="K11" s="66">
        <v>5.6759000000000004</v>
      </c>
      <c r="L11" s="66">
        <v>5.9315000000000007</v>
      </c>
      <c r="M11" s="66">
        <v>6.1482999999999999</v>
      </c>
    </row>
    <row r="12" spans="1:16" hidden="1">
      <c r="C12">
        <v>1.7471505000000001</v>
      </c>
      <c r="D12">
        <v>2.0907146999999999</v>
      </c>
      <c r="E12">
        <v>2.4921576999999999</v>
      </c>
      <c r="F12">
        <v>2.9020258000000001</v>
      </c>
      <c r="G12">
        <v>3.2706043999999999</v>
      </c>
      <c r="H12">
        <v>3.5836427</v>
      </c>
      <c r="I12">
        <v>3.8534961000000001</v>
      </c>
      <c r="J12">
        <v>4.0864111000000003</v>
      </c>
      <c r="K12">
        <v>4.2902749</v>
      </c>
      <c r="L12">
        <v>4.4821152</v>
      </c>
      <c r="M12">
        <v>4.6710069000000001</v>
      </c>
    </row>
    <row r="13" spans="1:16">
      <c r="A13" t="s">
        <v>95</v>
      </c>
      <c r="B13" t="s">
        <v>22</v>
      </c>
      <c r="C13" s="65">
        <v>2.2253766666666701</v>
      </c>
      <c r="D13" s="66">
        <v>2.5928299999999997</v>
      </c>
      <c r="E13" s="66">
        <v>3.0192899999999998</v>
      </c>
      <c r="F13" s="66">
        <v>3.5072100000000002</v>
      </c>
      <c r="G13" s="66">
        <v>4.0120766666666672</v>
      </c>
      <c r="H13" s="66">
        <v>4.5338900000000004</v>
      </c>
      <c r="I13" s="66">
        <v>5.0539100000000001</v>
      </c>
      <c r="J13" s="66">
        <v>5.5635266666666672</v>
      </c>
      <c r="K13" s="66">
        <v>6.0627399999999998</v>
      </c>
      <c r="L13" s="66">
        <v>6.545746666666667</v>
      </c>
      <c r="M13" s="66">
        <v>7.0287533333333334</v>
      </c>
    </row>
    <row r="14" spans="1:16" hidden="1">
      <c r="C14">
        <v>1.7718187999999999</v>
      </c>
      <c r="D14">
        <v>2.1437669000000001</v>
      </c>
      <c r="E14">
        <v>2.5532067000000001</v>
      </c>
      <c r="F14">
        <v>2.9941806</v>
      </c>
      <c r="G14">
        <v>3.4491961999999998</v>
      </c>
      <c r="H14">
        <v>3.9000336</v>
      </c>
      <c r="I14">
        <v>4.3354974999999998</v>
      </c>
      <c r="J14">
        <v>4.7560704999999999</v>
      </c>
      <c r="K14">
        <v>5.1614271</v>
      </c>
      <c r="L14">
        <v>5.5456988999999997</v>
      </c>
      <c r="M14">
        <v>5.9109392999999999</v>
      </c>
    </row>
    <row r="15" spans="1:16">
      <c r="A15" t="s">
        <v>120</v>
      </c>
      <c r="B15" t="s">
        <v>22</v>
      </c>
      <c r="C15" s="75">
        <f>C79</f>
        <v>2.2351852798494578</v>
      </c>
      <c r="D15" s="75">
        <f t="shared" ref="D15:M15" si="1">D79</f>
        <v>2.6145665979018373</v>
      </c>
      <c r="E15" s="75">
        <f t="shared" si="1"/>
        <v>2.9788795009756952</v>
      </c>
      <c r="F15" s="75">
        <f t="shared" si="1"/>
        <v>3.290914558429793</v>
      </c>
      <c r="G15" s="75">
        <f t="shared" si="1"/>
        <v>3.5173156090757827</v>
      </c>
      <c r="H15" s="75">
        <f t="shared" si="1"/>
        <v>3.6439798587423913</v>
      </c>
      <c r="I15" s="75">
        <f t="shared" si="1"/>
        <v>3.691977968398604</v>
      </c>
      <c r="J15" s="75">
        <f t="shared" si="1"/>
        <v>3.7118858333333336</v>
      </c>
      <c r="K15" s="75">
        <f t="shared" si="1"/>
        <v>3.7089475000000003</v>
      </c>
      <c r="L15" s="75">
        <f t="shared" si="1"/>
        <v>3.6993175276214436</v>
      </c>
      <c r="M15" s="75">
        <f t="shared" si="1"/>
        <v>3.6946241666666668</v>
      </c>
    </row>
    <row r="17" spans="1:16">
      <c r="A17" t="s">
        <v>121</v>
      </c>
      <c r="B17" t="s">
        <v>122</v>
      </c>
    </row>
    <row r="18" spans="1:16">
      <c r="A18" t="s">
        <v>123</v>
      </c>
      <c r="B18" t="s">
        <v>124</v>
      </c>
    </row>
    <row r="19" spans="1:16">
      <c r="A19" t="s">
        <v>125</v>
      </c>
      <c r="B19" t="s">
        <v>126</v>
      </c>
    </row>
    <row r="21" spans="1:16">
      <c r="A21" s="2" t="s">
        <v>118</v>
      </c>
      <c r="B21" s="2" t="s">
        <v>119</v>
      </c>
      <c r="C21" s="2">
        <v>2000</v>
      </c>
      <c r="D21" s="2">
        <v>2010</v>
      </c>
      <c r="E21" s="2">
        <v>2020</v>
      </c>
      <c r="F21" s="2">
        <v>2030</v>
      </c>
      <c r="G21" s="2">
        <v>2040</v>
      </c>
      <c r="H21" s="2">
        <v>2050</v>
      </c>
      <c r="I21" s="2">
        <v>2060</v>
      </c>
      <c r="J21" s="2">
        <v>2070</v>
      </c>
      <c r="K21" s="2">
        <v>2080</v>
      </c>
      <c r="L21" s="2">
        <v>2090</v>
      </c>
      <c r="M21" s="2">
        <v>2100</v>
      </c>
    </row>
    <row r="22" spans="1:16">
      <c r="A22" t="s">
        <v>127</v>
      </c>
      <c r="B22" t="s">
        <v>128</v>
      </c>
      <c r="C22">
        <f>B106</f>
        <v>369.2</v>
      </c>
      <c r="D22">
        <f t="shared" ref="D22:M22" si="2">C106</f>
        <v>389.2</v>
      </c>
      <c r="E22">
        <f t="shared" si="2"/>
        <v>413.1</v>
      </c>
      <c r="F22">
        <f t="shared" si="2"/>
        <v>438.3</v>
      </c>
      <c r="G22">
        <f t="shared" si="2"/>
        <v>464.6</v>
      </c>
      <c r="H22">
        <f t="shared" si="2"/>
        <v>492.9</v>
      </c>
      <c r="I22">
        <f t="shared" si="2"/>
        <v>522.29999999999995</v>
      </c>
      <c r="J22">
        <f t="shared" si="2"/>
        <v>554</v>
      </c>
      <c r="K22">
        <f t="shared" si="2"/>
        <v>588.20000000000005</v>
      </c>
      <c r="L22">
        <f t="shared" si="2"/>
        <v>625.1</v>
      </c>
      <c r="M22">
        <f t="shared" si="2"/>
        <v>665.1</v>
      </c>
    </row>
    <row r="23" spans="1:16">
      <c r="A23" t="s">
        <v>129</v>
      </c>
      <c r="C23" s="62">
        <v>369.71428571428601</v>
      </c>
      <c r="D23" s="63">
        <v>391.87069790206442</v>
      </c>
      <c r="E23" s="63">
        <v>419.10539472311842</v>
      </c>
      <c r="F23" s="63">
        <v>451.29015038923245</v>
      </c>
      <c r="G23" s="63">
        <v>490.2039400358193</v>
      </c>
      <c r="H23" s="63">
        <v>537.36200338930905</v>
      </c>
      <c r="I23" s="63">
        <v>593.31495531217718</v>
      </c>
      <c r="J23" s="63">
        <v>658.64023598877964</v>
      </c>
      <c r="K23" s="63">
        <v>731.83114822584071</v>
      </c>
      <c r="L23" s="63">
        <v>809.48868614633136</v>
      </c>
      <c r="M23" s="63">
        <v>888.75314172239075</v>
      </c>
      <c r="N23" s="64"/>
      <c r="O23" s="64"/>
      <c r="P23" s="64"/>
    </row>
    <row r="24" spans="1:16">
      <c r="A24" t="s">
        <v>130</v>
      </c>
      <c r="C24" s="62">
        <v>369.2</v>
      </c>
      <c r="D24" s="63">
        <v>389.1</v>
      </c>
      <c r="E24" s="63">
        <v>413.3</v>
      </c>
      <c r="F24" s="63">
        <v>441.9</v>
      </c>
      <c r="G24" s="63">
        <v>471.3</v>
      </c>
      <c r="H24" s="63">
        <v>498.9</v>
      </c>
      <c r="I24" s="63">
        <v>524.6</v>
      </c>
      <c r="J24" s="63">
        <v>548.6</v>
      </c>
      <c r="K24" s="63">
        <v>570.5</v>
      </c>
      <c r="L24" s="63">
        <v>591.20000000000005</v>
      </c>
      <c r="M24" s="63">
        <v>611.70000000000005</v>
      </c>
    </row>
    <row r="25" spans="1:16">
      <c r="A25" t="s">
        <v>131</v>
      </c>
      <c r="C25" s="62">
        <v>371.39800000000002</v>
      </c>
      <c r="D25" s="63">
        <v>392.21100000000001</v>
      </c>
      <c r="E25" s="63">
        <v>416.839</v>
      </c>
      <c r="F25" s="63">
        <v>449.03899999999999</v>
      </c>
      <c r="G25" s="63">
        <v>485.11333333333334</v>
      </c>
      <c r="H25" s="63">
        <v>525.06200000000001</v>
      </c>
      <c r="I25" s="63">
        <v>571.77600000000007</v>
      </c>
      <c r="J25" s="63">
        <v>621.66533333333336</v>
      </c>
      <c r="K25" s="63">
        <v>674.73</v>
      </c>
      <c r="L25" s="63">
        <v>734.18066666666664</v>
      </c>
      <c r="M25" s="63">
        <v>793.63133333333326</v>
      </c>
      <c r="N25" s="64"/>
    </row>
    <row r="26" spans="1:16">
      <c r="A26" t="s">
        <v>120</v>
      </c>
      <c r="C26" s="62">
        <v>369.88932142857152</v>
      </c>
      <c r="D26" s="63">
        <v>390.86767447551614</v>
      </c>
      <c r="E26" s="63">
        <v>413.11541457332783</v>
      </c>
      <c r="F26" s="63">
        <v>434.15473916478845</v>
      </c>
      <c r="G26" s="63">
        <v>450.25595804173741</v>
      </c>
      <c r="H26" s="63">
        <v>459.73875279809272</v>
      </c>
      <c r="I26" s="63">
        <v>462.90756210609322</v>
      </c>
      <c r="J26" s="63">
        <v>463.67232629468253</v>
      </c>
      <c r="K26" s="63">
        <v>462.81080882410492</v>
      </c>
      <c r="L26" s="63">
        <v>461.54632484363106</v>
      </c>
      <c r="M26" s="63">
        <v>460.56276772539508</v>
      </c>
      <c r="N26" s="64"/>
    </row>
    <row r="28" spans="1:16">
      <c r="A28" t="s">
        <v>132</v>
      </c>
      <c r="B28">
        <v>278</v>
      </c>
      <c r="C28" t="s">
        <v>133</v>
      </c>
    </row>
    <row r="29" spans="1:16">
      <c r="A29" t="s">
        <v>134</v>
      </c>
      <c r="B29">
        <v>379</v>
      </c>
      <c r="C29" t="s">
        <v>135</v>
      </c>
    </row>
    <row r="30" spans="1:16">
      <c r="A30" t="s">
        <v>136</v>
      </c>
      <c r="B30">
        <v>1.66</v>
      </c>
      <c r="C30" t="s">
        <v>135</v>
      </c>
    </row>
    <row r="31" spans="1:16">
      <c r="A31" t="s">
        <v>137</v>
      </c>
      <c r="B31">
        <f>B30/LN(B29/B28)</f>
        <v>5.356305795065194</v>
      </c>
    </row>
    <row r="33" spans="1:13">
      <c r="A33" t="s">
        <v>138</v>
      </c>
    </row>
    <row r="35" spans="1:13">
      <c r="A35" s="2" t="s">
        <v>118</v>
      </c>
      <c r="B35" s="2" t="s">
        <v>119</v>
      </c>
      <c r="C35" s="2">
        <v>2000</v>
      </c>
      <c r="D35" s="2">
        <v>2010</v>
      </c>
      <c r="E35" s="2">
        <v>2020</v>
      </c>
      <c r="F35" s="2">
        <v>2030</v>
      </c>
      <c r="G35" s="2">
        <v>2040</v>
      </c>
      <c r="H35" s="2">
        <v>2050</v>
      </c>
      <c r="I35" s="2">
        <v>2060</v>
      </c>
      <c r="J35" s="2">
        <v>2070</v>
      </c>
      <c r="K35" s="2">
        <v>2080</v>
      </c>
      <c r="L35" s="2">
        <v>2090</v>
      </c>
      <c r="M35" s="2">
        <v>2100</v>
      </c>
    </row>
    <row r="36" spans="1:13">
      <c r="A36" t="s">
        <v>127</v>
      </c>
      <c r="B36" t="s">
        <v>128</v>
      </c>
      <c r="C36" s="177">
        <f>LN(C22/$B$28)*$B$31</f>
        <v>1.5196770945296962</v>
      </c>
      <c r="D36" s="177">
        <f t="shared" ref="D36:M36" si="3">LN(D22/$B$28)*$B$31</f>
        <v>1.8022481908927499</v>
      </c>
      <c r="E36" s="177">
        <f t="shared" si="3"/>
        <v>2.1214644341113709</v>
      </c>
      <c r="F36" s="177">
        <f t="shared" si="3"/>
        <v>2.4386322595798342</v>
      </c>
      <c r="G36" s="177">
        <f t="shared" si="3"/>
        <v>2.7507614075950122</v>
      </c>
      <c r="H36" s="177">
        <f t="shared" si="3"/>
        <v>3.0674770556189186</v>
      </c>
      <c r="I36" s="177">
        <f t="shared" si="3"/>
        <v>3.377799033298114</v>
      </c>
      <c r="J36" s="177">
        <f t="shared" si="3"/>
        <v>3.6934062363132774</v>
      </c>
      <c r="K36" s="177">
        <f t="shared" si="3"/>
        <v>4.0142614838327555</v>
      </c>
      <c r="L36" s="177">
        <f t="shared" si="3"/>
        <v>4.3401638253550088</v>
      </c>
      <c r="M36" s="177">
        <f t="shared" si="3"/>
        <v>4.6723928078254584</v>
      </c>
    </row>
    <row r="37" spans="1:13">
      <c r="A37" t="s">
        <v>129</v>
      </c>
      <c r="C37" s="212">
        <f>LN(C23/$B$28)*$B$31</f>
        <v>1.5271330932830329</v>
      </c>
      <c r="D37" s="212">
        <f t="shared" ref="D37:M37" si="4">LN(D23/$B$28)*$B$31</f>
        <v>1.8388777314390581</v>
      </c>
      <c r="E37" s="212">
        <f t="shared" si="4"/>
        <v>2.1987705634156516</v>
      </c>
      <c r="F37" s="212">
        <f t="shared" si="4"/>
        <v>2.5950732090917201</v>
      </c>
      <c r="G37" s="212">
        <f t="shared" si="4"/>
        <v>3.0380987625938065</v>
      </c>
      <c r="H37" s="212">
        <f t="shared" si="4"/>
        <v>3.5300780235121128</v>
      </c>
      <c r="I37" s="212">
        <f t="shared" si="4"/>
        <v>4.0606382746037717</v>
      </c>
      <c r="J37" s="212">
        <f t="shared" si="4"/>
        <v>4.6201155632015904</v>
      </c>
      <c r="K37" s="212">
        <f t="shared" si="4"/>
        <v>5.1845221148713208</v>
      </c>
      <c r="L37" s="212">
        <f t="shared" si="4"/>
        <v>5.7247215222129588</v>
      </c>
      <c r="M37" s="212">
        <f t="shared" si="4"/>
        <v>6.2250900378473926</v>
      </c>
    </row>
    <row r="38" spans="1:13">
      <c r="A38" t="s">
        <v>130</v>
      </c>
      <c r="C38" s="212">
        <f t="shared" ref="C38:M38" si="5">LN(C24/$B$28)*$B$31</f>
        <v>1.5196770945296962</v>
      </c>
      <c r="D38" s="212">
        <f t="shared" si="5"/>
        <v>1.8008717792713858</v>
      </c>
      <c r="E38" s="212">
        <f t="shared" si="5"/>
        <v>2.1240570313522418</v>
      </c>
      <c r="F38" s="212">
        <f t="shared" si="5"/>
        <v>2.4824468662220101</v>
      </c>
      <c r="G38" s="212">
        <f t="shared" si="5"/>
        <v>2.8274530667790363</v>
      </c>
      <c r="H38" s="212">
        <f t="shared" si="5"/>
        <v>3.1322849338935645</v>
      </c>
      <c r="I38" s="212">
        <f t="shared" si="5"/>
        <v>3.4013342766820611</v>
      </c>
      <c r="J38" s="212">
        <f t="shared" si="5"/>
        <v>3.6409406412638221</v>
      </c>
      <c r="K38" s="212">
        <f t="shared" si="5"/>
        <v>3.8506056834981703</v>
      </c>
      <c r="L38" s="212">
        <f t="shared" si="5"/>
        <v>4.0415108513788018</v>
      </c>
      <c r="M38" s="212">
        <f t="shared" si="5"/>
        <v>4.224094442665038</v>
      </c>
    </row>
    <row r="39" spans="1:13">
      <c r="A39" t="s">
        <v>131</v>
      </c>
      <c r="C39" s="212">
        <f t="shared" ref="C39:M40" si="6">LN(C25/$B$28)*$B$31</f>
        <v>1.5514708468886524</v>
      </c>
      <c r="D39" s="212">
        <f t="shared" si="6"/>
        <v>1.8435271505456954</v>
      </c>
      <c r="E39" s="212">
        <f t="shared" si="6"/>
        <v>2.1697266867897089</v>
      </c>
      <c r="F39" s="212">
        <f t="shared" si="6"/>
        <v>2.5682877273640172</v>
      </c>
      <c r="G39" s="212">
        <f t="shared" si="6"/>
        <v>2.9821844575048901</v>
      </c>
      <c r="H39" s="212">
        <f t="shared" si="6"/>
        <v>3.4060493438886814</v>
      </c>
      <c r="I39" s="212">
        <f t="shared" si="6"/>
        <v>3.862572404391118</v>
      </c>
      <c r="J39" s="212">
        <f t="shared" si="6"/>
        <v>4.3106519821566858</v>
      </c>
      <c r="K39" s="212">
        <f t="shared" si="6"/>
        <v>4.7493908046761026</v>
      </c>
      <c r="L39" s="212">
        <f t="shared" si="6"/>
        <v>5.2016908032640012</v>
      </c>
      <c r="M39" s="212">
        <f t="shared" si="6"/>
        <v>5.61875365947982</v>
      </c>
    </row>
    <row r="40" spans="1:13">
      <c r="A40" t="s">
        <v>120</v>
      </c>
      <c r="C40" s="212">
        <f>LN(C26/$B$28)*$B$31</f>
        <v>1.529668356278562</v>
      </c>
      <c r="D40" s="212">
        <f t="shared" si="6"/>
        <v>1.8251502758230882</v>
      </c>
      <c r="E40" s="212">
        <f t="shared" si="6"/>
        <v>2.1216642976505815</v>
      </c>
      <c r="F40" s="212">
        <f t="shared" si="6"/>
        <v>2.387733454827742</v>
      </c>
      <c r="G40" s="212">
        <f t="shared" si="6"/>
        <v>2.5827844246532816</v>
      </c>
      <c r="H40" s="212">
        <f t="shared" si="6"/>
        <v>2.6944215288507687</v>
      </c>
      <c r="I40" s="212">
        <f t="shared" si="6"/>
        <v>2.7312139120694736</v>
      </c>
      <c r="J40" s="212">
        <f t="shared" si="6"/>
        <v>2.7400557007520168</v>
      </c>
      <c r="K40" s="212">
        <f t="shared" si="6"/>
        <v>2.730094262328977</v>
      </c>
      <c r="L40" s="212">
        <f t="shared" si="6"/>
        <v>2.7154398244489037</v>
      </c>
      <c r="M40" s="212">
        <f t="shared" si="6"/>
        <v>2.7040133354736575</v>
      </c>
    </row>
    <row r="42" spans="1:13">
      <c r="A42" t="s">
        <v>139</v>
      </c>
    </row>
    <row r="44" spans="1:13">
      <c r="A44" s="2" t="s">
        <v>118</v>
      </c>
      <c r="B44" s="2" t="s">
        <v>119</v>
      </c>
      <c r="C44" s="2">
        <v>2000</v>
      </c>
      <c r="D44" s="2">
        <v>2010</v>
      </c>
      <c r="E44" s="2">
        <v>2020</v>
      </c>
      <c r="F44" s="2">
        <v>2030</v>
      </c>
      <c r="G44" s="2">
        <v>2040</v>
      </c>
      <c r="H44" s="2">
        <v>2050</v>
      </c>
      <c r="I44" s="2">
        <v>2060</v>
      </c>
      <c r="J44" s="2">
        <v>2070</v>
      </c>
      <c r="K44" s="2">
        <v>2080</v>
      </c>
      <c r="L44" s="2">
        <v>2090</v>
      </c>
      <c r="M44" s="2">
        <v>2100</v>
      </c>
    </row>
    <row r="45" spans="1:13">
      <c r="A45" t="s">
        <v>127</v>
      </c>
      <c r="B45" t="s">
        <v>128</v>
      </c>
      <c r="C45">
        <f t="shared" ref="C45:M45" si="7">C7-C36</f>
        <v>0.81212290547030364</v>
      </c>
      <c r="D45">
        <f t="shared" si="7"/>
        <v>0.93325180910725059</v>
      </c>
      <c r="E45">
        <f t="shared" si="7"/>
        <v>1.0628735658886295</v>
      </c>
      <c r="F45">
        <f t="shared" si="7"/>
        <v>1.2144367404201666</v>
      </c>
      <c r="G45">
        <f t="shared" si="7"/>
        <v>1.3564385924049875</v>
      </c>
      <c r="H45">
        <f t="shared" si="7"/>
        <v>1.5375229443810818</v>
      </c>
      <c r="I45">
        <f t="shared" si="7"/>
        <v>1.7137009667018859</v>
      </c>
      <c r="J45">
        <f t="shared" si="7"/>
        <v>1.8663937636867236</v>
      </c>
      <c r="K45">
        <f t="shared" si="7"/>
        <v>2.0350385161672433</v>
      </c>
      <c r="L45">
        <f t="shared" si="7"/>
        <v>2.2091361746449909</v>
      </c>
      <c r="M45">
        <f t="shared" si="7"/>
        <v>2.3783071921745425</v>
      </c>
    </row>
    <row r="46" spans="1:13">
      <c r="A46" t="s">
        <v>129</v>
      </c>
      <c r="C46" s="62">
        <f t="shared" ref="C46:M46" si="8">C9-C37</f>
        <v>0.65003135944812707</v>
      </c>
      <c r="D46" s="62">
        <f t="shared" si="8"/>
        <v>0.7139586601679071</v>
      </c>
      <c r="E46" s="62">
        <f t="shared" si="8"/>
        <v>0.794843725158072</v>
      </c>
      <c r="F46" s="62">
        <f t="shared" si="8"/>
        <v>0.87528402157336904</v>
      </c>
      <c r="G46" s="62">
        <f t="shared" si="8"/>
        <v>0.94708431721562025</v>
      </c>
      <c r="H46" s="62">
        <f t="shared" si="8"/>
        <v>1.0078936651776882</v>
      </c>
      <c r="I46" s="62">
        <f t="shared" si="8"/>
        <v>1.0711965164075146</v>
      </c>
      <c r="J46" s="62">
        <f t="shared" si="8"/>
        <v>1.1461661948727686</v>
      </c>
      <c r="K46" s="62">
        <f t="shared" si="8"/>
        <v>1.2242479889593172</v>
      </c>
      <c r="L46" s="62">
        <f t="shared" si="8"/>
        <v>1.3013471142180997</v>
      </c>
      <c r="M46" s="62">
        <f t="shared" si="8"/>
        <v>1.3757953184467038</v>
      </c>
    </row>
    <row r="47" spans="1:13">
      <c r="A47" t="s">
        <v>130</v>
      </c>
      <c r="C47" s="62">
        <f t="shared" ref="C47:M47" si="9">C11-C38</f>
        <v>0.68672290547030368</v>
      </c>
      <c r="D47" s="62">
        <f t="shared" si="9"/>
        <v>0.77452822072861438</v>
      </c>
      <c r="E47" s="62">
        <f t="shared" si="9"/>
        <v>0.90184296864775826</v>
      </c>
      <c r="F47" s="62">
        <f t="shared" si="9"/>
        <v>1.0609531337779896</v>
      </c>
      <c r="G47" s="62">
        <f t="shared" si="9"/>
        <v>1.2450469332209635</v>
      </c>
      <c r="H47" s="62">
        <f t="shared" si="9"/>
        <v>1.4385150661064365</v>
      </c>
      <c r="I47" s="62">
        <f t="shared" si="9"/>
        <v>1.605865723317939</v>
      </c>
      <c r="J47" s="62">
        <f t="shared" si="9"/>
        <v>1.7316593587361782</v>
      </c>
      <c r="K47" s="62">
        <f t="shared" si="9"/>
        <v>1.82529431650183</v>
      </c>
      <c r="L47" s="62">
        <f t="shared" si="9"/>
        <v>1.8899891486211988</v>
      </c>
      <c r="M47" s="62">
        <f t="shared" si="9"/>
        <v>1.9242055573349619</v>
      </c>
    </row>
    <row r="48" spans="1:13">
      <c r="A48" t="s">
        <v>131</v>
      </c>
      <c r="C48" s="62">
        <f t="shared" ref="C48:M48" si="10">C13-C39</f>
        <v>0.67390581977801767</v>
      </c>
      <c r="D48" s="62">
        <f t="shared" si="10"/>
        <v>0.74930284945430436</v>
      </c>
      <c r="E48" s="62">
        <f t="shared" si="10"/>
        <v>0.84956331321029088</v>
      </c>
      <c r="F48" s="62">
        <f t="shared" si="10"/>
        <v>0.93892227263598294</v>
      </c>
      <c r="G48" s="62">
        <f t="shared" si="10"/>
        <v>1.029892209161777</v>
      </c>
      <c r="H48" s="62">
        <f t="shared" si="10"/>
        <v>1.127840656111319</v>
      </c>
      <c r="I48" s="62">
        <f t="shared" si="10"/>
        <v>1.1913375956088821</v>
      </c>
      <c r="J48" s="62">
        <f t="shared" si="10"/>
        <v>1.2528746845099814</v>
      </c>
      <c r="K48" s="62">
        <f t="shared" si="10"/>
        <v>1.3133491953238972</v>
      </c>
      <c r="L48" s="62">
        <f t="shared" si="10"/>
        <v>1.3440558634026658</v>
      </c>
      <c r="M48" s="62">
        <f t="shared" si="10"/>
        <v>1.4099996738535134</v>
      </c>
    </row>
    <row r="49" spans="1:13">
      <c r="A49" t="s">
        <v>120</v>
      </c>
      <c r="C49" s="62">
        <f t="shared" ref="C49:M49" si="11">C15-C40</f>
        <v>0.70551692357089579</v>
      </c>
      <c r="D49" s="62">
        <f t="shared" si="11"/>
        <v>0.78941632207874912</v>
      </c>
      <c r="E49" s="62">
        <f t="shared" si="11"/>
        <v>0.85721520332511369</v>
      </c>
      <c r="F49" s="62">
        <f t="shared" si="11"/>
        <v>0.90318110360205095</v>
      </c>
      <c r="G49" s="62">
        <f t="shared" si="11"/>
        <v>0.93453118442250105</v>
      </c>
      <c r="H49" s="62">
        <f t="shared" si="11"/>
        <v>0.94955832989162259</v>
      </c>
      <c r="I49" s="62">
        <f t="shared" si="11"/>
        <v>0.96076405632913042</v>
      </c>
      <c r="J49" s="62">
        <f t="shared" si="11"/>
        <v>0.97183013258131679</v>
      </c>
      <c r="K49" s="62">
        <f t="shared" si="11"/>
        <v>0.97885323767102328</v>
      </c>
      <c r="L49" s="62">
        <f t="shared" si="11"/>
        <v>0.98387770317253986</v>
      </c>
      <c r="M49" s="62">
        <f t="shared" si="11"/>
        <v>0.9906108311930093</v>
      </c>
    </row>
    <row r="50" spans="1:13"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</row>
    <row r="51" spans="1:1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C52">
        <f>AVERAGE(C45:C48)</f>
        <v>0.70569574754168807</v>
      </c>
      <c r="D52">
        <f t="shared" ref="D52:M52" si="12">AVERAGE(D45:D48)</f>
        <v>0.79276038486451905</v>
      </c>
      <c r="E52">
        <f t="shared" si="12"/>
        <v>0.90228089322618765</v>
      </c>
      <c r="F52">
        <f t="shared" si="12"/>
        <v>1.0223990421018772</v>
      </c>
      <c r="G52">
        <f t="shared" si="12"/>
        <v>1.1446155130008371</v>
      </c>
      <c r="H52">
        <f t="shared" si="12"/>
        <v>1.2779430829441314</v>
      </c>
      <c r="I52">
        <f t="shared" si="12"/>
        <v>1.3955252005090553</v>
      </c>
      <c r="J52">
        <f t="shared" si="12"/>
        <v>1.4992735004514128</v>
      </c>
      <c r="K52">
        <f t="shared" si="12"/>
        <v>1.599482504238072</v>
      </c>
      <c r="L52">
        <f t="shared" si="12"/>
        <v>1.6861320752217388</v>
      </c>
      <c r="M52">
        <f t="shared" si="12"/>
        <v>1.7720769354524304</v>
      </c>
    </row>
    <row r="62" spans="1:13">
      <c r="C62" s="2"/>
    </row>
    <row r="63" spans="1:13">
      <c r="C63" s="2"/>
    </row>
    <row r="64" spans="1:13">
      <c r="A64" t="s">
        <v>140</v>
      </c>
      <c r="C64" s="2"/>
    </row>
    <row r="65" spans="1:13">
      <c r="C65" s="2"/>
    </row>
    <row r="66" spans="1:13">
      <c r="A66" t="s">
        <v>141</v>
      </c>
    </row>
    <row r="67" spans="1:13">
      <c r="A67" t="s">
        <v>112</v>
      </c>
      <c r="B67" t="s">
        <v>113</v>
      </c>
    </row>
    <row r="68" spans="1:13">
      <c r="A68" t="s">
        <v>114</v>
      </c>
      <c r="B68" t="s">
        <v>115</v>
      </c>
    </row>
    <row r="69" spans="1:13">
      <c r="A69" t="s">
        <v>142</v>
      </c>
      <c r="B69" t="s">
        <v>143</v>
      </c>
    </row>
    <row r="70" spans="1:13">
      <c r="A70" t="s">
        <v>116</v>
      </c>
      <c r="B70" t="s">
        <v>144</v>
      </c>
    </row>
    <row r="71" spans="1:13">
      <c r="A71" t="s">
        <v>145</v>
      </c>
      <c r="B71" t="s">
        <v>146</v>
      </c>
    </row>
    <row r="73" spans="1:13" s="2" customFormat="1">
      <c r="A73" s="2" t="s">
        <v>118</v>
      </c>
      <c r="B73" s="2" t="s">
        <v>119</v>
      </c>
      <c r="C73" s="2">
        <v>2000</v>
      </c>
      <c r="D73" s="2">
        <v>2010</v>
      </c>
      <c r="E73" s="2">
        <v>2020</v>
      </c>
      <c r="F73" s="2">
        <v>2030</v>
      </c>
      <c r="G73" s="2">
        <v>2040</v>
      </c>
      <c r="H73" s="2">
        <v>2050</v>
      </c>
      <c r="I73" s="2">
        <v>2060</v>
      </c>
      <c r="J73" s="2">
        <v>2070</v>
      </c>
      <c r="K73" s="2">
        <v>2080</v>
      </c>
      <c r="L73" s="2">
        <v>2090</v>
      </c>
      <c r="M73" s="2">
        <v>2100</v>
      </c>
    </row>
    <row r="74" spans="1:13">
      <c r="A74" t="s">
        <v>92</v>
      </c>
      <c r="B74" t="s">
        <v>22</v>
      </c>
      <c r="C74">
        <v>2.3317999999999999</v>
      </c>
      <c r="D74">
        <v>2.7371999999999996</v>
      </c>
      <c r="E74">
        <v>3.0909</v>
      </c>
      <c r="F74">
        <v>3.3469000000000002</v>
      </c>
      <c r="G74">
        <v>3.5264000000000002</v>
      </c>
      <c r="H74">
        <v>3.6238000000000001</v>
      </c>
      <c r="I74">
        <v>3.6797000000000004</v>
      </c>
      <c r="J74">
        <v>3.7164999999999999</v>
      </c>
      <c r="K74">
        <v>3.7092999999999998</v>
      </c>
      <c r="L74">
        <v>3.6787999999999998</v>
      </c>
      <c r="M74">
        <v>3.6688999999999998</v>
      </c>
    </row>
    <row r="75" spans="1:13">
      <c r="A75" t="s">
        <v>93</v>
      </c>
      <c r="B75" t="s">
        <v>22</v>
      </c>
      <c r="C75">
        <v>2.17716445273116</v>
      </c>
      <c r="D75">
        <v>2.5528363916073507</v>
      </c>
      <c r="E75">
        <v>2.9449780039027802</v>
      </c>
      <c r="F75">
        <v>3.2722915670525059</v>
      </c>
      <c r="G75">
        <v>3.4956391029697977</v>
      </c>
      <c r="H75">
        <v>3.618809434969565</v>
      </c>
      <c r="I75">
        <v>3.6822285402610828</v>
      </c>
      <c r="J75">
        <v>3.7</v>
      </c>
      <c r="K75">
        <v>3.7</v>
      </c>
      <c r="L75">
        <v>3.6982267771524415</v>
      </c>
      <c r="M75">
        <v>3.7</v>
      </c>
    </row>
    <row r="76" spans="1:13">
      <c r="A76" t="s">
        <v>94</v>
      </c>
      <c r="B76" t="s">
        <v>22</v>
      </c>
      <c r="C76">
        <v>2.2063999999999999</v>
      </c>
      <c r="D76">
        <v>2.5754000000000001</v>
      </c>
      <c r="E76">
        <v>2.9803000000000002</v>
      </c>
      <c r="F76">
        <v>3.3539999999999996</v>
      </c>
      <c r="G76">
        <v>3.6242999999999999</v>
      </c>
      <c r="H76">
        <v>3.7365999999999997</v>
      </c>
      <c r="I76">
        <v>3.7399</v>
      </c>
      <c r="J76">
        <v>3.7304000000000004</v>
      </c>
      <c r="K76">
        <v>3.7261000000000002</v>
      </c>
      <c r="L76">
        <v>3.7218</v>
      </c>
      <c r="M76">
        <v>3.7131000000000003</v>
      </c>
    </row>
    <row r="77" spans="1:13">
      <c r="A77" t="s">
        <v>95</v>
      </c>
      <c r="B77" t="s">
        <v>22</v>
      </c>
      <c r="C77">
        <v>2.2253766666666701</v>
      </c>
      <c r="D77">
        <v>2.5928299999999997</v>
      </c>
      <c r="E77">
        <v>2.89934</v>
      </c>
      <c r="F77">
        <v>3.1904666666666666</v>
      </c>
      <c r="G77">
        <v>3.4229233333333333</v>
      </c>
      <c r="H77">
        <v>3.5967099999999999</v>
      </c>
      <c r="I77">
        <v>3.6660833333333334</v>
      </c>
      <c r="J77">
        <v>3.7006433333333333</v>
      </c>
      <c r="K77">
        <v>3.7003900000000001</v>
      </c>
      <c r="L77">
        <v>3.6984433333333335</v>
      </c>
      <c r="M77">
        <v>3.6964966666666665</v>
      </c>
    </row>
    <row r="79" spans="1:13" s="1" customFormat="1">
      <c r="A79" s="1" t="s">
        <v>147</v>
      </c>
      <c r="C79" s="1">
        <f>AVERAGE(C74:C77)</f>
        <v>2.2351852798494578</v>
      </c>
      <c r="D79" s="1">
        <f t="shared" ref="D79:M79" si="13">AVERAGE(D74:D77)</f>
        <v>2.6145665979018373</v>
      </c>
      <c r="E79" s="1">
        <f t="shared" si="13"/>
        <v>2.9788795009756952</v>
      </c>
      <c r="F79" s="1">
        <f t="shared" si="13"/>
        <v>3.290914558429793</v>
      </c>
      <c r="G79" s="1">
        <f t="shared" si="13"/>
        <v>3.5173156090757827</v>
      </c>
      <c r="H79" s="1">
        <f t="shared" si="13"/>
        <v>3.6439798587423913</v>
      </c>
      <c r="I79" s="1">
        <f t="shared" si="13"/>
        <v>3.691977968398604</v>
      </c>
      <c r="J79" s="1">
        <f t="shared" si="13"/>
        <v>3.7118858333333336</v>
      </c>
      <c r="K79" s="1">
        <f t="shared" si="13"/>
        <v>3.7089475000000003</v>
      </c>
      <c r="L79" s="1">
        <f t="shared" si="13"/>
        <v>3.6993175276214436</v>
      </c>
      <c r="M79" s="1">
        <f t="shared" si="13"/>
        <v>3.6946241666666668</v>
      </c>
    </row>
    <row r="83" spans="1:13">
      <c r="A83" t="s">
        <v>148</v>
      </c>
    </row>
    <row r="84" spans="1:13">
      <c r="C84" s="2">
        <v>2005</v>
      </c>
      <c r="D84" s="2">
        <f>C84+10</f>
        <v>2015</v>
      </c>
      <c r="E84" s="2">
        <f t="shared" ref="E84:L84" si="14">D84+10</f>
        <v>2025</v>
      </c>
      <c r="F84" s="2">
        <f t="shared" si="14"/>
        <v>2035</v>
      </c>
      <c r="G84" s="2">
        <f t="shared" si="14"/>
        <v>2045</v>
      </c>
      <c r="H84" s="2">
        <f t="shared" si="14"/>
        <v>2055</v>
      </c>
      <c r="I84" s="2">
        <f t="shared" si="14"/>
        <v>2065</v>
      </c>
      <c r="J84" s="2">
        <f t="shared" si="14"/>
        <v>2075</v>
      </c>
      <c r="K84" s="2">
        <f t="shared" si="14"/>
        <v>2085</v>
      </c>
      <c r="L84" s="2">
        <f t="shared" si="14"/>
        <v>2095</v>
      </c>
      <c r="M84" s="2"/>
    </row>
    <row r="85" spans="1:13">
      <c r="A85" t="s">
        <v>149</v>
      </c>
      <c r="C85">
        <f>0.5*('CO2'!C15+'CO2'!D15)*12/44</f>
        <v>7.9803845454545446</v>
      </c>
      <c r="D85">
        <f>0.5*('CO2'!D15+'CO2'!E15)*12/44</f>
        <v>9.3813504545454549</v>
      </c>
      <c r="E85">
        <f>0.5*('CO2'!E15+'CO2'!F15)*12/44</f>
        <v>10.490348181818179</v>
      </c>
      <c r="F85">
        <f>0.5*('CO2'!F15+'CO2'!G15)*12/44</f>
        <v>11.354698636363635</v>
      </c>
      <c r="G85">
        <f>0.5*('CO2'!G15+'CO2'!H15)*12/44</f>
        <v>12.079148181818182</v>
      </c>
      <c r="H85">
        <f>0.5*('CO2'!H15+'CO2'!I15)*12/44</f>
        <v>12.586906363636361</v>
      </c>
      <c r="I85">
        <f>0.5*('CO2'!I15+'CO2'!J15)*12/44</f>
        <v>13.254782727272728</v>
      </c>
      <c r="J85">
        <f>0.5*('CO2'!J15+'CO2'!K15)*12/44</f>
        <v>14.181657272727271</v>
      </c>
      <c r="K85">
        <f>0.5*('CO2'!K15+'CO2'!L15)*12/44</f>
        <v>15.046794545454548</v>
      </c>
      <c r="L85">
        <f>0.5*('CO2'!L15+'CO2'!M15)*12/44</f>
        <v>15.907583181818181</v>
      </c>
    </row>
    <row r="86" spans="1:13">
      <c r="A86" t="s">
        <v>150</v>
      </c>
      <c r="C86">
        <f>0.5*('net land use emissions'!C12+'net land use emissions'!D12)*12/44</f>
        <v>0.94085631818181814</v>
      </c>
      <c r="D86">
        <f>0.5*('net land use emissions'!D12+'net land use emissions'!E12)*12/44</f>
        <v>0.80252031818181824</v>
      </c>
      <c r="E86">
        <f>0.5*('net land use emissions'!E12+'net land use emissions'!F12)*12/44</f>
        <v>0.5000552590909092</v>
      </c>
      <c r="F86">
        <f>0.5*('net land use emissions'!F12+'net land use emissions'!G12)*12/44</f>
        <v>0.27714353181818185</v>
      </c>
      <c r="G86">
        <f>0.5*('net land use emissions'!G12+'net land use emissions'!H12)*12/44</f>
        <v>0.38138290909090905</v>
      </c>
      <c r="H86">
        <f>0.5*('net land use emissions'!H12+'net land use emissions'!I12)*12/44</f>
        <v>0.36147572727272725</v>
      </c>
      <c r="I86">
        <f>0.5*('net land use emissions'!I12+'net land use emissions'!J12)*12/44</f>
        <v>0.3241243636363636</v>
      </c>
      <c r="J86">
        <f>0.5*('net land use emissions'!J12+'net land use emissions'!K12)*12/44</f>
        <v>0.10494811363636364</v>
      </c>
      <c r="K86">
        <f>0.5*('net land use emissions'!K12+'net land use emissions'!L12)*12/44</f>
        <v>-5.8504922727272729E-2</v>
      </c>
      <c r="L86">
        <f>0.5*('net land use emissions'!L12+'net land use emissions'!M12)*12/44</f>
        <v>-0.11105784545454546</v>
      </c>
    </row>
    <row r="88" spans="1:13">
      <c r="A88" t="s">
        <v>151</v>
      </c>
    </row>
    <row r="90" spans="1:13">
      <c r="C90" s="2">
        <v>2005</v>
      </c>
      <c r="D90" s="2">
        <f>C90+10</f>
        <v>2015</v>
      </c>
      <c r="E90" s="2">
        <f t="shared" ref="E90:M90" si="15">D90+10</f>
        <v>2025</v>
      </c>
      <c r="F90" s="2">
        <f t="shared" si="15"/>
        <v>2035</v>
      </c>
      <c r="G90" s="2">
        <f t="shared" si="15"/>
        <v>2045</v>
      </c>
      <c r="H90" s="2">
        <f t="shared" si="15"/>
        <v>2055</v>
      </c>
      <c r="I90" s="2">
        <f t="shared" si="15"/>
        <v>2065</v>
      </c>
      <c r="J90" s="2">
        <f t="shared" si="15"/>
        <v>2075</v>
      </c>
      <c r="K90" s="2">
        <f t="shared" si="15"/>
        <v>2085</v>
      </c>
      <c r="L90" s="2">
        <f t="shared" si="15"/>
        <v>2095</v>
      </c>
      <c r="M90" s="2">
        <f t="shared" si="15"/>
        <v>2105</v>
      </c>
    </row>
    <row r="91" spans="1:13" ht="13.5">
      <c r="C91" s="77">
        <v>376.3239436619719</v>
      </c>
      <c r="D91" s="77">
        <v>408.35399466495954</v>
      </c>
      <c r="E91" s="77">
        <v>442.97575592829713</v>
      </c>
      <c r="F91" s="77">
        <v>477.89113698131462</v>
      </c>
      <c r="G91" s="77">
        <v>512.45063146270491</v>
      </c>
      <c r="H91" s="77">
        <v>547.73016848289808</v>
      </c>
      <c r="I91" s="77">
        <v>582.18726175116137</v>
      </c>
      <c r="J91" s="77">
        <v>616.73110527938968</v>
      </c>
      <c r="K91" s="77">
        <v>651.84232697509003</v>
      </c>
      <c r="L91" s="77">
        <v>687.54713049482245</v>
      </c>
      <c r="M91" s="77">
        <v>724.3938874828109</v>
      </c>
    </row>
    <row r="93" spans="1:13">
      <c r="B93" s="2">
        <v>2000</v>
      </c>
      <c r="C93" s="2">
        <f>B93+10</f>
        <v>2010</v>
      </c>
      <c r="D93" s="2">
        <f t="shared" ref="D93:L93" si="16">C93+10</f>
        <v>2020</v>
      </c>
      <c r="E93" s="2">
        <f t="shared" si="16"/>
        <v>2030</v>
      </c>
      <c r="F93" s="2">
        <f t="shared" si="16"/>
        <v>2040</v>
      </c>
      <c r="G93" s="2">
        <f t="shared" si="16"/>
        <v>2050</v>
      </c>
      <c r="H93" s="2">
        <f t="shared" si="16"/>
        <v>2060</v>
      </c>
      <c r="I93" s="2">
        <f t="shared" si="16"/>
        <v>2070</v>
      </c>
      <c r="J93" s="2">
        <f t="shared" si="16"/>
        <v>2080</v>
      </c>
      <c r="K93" s="2">
        <f t="shared" si="16"/>
        <v>2090</v>
      </c>
      <c r="L93" s="2">
        <f t="shared" si="16"/>
        <v>2100</v>
      </c>
    </row>
    <row r="94" spans="1:13">
      <c r="B94">
        <v>370</v>
      </c>
      <c r="C94">
        <f>0.5*(C91+D91)</f>
        <v>392.33896916346572</v>
      </c>
      <c r="D94">
        <f t="shared" ref="D94:L94" si="17">0.5*(D91+E91)</f>
        <v>425.66487529662834</v>
      </c>
      <c r="E94">
        <f t="shared" si="17"/>
        <v>460.4334464548059</v>
      </c>
      <c r="F94">
        <f t="shared" si="17"/>
        <v>495.17088422200976</v>
      </c>
      <c r="G94">
        <f t="shared" si="17"/>
        <v>530.09039997280149</v>
      </c>
      <c r="H94">
        <f t="shared" si="17"/>
        <v>564.95871511702967</v>
      </c>
      <c r="I94">
        <f t="shared" si="17"/>
        <v>599.45918351527553</v>
      </c>
      <c r="J94">
        <f t="shared" si="17"/>
        <v>634.28671612723986</v>
      </c>
      <c r="K94">
        <f t="shared" si="17"/>
        <v>669.69472873495624</v>
      </c>
      <c r="L94">
        <f t="shared" si="17"/>
        <v>705.97050898881662</v>
      </c>
    </row>
    <row r="98" spans="1:12">
      <c r="A98" t="s">
        <v>152</v>
      </c>
    </row>
    <row r="99" spans="1:12">
      <c r="B99" s="2">
        <v>2000</v>
      </c>
      <c r="C99" s="2">
        <f>B99+10</f>
        <v>2010</v>
      </c>
      <c r="D99" s="2">
        <f t="shared" ref="D99:L99" si="18">C99+10</f>
        <v>2020</v>
      </c>
      <c r="E99" s="2">
        <f t="shared" si="18"/>
        <v>2030</v>
      </c>
      <c r="F99" s="2">
        <f t="shared" si="18"/>
        <v>2040</v>
      </c>
      <c r="G99" s="2">
        <f t="shared" si="18"/>
        <v>2050</v>
      </c>
      <c r="H99" s="2">
        <f t="shared" si="18"/>
        <v>2060</v>
      </c>
      <c r="I99" s="2">
        <f t="shared" si="18"/>
        <v>2070</v>
      </c>
      <c r="J99" s="2">
        <f t="shared" si="18"/>
        <v>2080</v>
      </c>
      <c r="K99" s="2">
        <f t="shared" si="18"/>
        <v>2090</v>
      </c>
      <c r="L99" s="2">
        <f t="shared" si="18"/>
        <v>2100</v>
      </c>
    </row>
    <row r="100" spans="1:12">
      <c r="A100" t="s">
        <v>149</v>
      </c>
      <c r="B100">
        <f>'CO2'!C15*12/44</f>
        <v>7.2639190909090905</v>
      </c>
      <c r="C100">
        <f>'CO2'!D15*12/44</f>
        <v>8.6968499999999995</v>
      </c>
      <c r="D100">
        <f>'CO2'!E15*12/44</f>
        <v>10.065850909090909</v>
      </c>
      <c r="E100">
        <f>'CO2'!F15*12/44</f>
        <v>10.914845454545455</v>
      </c>
      <c r="F100">
        <f>'CO2'!G15*12/44</f>
        <v>11.794551818181818</v>
      </c>
      <c r="G100">
        <f>'CO2'!H15*12/44</f>
        <v>12.363744545454546</v>
      </c>
      <c r="H100">
        <f>'CO2'!I15*12/44</f>
        <v>12.810068181818183</v>
      </c>
      <c r="I100">
        <f>'CO2'!J15*12/44</f>
        <v>13.699497272727273</v>
      </c>
      <c r="J100">
        <f>'CO2'!K15*12/44</f>
        <v>14.663817272727272</v>
      </c>
      <c r="K100">
        <f>'CO2'!L15*12/44</f>
        <v>15.42977181818182</v>
      </c>
      <c r="L100">
        <f>'CO2'!M15*12/44</f>
        <v>16.385394545454545</v>
      </c>
    </row>
    <row r="101" spans="1:12">
      <c r="A101" t="s">
        <v>150</v>
      </c>
      <c r="B101">
        <f>'net land use emissions'!C12*12/44</f>
        <v>1.1152805454545456</v>
      </c>
      <c r="C101">
        <f>'net land use emissions'!D12*12/44</f>
        <v>0.76643209090909081</v>
      </c>
      <c r="D101">
        <f>'net land use emissions'!E12*12/44</f>
        <v>0.83860854545454544</v>
      </c>
      <c r="E101">
        <f>'net land use emissions'!F12*12/44</f>
        <v>0.16150197272727274</v>
      </c>
      <c r="F101">
        <f>'net land use emissions'!G12*12/44</f>
        <v>0.39278509090909092</v>
      </c>
      <c r="G101">
        <f>'net land use emissions'!H12*12/44</f>
        <v>0.36998072727272729</v>
      </c>
      <c r="H101">
        <f>'net land use emissions'!I12*12/44</f>
        <v>0.35297072727272732</v>
      </c>
      <c r="I101">
        <f>'net land use emissions'!J12*12/44</f>
        <v>0.29527800000000004</v>
      </c>
      <c r="J101">
        <f>'net land use emissions'!K12*12/44</f>
        <v>-8.5381772727272737E-2</v>
      </c>
      <c r="K101">
        <f>'net land use emissions'!L12*12/44</f>
        <v>-3.1628072727272728E-2</v>
      </c>
      <c r="L101">
        <f>'net land use emissions'!M12*12/44</f>
        <v>-0.19048761818181822</v>
      </c>
    </row>
    <row r="103" spans="1:12">
      <c r="A103" t="s">
        <v>153</v>
      </c>
    </row>
    <row r="105" spans="1:12">
      <c r="B105" s="2">
        <v>2000</v>
      </c>
      <c r="C105" s="2">
        <f>B105+10</f>
        <v>2010</v>
      </c>
      <c r="D105" s="2">
        <f t="shared" ref="D105:L105" si="19">C105+10</f>
        <v>2020</v>
      </c>
      <c r="E105" s="2">
        <f t="shared" si="19"/>
        <v>2030</v>
      </c>
      <c r="F105" s="2">
        <f t="shared" si="19"/>
        <v>2040</v>
      </c>
      <c r="G105" s="2">
        <f t="shared" si="19"/>
        <v>2050</v>
      </c>
      <c r="H105" s="2">
        <f t="shared" si="19"/>
        <v>2060</v>
      </c>
      <c r="I105" s="2">
        <f t="shared" si="19"/>
        <v>2070</v>
      </c>
      <c r="J105" s="2">
        <f t="shared" si="19"/>
        <v>2080</v>
      </c>
      <c r="K105" s="2">
        <f t="shared" si="19"/>
        <v>2090</v>
      </c>
      <c r="L105" s="2">
        <f t="shared" si="19"/>
        <v>2100</v>
      </c>
    </row>
    <row r="106" spans="1:12">
      <c r="B106">
        <v>369.2</v>
      </c>
      <c r="C106">
        <v>389.2</v>
      </c>
      <c r="D106">
        <v>413.1</v>
      </c>
      <c r="E106">
        <v>438.3</v>
      </c>
      <c r="F106">
        <v>464.6</v>
      </c>
      <c r="G106">
        <v>492.9</v>
      </c>
      <c r="H106">
        <v>522.29999999999995</v>
      </c>
      <c r="I106">
        <v>554</v>
      </c>
      <c r="J106">
        <v>588.20000000000005</v>
      </c>
      <c r="K106">
        <v>625.1</v>
      </c>
      <c r="L106">
        <v>665.1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5"/>
  <sheetViews>
    <sheetView workbookViewId="0">
      <selection activeCell="B15" sqref="B15"/>
    </sheetView>
  </sheetViews>
  <sheetFormatPr defaultRowHeight="12.75"/>
  <cols>
    <col min="1" max="1" width="2" bestFit="1" customWidth="1"/>
    <col min="2" max="2" width="54" bestFit="1" customWidth="1"/>
    <col min="3" max="3" width="5.5703125" customWidth="1"/>
    <col min="4" max="13" width="6.140625" customWidth="1"/>
  </cols>
  <sheetData>
    <row r="1" spans="2:13" ht="15">
      <c r="B1" s="183" t="s">
        <v>154</v>
      </c>
    </row>
    <row r="2" spans="2:13" ht="15">
      <c r="B2" s="184"/>
      <c r="C2" s="185">
        <v>2000</v>
      </c>
      <c r="D2" s="185">
        <v>2010</v>
      </c>
      <c r="E2" s="185">
        <v>2020</v>
      </c>
      <c r="F2" s="185">
        <v>2030</v>
      </c>
      <c r="G2" s="185">
        <v>2040</v>
      </c>
      <c r="H2" s="185">
        <v>2050</v>
      </c>
      <c r="I2" s="185">
        <v>2060</v>
      </c>
      <c r="J2" s="185">
        <v>2070</v>
      </c>
      <c r="K2" s="185">
        <v>2080</v>
      </c>
      <c r="L2" s="185">
        <v>2090</v>
      </c>
      <c r="M2" s="185">
        <v>2100</v>
      </c>
    </row>
    <row r="3" spans="2:13">
      <c r="B3" s="184" t="s">
        <v>155</v>
      </c>
      <c r="C3" s="186">
        <v>1.4983333333333333</v>
      </c>
      <c r="D3" s="186">
        <v>1.8016666666666665</v>
      </c>
      <c r="E3" s="186">
        <v>2.1999999999999997</v>
      </c>
      <c r="F3" s="186">
        <v>2.6083333333333338</v>
      </c>
      <c r="G3" s="186">
        <v>3.0349999999999997</v>
      </c>
      <c r="H3" s="186">
        <v>3.4666666666666668</v>
      </c>
      <c r="I3" s="186">
        <v>3.8783333333333325</v>
      </c>
      <c r="J3" s="186">
        <v>4.2366666666666664</v>
      </c>
      <c r="K3" s="186">
        <v>4.5699999999999994</v>
      </c>
      <c r="L3" s="186">
        <v>4.8633333333333333</v>
      </c>
      <c r="M3" s="186">
        <v>5.1100000000000003</v>
      </c>
    </row>
    <row r="4" spans="2:13">
      <c r="B4" s="184" t="s">
        <v>156</v>
      </c>
      <c r="C4" s="186">
        <v>0.49</v>
      </c>
      <c r="D4" s="186">
        <v>0.53</v>
      </c>
      <c r="E4" s="186">
        <v>0.59</v>
      </c>
      <c r="F4" s="186">
        <v>0.65</v>
      </c>
      <c r="G4" s="186">
        <v>0.69</v>
      </c>
      <c r="H4" s="186">
        <v>0.71</v>
      </c>
      <c r="I4" s="186">
        <v>0.71</v>
      </c>
      <c r="J4" s="186">
        <v>0.68</v>
      </c>
      <c r="K4" s="186">
        <v>0.64</v>
      </c>
      <c r="L4" s="186">
        <v>0.6</v>
      </c>
      <c r="M4" s="186">
        <v>0.56999999999999995</v>
      </c>
    </row>
    <row r="5" spans="2:13">
      <c r="B5" s="184" t="s">
        <v>157</v>
      </c>
      <c r="C5" s="186">
        <v>0.15</v>
      </c>
      <c r="D5" s="186">
        <v>0.18</v>
      </c>
      <c r="E5" s="186">
        <v>0.2</v>
      </c>
      <c r="F5" s="186">
        <v>0.22</v>
      </c>
      <c r="G5" s="186">
        <v>0.24</v>
      </c>
      <c r="H5" s="186">
        <v>0.26</v>
      </c>
      <c r="I5" s="186">
        <v>0.28000000000000003</v>
      </c>
      <c r="J5" s="186">
        <v>0.28999999999999998</v>
      </c>
      <c r="K5" s="186">
        <v>0.3</v>
      </c>
      <c r="L5" s="186">
        <v>0.31</v>
      </c>
      <c r="M5" s="186">
        <v>0.32</v>
      </c>
    </row>
    <row r="6" spans="2:13">
      <c r="B6" s="184" t="s">
        <v>158</v>
      </c>
      <c r="C6" s="186">
        <v>3.0000000000000001E-3</v>
      </c>
      <c r="D6" s="186">
        <v>4.0000000000000001E-3</v>
      </c>
      <c r="E6" s="186">
        <v>5.0000000000000001E-3</v>
      </c>
      <c r="F6" s="186">
        <v>6.0000000000000001E-3</v>
      </c>
      <c r="G6" s="186">
        <v>8.0000000000000002E-3</v>
      </c>
      <c r="H6" s="186">
        <v>0.01</v>
      </c>
      <c r="I6" s="186">
        <v>1.2999999999999999E-2</v>
      </c>
      <c r="J6" s="186">
        <v>1.4999999999999999E-2</v>
      </c>
      <c r="K6" s="186">
        <v>1.7999999999999999E-2</v>
      </c>
      <c r="L6" s="186">
        <v>2.1000000000000001E-2</v>
      </c>
      <c r="M6" s="186">
        <v>2.4E-2</v>
      </c>
    </row>
    <row r="7" spans="2:13">
      <c r="B7" s="184" t="s">
        <v>159</v>
      </c>
      <c r="C7" s="186">
        <v>1E-3</v>
      </c>
      <c r="D7" s="186">
        <v>1E-3</v>
      </c>
      <c r="E7" s="186">
        <v>1E-3</v>
      </c>
      <c r="F7" s="186">
        <v>2E-3</v>
      </c>
      <c r="G7" s="186">
        <v>2E-3</v>
      </c>
      <c r="H7" s="186">
        <v>2E-3</v>
      </c>
      <c r="I7" s="186">
        <v>3.0000000000000001E-3</v>
      </c>
      <c r="J7" s="186">
        <v>3.0000000000000001E-3</v>
      </c>
      <c r="K7" s="186">
        <v>4.0000000000000001E-3</v>
      </c>
      <c r="L7" s="186">
        <v>4.0000000000000001E-3</v>
      </c>
      <c r="M7" s="186">
        <v>5.0000000000000001E-3</v>
      </c>
    </row>
    <row r="8" spans="2:13">
      <c r="B8" s="184" t="s">
        <v>160</v>
      </c>
      <c r="C8" s="186">
        <v>3.0000000000000001E-3</v>
      </c>
      <c r="D8" s="186">
        <v>4.0000000000000001E-3</v>
      </c>
      <c r="E8" s="186">
        <v>5.0000000000000001E-3</v>
      </c>
      <c r="F8" s="186">
        <v>7.0000000000000001E-3</v>
      </c>
      <c r="G8" s="186">
        <v>8.9999999999999993E-3</v>
      </c>
      <c r="H8" s="186">
        <v>1.2999999999999999E-2</v>
      </c>
      <c r="I8" s="186">
        <v>1.7000000000000001E-2</v>
      </c>
      <c r="J8" s="186">
        <v>0.02</v>
      </c>
      <c r="K8" s="186">
        <v>2.3E-2</v>
      </c>
      <c r="L8" s="186">
        <v>2.5999999999999999E-2</v>
      </c>
      <c r="M8" s="186">
        <v>2.9000000000000001E-2</v>
      </c>
    </row>
    <row r="9" spans="2:13">
      <c r="B9" s="184" t="s">
        <v>161</v>
      </c>
      <c r="C9" s="186">
        <v>2E-3</v>
      </c>
      <c r="D9" s="186">
        <v>4.0000000000000001E-3</v>
      </c>
      <c r="E9" s="186">
        <v>5.0000000000000001E-3</v>
      </c>
      <c r="F9" s="186">
        <v>6.0000000000000001E-3</v>
      </c>
      <c r="G9" s="186">
        <v>6.0000000000000001E-3</v>
      </c>
      <c r="H9" s="186">
        <v>6.0000000000000001E-3</v>
      </c>
      <c r="I9" s="186">
        <v>6.0000000000000001E-3</v>
      </c>
      <c r="J9" s="186">
        <v>6.0000000000000001E-3</v>
      </c>
      <c r="K9" s="186">
        <v>5.0000000000000001E-3</v>
      </c>
      <c r="L9" s="186">
        <v>5.0000000000000001E-3</v>
      </c>
      <c r="M9" s="186">
        <v>5.0000000000000001E-3</v>
      </c>
    </row>
    <row r="10" spans="2:13">
      <c r="B10" s="184" t="s">
        <v>162</v>
      </c>
      <c r="C10" s="186">
        <v>0</v>
      </c>
      <c r="D10" s="186">
        <v>0</v>
      </c>
      <c r="E10" s="186">
        <v>0</v>
      </c>
      <c r="F10" s="186">
        <v>1E-3</v>
      </c>
      <c r="G10" s="186">
        <v>1E-3</v>
      </c>
      <c r="H10" s="186">
        <v>1E-3</v>
      </c>
      <c r="I10" s="186">
        <v>2E-3</v>
      </c>
      <c r="J10" s="186">
        <v>2E-3</v>
      </c>
      <c r="K10" s="186">
        <v>2E-3</v>
      </c>
      <c r="L10" s="186">
        <v>2E-3</v>
      </c>
      <c r="M10" s="186">
        <v>2E-3</v>
      </c>
    </row>
    <row r="11" spans="2:13">
      <c r="B11" s="184" t="s">
        <v>163</v>
      </c>
      <c r="C11" s="186">
        <v>0</v>
      </c>
      <c r="D11" s="186">
        <v>0</v>
      </c>
      <c r="E11" s="186">
        <v>2E-3</v>
      </c>
      <c r="F11" s="186">
        <v>5.0000000000000001E-3</v>
      </c>
      <c r="G11" s="186">
        <v>8.9999999999999993E-3</v>
      </c>
      <c r="H11" s="186">
        <v>1.2999999999999999E-2</v>
      </c>
      <c r="I11" s="186">
        <v>1.7999999999999999E-2</v>
      </c>
      <c r="J11" s="186">
        <v>2.1999999999999999E-2</v>
      </c>
      <c r="K11" s="186">
        <v>2.5999999999999999E-2</v>
      </c>
      <c r="L11" s="186">
        <v>2.9000000000000001E-2</v>
      </c>
      <c r="M11" s="186">
        <v>3.1E-2</v>
      </c>
    </row>
    <row r="12" spans="2:13">
      <c r="B12" s="184" t="s">
        <v>164</v>
      </c>
      <c r="C12" s="186">
        <v>2E-3</v>
      </c>
      <c r="D12" s="186">
        <v>8.9999999999999993E-3</v>
      </c>
      <c r="E12" s="186">
        <v>0.02</v>
      </c>
      <c r="F12" s="186">
        <v>3.5000000000000003E-2</v>
      </c>
      <c r="G12" s="186">
        <v>5.6000000000000001E-2</v>
      </c>
      <c r="H12" s="186">
        <v>8.1000000000000003E-2</v>
      </c>
      <c r="I12" s="186">
        <v>0.105</v>
      </c>
      <c r="J12" s="186">
        <v>0.122</v>
      </c>
      <c r="K12" s="186">
        <v>0.13100000000000001</v>
      </c>
      <c r="L12" s="186">
        <v>0.13300000000000001</v>
      </c>
      <c r="M12" s="186">
        <v>0.13100000000000001</v>
      </c>
    </row>
    <row r="13" spans="2:13">
      <c r="B13" s="184" t="s">
        <v>165</v>
      </c>
      <c r="C13" s="186">
        <v>0</v>
      </c>
      <c r="D13" s="186">
        <v>0</v>
      </c>
      <c r="E13" s="186">
        <v>1E-3</v>
      </c>
      <c r="F13" s="186">
        <v>3.0000000000000001E-3</v>
      </c>
      <c r="G13" s="186">
        <v>6.0000000000000001E-3</v>
      </c>
      <c r="H13" s="186">
        <v>8.9999999999999993E-3</v>
      </c>
      <c r="I13" s="186">
        <v>1.2999999999999999E-2</v>
      </c>
      <c r="J13" s="186">
        <v>1.7000000000000001E-2</v>
      </c>
      <c r="K13" s="186">
        <v>2.1000000000000001E-2</v>
      </c>
      <c r="L13" s="186">
        <v>2.4E-2</v>
      </c>
      <c r="M13" s="186">
        <v>2.5999999999999999E-2</v>
      </c>
    </row>
    <row r="14" spans="2:13">
      <c r="B14" s="184" t="s">
        <v>166</v>
      </c>
      <c r="C14" s="186">
        <v>0</v>
      </c>
      <c r="D14" s="186">
        <v>0</v>
      </c>
      <c r="E14" s="186">
        <v>0</v>
      </c>
      <c r="F14" s="186">
        <v>0</v>
      </c>
      <c r="G14" s="186">
        <v>0</v>
      </c>
      <c r="H14" s="186">
        <v>0</v>
      </c>
      <c r="I14" s="186">
        <v>0</v>
      </c>
      <c r="J14" s="186">
        <v>0</v>
      </c>
      <c r="K14" s="186">
        <v>0</v>
      </c>
      <c r="L14" s="186">
        <v>0</v>
      </c>
      <c r="M14" s="186">
        <v>0</v>
      </c>
    </row>
    <row r="15" spans="2:13">
      <c r="B15" s="184" t="s">
        <v>167</v>
      </c>
      <c r="C15" s="186">
        <v>0</v>
      </c>
      <c r="D15" s="186">
        <v>1E-3</v>
      </c>
      <c r="E15" s="186">
        <v>2E-3</v>
      </c>
      <c r="F15" s="186">
        <v>4.0000000000000001E-3</v>
      </c>
      <c r="G15" s="186">
        <v>7.0000000000000001E-3</v>
      </c>
      <c r="H15" s="186">
        <v>0.01</v>
      </c>
      <c r="I15" s="186">
        <v>1.4E-2</v>
      </c>
      <c r="J15" s="186">
        <v>1.7000000000000001E-2</v>
      </c>
      <c r="K15" s="186">
        <v>1.9E-2</v>
      </c>
      <c r="L15" s="186">
        <v>0.02</v>
      </c>
      <c r="M15" s="186">
        <v>2.1000000000000001E-2</v>
      </c>
    </row>
    <row r="16" spans="2:13">
      <c r="B16" s="184" t="s">
        <v>168</v>
      </c>
      <c r="C16" s="186">
        <v>0</v>
      </c>
      <c r="D16" s="186">
        <v>2E-3</v>
      </c>
      <c r="E16" s="186">
        <v>5.0000000000000001E-3</v>
      </c>
      <c r="F16" s="186">
        <v>8.0000000000000002E-3</v>
      </c>
      <c r="G16" s="186">
        <v>1.2E-2</v>
      </c>
      <c r="H16" s="186">
        <v>1.7000000000000001E-2</v>
      </c>
      <c r="I16" s="186">
        <v>2.1000000000000001E-2</v>
      </c>
      <c r="J16" s="186">
        <v>2.3E-2</v>
      </c>
      <c r="K16" s="186">
        <v>2.3E-2</v>
      </c>
      <c r="L16" s="186">
        <v>2.1999999999999999E-2</v>
      </c>
      <c r="M16" s="186">
        <v>2.1000000000000001E-2</v>
      </c>
    </row>
    <row r="17" spans="1:13">
      <c r="B17" s="184" t="s">
        <v>169</v>
      </c>
      <c r="C17" s="186">
        <v>0</v>
      </c>
      <c r="D17" s="186">
        <v>0</v>
      </c>
      <c r="E17" s="186">
        <v>1E-3</v>
      </c>
      <c r="F17" s="186">
        <v>1E-3</v>
      </c>
      <c r="G17" s="186">
        <v>2E-3</v>
      </c>
      <c r="H17" s="186">
        <v>2E-3</v>
      </c>
      <c r="I17" s="186">
        <v>3.0000000000000001E-3</v>
      </c>
      <c r="J17" s="186">
        <v>3.0000000000000001E-3</v>
      </c>
      <c r="K17" s="186">
        <v>4.0000000000000001E-3</v>
      </c>
      <c r="L17" s="186">
        <v>4.0000000000000001E-3</v>
      </c>
      <c r="M17" s="186">
        <v>4.0000000000000001E-3</v>
      </c>
    </row>
    <row r="18" spans="1:13">
      <c r="B18" s="184" t="s">
        <v>170</v>
      </c>
      <c r="C18" s="186">
        <v>0.38</v>
      </c>
      <c r="D18" s="186">
        <v>0.45</v>
      </c>
      <c r="E18" s="186">
        <v>0.54</v>
      </c>
      <c r="F18" s="186">
        <v>0.6</v>
      </c>
      <c r="G18" s="186">
        <v>0.62</v>
      </c>
      <c r="H18" s="186">
        <v>0.62</v>
      </c>
      <c r="I18" s="186">
        <v>0.61</v>
      </c>
      <c r="J18" s="186">
        <v>0.59</v>
      </c>
      <c r="K18" s="186">
        <v>0.56999999999999995</v>
      </c>
      <c r="L18" s="186">
        <v>0.55000000000000004</v>
      </c>
      <c r="M18" s="186">
        <v>0.52</v>
      </c>
    </row>
    <row r="19" spans="1:13">
      <c r="B19" s="184" t="s">
        <v>171</v>
      </c>
      <c r="C19" s="186">
        <v>-0.4</v>
      </c>
      <c r="D19" s="186">
        <v>-0.51</v>
      </c>
      <c r="E19" s="186">
        <v>-0.57999999999999996</v>
      </c>
      <c r="F19" s="186">
        <v>-0.53</v>
      </c>
      <c r="G19" s="186">
        <v>-0.4</v>
      </c>
      <c r="H19" s="186">
        <v>-0.37</v>
      </c>
      <c r="I19" s="186">
        <v>-0.27</v>
      </c>
      <c r="J19" s="186">
        <v>-0.21</v>
      </c>
      <c r="K19" s="186">
        <v>-0.18</v>
      </c>
      <c r="L19" s="186">
        <v>-0.17</v>
      </c>
      <c r="M19" s="186">
        <v>-0.16</v>
      </c>
    </row>
    <row r="20" spans="1:13">
      <c r="B20" s="184" t="s">
        <v>172</v>
      </c>
      <c r="C20" s="186">
        <v>0.4</v>
      </c>
      <c r="D20" s="186">
        <v>0.45</v>
      </c>
      <c r="E20" s="186">
        <v>0.46</v>
      </c>
      <c r="F20" s="186">
        <v>0.49</v>
      </c>
      <c r="G20" s="186">
        <v>0.51</v>
      </c>
      <c r="H20" s="186">
        <v>0.52</v>
      </c>
      <c r="I20" s="186">
        <v>0.54</v>
      </c>
      <c r="J20" s="186">
        <v>0.55000000000000004</v>
      </c>
      <c r="K20" s="186">
        <v>0.57999999999999996</v>
      </c>
      <c r="L20" s="186">
        <v>0.65</v>
      </c>
      <c r="M20" s="186">
        <v>0.71</v>
      </c>
    </row>
    <row r="21" spans="1:13">
      <c r="B21" s="184" t="s">
        <v>173</v>
      </c>
      <c r="C21" s="186">
        <v>-0.5</v>
      </c>
      <c r="D21" s="186">
        <v>-0.56000000000000005</v>
      </c>
      <c r="E21" s="186">
        <v>-0.57999999999999996</v>
      </c>
      <c r="F21" s="186">
        <v>-0.61</v>
      </c>
      <c r="G21" s="186">
        <v>-0.64</v>
      </c>
      <c r="H21" s="186">
        <v>-0.66</v>
      </c>
      <c r="I21" s="186">
        <v>-0.68</v>
      </c>
      <c r="J21" s="186">
        <v>-0.69</v>
      </c>
      <c r="K21" s="186">
        <v>-0.73</v>
      </c>
      <c r="L21" s="186">
        <v>-0.8</v>
      </c>
      <c r="M21" s="186">
        <v>-0.88</v>
      </c>
    </row>
    <row r="22" spans="1:13">
      <c r="B22" s="184" t="s">
        <v>174</v>
      </c>
      <c r="C22" s="186">
        <v>0.3206</v>
      </c>
      <c r="D22" s="186">
        <v>0.33479999999999999</v>
      </c>
      <c r="E22" s="186">
        <v>0.30149999999999999</v>
      </c>
      <c r="F22" s="186">
        <v>0.25290000000000001</v>
      </c>
      <c r="G22" s="186">
        <v>0.21659999999999999</v>
      </c>
      <c r="H22" s="186">
        <v>0.18479999999999999</v>
      </c>
      <c r="I22" s="186">
        <v>0.1585</v>
      </c>
      <c r="J22" s="186">
        <v>0.13930000000000001</v>
      </c>
      <c r="K22" s="186">
        <v>0.123</v>
      </c>
      <c r="L22" s="186">
        <v>0.10979999999999999</v>
      </c>
      <c r="M22" s="186">
        <v>9.7699999999999995E-2</v>
      </c>
    </row>
    <row r="23" spans="1:13">
      <c r="B23" s="184" t="s">
        <v>175</v>
      </c>
      <c r="C23" s="186">
        <v>-9.9699999999999997E-2</v>
      </c>
      <c r="D23" s="186">
        <v>-0.1361</v>
      </c>
      <c r="E23" s="186">
        <v>-0.1308</v>
      </c>
      <c r="F23" s="186">
        <v>-5.2400000000000002E-2</v>
      </c>
      <c r="G23" s="186">
        <v>-5.62E-2</v>
      </c>
      <c r="H23" s="186">
        <v>-7.8E-2</v>
      </c>
      <c r="I23" s="186">
        <v>-8.0399999999999999E-2</v>
      </c>
      <c r="J23" s="186">
        <v>-9.4799999999999995E-2</v>
      </c>
      <c r="K23" s="186">
        <v>-0.1071</v>
      </c>
      <c r="L23" s="186">
        <v>-0.11609999999999999</v>
      </c>
      <c r="M23" s="186">
        <v>-0.1178</v>
      </c>
    </row>
    <row r="24" spans="1:13" ht="15">
      <c r="B24" s="184" t="s">
        <v>176</v>
      </c>
      <c r="C24" s="187">
        <v>1.33</v>
      </c>
      <c r="D24" s="187">
        <v>1.65</v>
      </c>
      <c r="E24" s="187">
        <v>2.16</v>
      </c>
      <c r="F24" s="187">
        <v>2.84</v>
      </c>
      <c r="G24" s="187">
        <v>3.61</v>
      </c>
      <c r="H24" s="187">
        <v>4.16</v>
      </c>
      <c r="I24" s="187">
        <v>4.79</v>
      </c>
      <c r="J24" s="187">
        <v>5.28</v>
      </c>
      <c r="K24" s="187">
        <v>5.62</v>
      </c>
      <c r="L24" s="187">
        <v>5.86</v>
      </c>
      <c r="M24" s="187">
        <v>6.05</v>
      </c>
    </row>
    <row r="25" spans="1:13">
      <c r="B25" s="184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</row>
    <row r="26" spans="1:13" ht="15">
      <c r="B26" s="189" t="s">
        <v>177</v>
      </c>
      <c r="C26" s="185">
        <v>2000</v>
      </c>
      <c r="D26" s="185">
        <v>2010</v>
      </c>
      <c r="E26" s="185">
        <v>2020</v>
      </c>
      <c r="F26" s="185">
        <v>2030</v>
      </c>
      <c r="G26" s="185">
        <v>2040</v>
      </c>
      <c r="H26" s="185">
        <v>2050</v>
      </c>
      <c r="I26" s="185">
        <v>2060</v>
      </c>
      <c r="J26" s="185">
        <v>2070</v>
      </c>
      <c r="K26" s="185">
        <v>2080</v>
      </c>
      <c r="L26" s="185">
        <v>2090</v>
      </c>
      <c r="M26" s="185">
        <v>2100</v>
      </c>
    </row>
    <row r="27" spans="1:13">
      <c r="A27">
        <v>1</v>
      </c>
      <c r="B27" t="s">
        <v>178</v>
      </c>
      <c r="C27" s="197">
        <f>SUM(C3:C23)</f>
        <v>2.2502333333333326</v>
      </c>
      <c r="D27" s="197">
        <f t="shared" ref="D27:M27" si="0">SUM(D3:D23)</f>
        <v>2.5653666666666668</v>
      </c>
      <c r="E27" s="197">
        <f t="shared" si="0"/>
        <v>3.0476999999999985</v>
      </c>
      <c r="F27" s="197">
        <f t="shared" si="0"/>
        <v>3.7068333333333334</v>
      </c>
      <c r="G27" s="197">
        <f t="shared" si="0"/>
        <v>4.3333999999999984</v>
      </c>
      <c r="H27" s="197">
        <f t="shared" si="0"/>
        <v>4.8174666666666663</v>
      </c>
      <c r="I27" s="197">
        <f t="shared" si="0"/>
        <v>5.3614333333333342</v>
      </c>
      <c r="J27" s="197">
        <f t="shared" si="0"/>
        <v>5.7411666666666656</v>
      </c>
      <c r="K27" s="197">
        <f t="shared" si="0"/>
        <v>6.0418999999999983</v>
      </c>
      <c r="L27" s="197">
        <f t="shared" si="0"/>
        <v>6.2870333333333308</v>
      </c>
      <c r="M27" s="197">
        <f t="shared" si="0"/>
        <v>6.4688999999999988</v>
      </c>
    </row>
    <row r="28" spans="1:13">
      <c r="A28">
        <v>2</v>
      </c>
      <c r="B28" t="s">
        <v>179</v>
      </c>
      <c r="C28" s="197">
        <f>SUM(C3:C18)+SUM(C22:C23)</f>
        <v>2.7502333333333326</v>
      </c>
      <c r="D28" s="197">
        <f t="shared" ref="D28:M28" si="1">SUM(D3:D18)+SUM(D22:D23)</f>
        <v>3.1853666666666665</v>
      </c>
      <c r="E28" s="197">
        <f t="shared" si="1"/>
        <v>3.7476999999999987</v>
      </c>
      <c r="F28" s="197">
        <f t="shared" si="1"/>
        <v>4.3568333333333333</v>
      </c>
      <c r="G28" s="197">
        <f t="shared" si="1"/>
        <v>4.8633999999999986</v>
      </c>
      <c r="H28" s="197">
        <f t="shared" si="1"/>
        <v>5.327466666666667</v>
      </c>
      <c r="I28" s="197">
        <f t="shared" si="1"/>
        <v>5.7714333333333343</v>
      </c>
      <c r="J28" s="197">
        <f t="shared" si="1"/>
        <v>6.0911666666666662</v>
      </c>
      <c r="K28" s="197">
        <f t="shared" si="1"/>
        <v>6.3718999999999975</v>
      </c>
      <c r="L28" s="197">
        <f t="shared" si="1"/>
        <v>6.6070333333333302</v>
      </c>
      <c r="M28" s="197">
        <f t="shared" si="1"/>
        <v>6.7988999999999988</v>
      </c>
    </row>
    <row r="29" spans="1:13">
      <c r="A29">
        <v>3</v>
      </c>
      <c r="B29" t="s">
        <v>180</v>
      </c>
      <c r="C29" s="196">
        <f>SUM(C5:C7)+SUM(C9:C18)+C22+C23</f>
        <v>0.75890000000000002</v>
      </c>
      <c r="D29" s="196">
        <f t="shared" ref="D29:M29" si="2">SUM(D5:D7)+SUM(D9:D18)+D22+D23</f>
        <v>0.84970000000000001</v>
      </c>
      <c r="E29" s="196">
        <f t="shared" si="2"/>
        <v>0.95269999999999988</v>
      </c>
      <c r="F29" s="196">
        <f t="shared" si="2"/>
        <v>1.0914999999999999</v>
      </c>
      <c r="G29" s="196">
        <f t="shared" si="2"/>
        <v>1.1294</v>
      </c>
      <c r="H29" s="196">
        <f t="shared" si="2"/>
        <v>1.1378000000000001</v>
      </c>
      <c r="I29" s="196">
        <f t="shared" si="2"/>
        <v>1.1661000000000001</v>
      </c>
      <c r="J29" s="196">
        <f t="shared" si="2"/>
        <v>1.1544999999999999</v>
      </c>
      <c r="K29" s="196">
        <f t="shared" si="2"/>
        <v>1.1389</v>
      </c>
      <c r="L29" s="196">
        <f t="shared" si="2"/>
        <v>1.1176999999999999</v>
      </c>
      <c r="M29" s="196">
        <f t="shared" si="2"/>
        <v>1.0899000000000001</v>
      </c>
    </row>
    <row r="30" spans="1:13">
      <c r="A30">
        <v>4</v>
      </c>
      <c r="B30" t="s">
        <v>181</v>
      </c>
      <c r="C30" s="192">
        <f>C3+C4+C5+SUM(C6:C17)</f>
        <v>2.1493333333333333</v>
      </c>
      <c r="D30" s="192">
        <f t="shared" ref="D30:M30" si="3">D3+D4+D5+SUM(D6:D17)</f>
        <v>2.5366666666666666</v>
      </c>
      <c r="E30" s="192">
        <f t="shared" si="3"/>
        <v>3.0369999999999999</v>
      </c>
      <c r="F30" s="192">
        <f t="shared" si="3"/>
        <v>3.5563333333333338</v>
      </c>
      <c r="G30" s="192">
        <f t="shared" si="3"/>
        <v>4.0830000000000002</v>
      </c>
      <c r="H30" s="192">
        <f t="shared" si="3"/>
        <v>4.6006666666666662</v>
      </c>
      <c r="I30" s="192">
        <f t="shared" si="3"/>
        <v>5.083333333333333</v>
      </c>
      <c r="J30" s="192">
        <f t="shared" si="3"/>
        <v>5.4566666666666661</v>
      </c>
      <c r="K30" s="192">
        <f t="shared" si="3"/>
        <v>5.7859999999999987</v>
      </c>
      <c r="L30" s="192">
        <f t="shared" si="3"/>
        <v>6.0633333333333326</v>
      </c>
      <c r="M30" s="192">
        <f t="shared" si="3"/>
        <v>6.2990000000000013</v>
      </c>
    </row>
    <row r="31" spans="1:13">
      <c r="A31">
        <v>5</v>
      </c>
      <c r="B31" s="177" t="s">
        <v>182</v>
      </c>
      <c r="C31" s="195">
        <f>C18+C22+C23</f>
        <v>0.60089999999999999</v>
      </c>
      <c r="D31" s="195">
        <f t="shared" ref="D31:M31" si="4">D18+D22+D23</f>
        <v>0.64869999999999994</v>
      </c>
      <c r="E31" s="195">
        <f t="shared" si="4"/>
        <v>0.7107</v>
      </c>
      <c r="F31" s="195">
        <f t="shared" si="4"/>
        <v>0.80049999999999999</v>
      </c>
      <c r="G31" s="195">
        <f t="shared" si="4"/>
        <v>0.78039999999999998</v>
      </c>
      <c r="H31" s="195">
        <f t="shared" si="4"/>
        <v>0.7268</v>
      </c>
      <c r="I31" s="195">
        <f t="shared" si="4"/>
        <v>0.68809999999999993</v>
      </c>
      <c r="J31" s="195">
        <f t="shared" si="4"/>
        <v>0.63449999999999995</v>
      </c>
      <c r="K31" s="195">
        <f t="shared" si="4"/>
        <v>0.58589999999999998</v>
      </c>
      <c r="L31" s="195">
        <f t="shared" si="4"/>
        <v>0.54370000000000007</v>
      </c>
      <c r="M31" s="195">
        <f t="shared" si="4"/>
        <v>0.49990000000000001</v>
      </c>
    </row>
    <row r="32" spans="1:13"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</row>
    <row r="34" spans="2:13" ht="15">
      <c r="B34" s="183" t="s">
        <v>183</v>
      </c>
      <c r="C34" s="185">
        <v>2000</v>
      </c>
      <c r="D34" s="185">
        <v>2010</v>
      </c>
      <c r="E34" s="185">
        <v>2020</v>
      </c>
      <c r="F34" s="185">
        <v>2030</v>
      </c>
      <c r="G34" s="185">
        <v>2040</v>
      </c>
      <c r="H34" s="185">
        <v>2050</v>
      </c>
      <c r="I34" s="185">
        <v>2060</v>
      </c>
      <c r="J34" s="185">
        <v>2070</v>
      </c>
      <c r="K34" s="185">
        <v>2080</v>
      </c>
      <c r="L34" s="185">
        <v>2090</v>
      </c>
      <c r="M34" s="185">
        <v>2100</v>
      </c>
    </row>
    <row r="35" spans="2:13" ht="15">
      <c r="B35" t="s">
        <v>184</v>
      </c>
      <c r="C35" s="190">
        <v>0.75860000000000005</v>
      </c>
      <c r="D35" s="190">
        <v>0.95379999999999998</v>
      </c>
      <c r="E35" s="190">
        <v>0.96350000000000002</v>
      </c>
      <c r="F35" s="190"/>
      <c r="G35" s="190">
        <v>1.0646</v>
      </c>
      <c r="H35" s="190"/>
      <c r="I35" s="190">
        <v>1.1065</v>
      </c>
      <c r="J35" s="190"/>
      <c r="K35" s="190">
        <v>1.0960000000000001</v>
      </c>
      <c r="L35" s="190"/>
      <c r="M35" s="190">
        <v>1.0377000000000001</v>
      </c>
    </row>
    <row r="36" spans="2:13">
      <c r="B36" t="s">
        <v>185</v>
      </c>
      <c r="C36" s="191">
        <f>C35-C29</f>
        <v>-2.9999999999996696E-4</v>
      </c>
      <c r="D36" s="191">
        <f>D35-D29</f>
        <v>0.10409999999999997</v>
      </c>
      <c r="E36" s="191">
        <f>E35-E29</f>
        <v>1.0800000000000143E-2</v>
      </c>
      <c r="F36" s="191"/>
      <c r="G36" s="191">
        <f>G35-G29</f>
        <v>-6.4799999999999969E-2</v>
      </c>
      <c r="H36" s="191"/>
      <c r="I36" s="191">
        <f>I35-I29</f>
        <v>-5.9600000000000097E-2</v>
      </c>
      <c r="J36" s="191"/>
      <c r="K36" s="191">
        <f>K35-K29</f>
        <v>-4.2899999999999938E-2</v>
      </c>
      <c r="L36" s="191"/>
      <c r="M36" s="191">
        <f>M35-M29</f>
        <v>-5.2200000000000024E-2</v>
      </c>
    </row>
    <row r="37" spans="2:13"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</row>
    <row r="38" spans="2:13"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</row>
    <row r="39" spans="2:13" ht="15">
      <c r="B39" s="2" t="s">
        <v>186</v>
      </c>
      <c r="C39" s="185">
        <v>2000</v>
      </c>
      <c r="D39" s="185">
        <v>2010</v>
      </c>
      <c r="E39" s="185">
        <v>2020</v>
      </c>
      <c r="F39" s="185">
        <v>2030</v>
      </c>
      <c r="G39" s="185">
        <v>2040</v>
      </c>
      <c r="H39" s="185">
        <v>2050</v>
      </c>
      <c r="I39" s="185">
        <v>2060</v>
      </c>
      <c r="J39" s="185">
        <v>2070</v>
      </c>
      <c r="K39" s="185">
        <v>2080</v>
      </c>
      <c r="L39" s="185">
        <v>2090</v>
      </c>
      <c r="M39" s="185">
        <v>2100</v>
      </c>
    </row>
    <row r="40" spans="2:13">
      <c r="B40" t="s">
        <v>187</v>
      </c>
      <c r="C40" s="192">
        <v>2.2351852798494578</v>
      </c>
      <c r="D40" s="192">
        <v>2.6141415979017415</v>
      </c>
      <c r="E40" s="192">
        <v>3.0557855721434311</v>
      </c>
      <c r="F40" s="192">
        <v>3.5435090576662724</v>
      </c>
      <c r="G40" s="192">
        <v>4.0442399366190234</v>
      </c>
      <c r="H40" s="192">
        <v>4.5619154221724507</v>
      </c>
      <c r="I40" s="192">
        <v>5.0711111977528223</v>
      </c>
      <c r="J40" s="192">
        <v>5.5655521061852564</v>
      </c>
      <c r="K40" s="192">
        <v>6.0491775259576581</v>
      </c>
      <c r="L40" s="192">
        <v>6.513153825774431</v>
      </c>
      <c r="M40" s="192">
        <v>6.9571596724068581</v>
      </c>
    </row>
    <row r="41" spans="2:13">
      <c r="B41" s="74" t="s">
        <v>188</v>
      </c>
      <c r="C41" s="192">
        <v>2.1493333333333333</v>
      </c>
      <c r="D41" s="192">
        <v>2.5366666666666666</v>
      </c>
      <c r="E41" s="192">
        <v>3.0369999999999999</v>
      </c>
      <c r="F41" s="192">
        <v>3.5563333333333338</v>
      </c>
      <c r="G41" s="192">
        <v>4.0830000000000002</v>
      </c>
      <c r="H41" s="192">
        <v>4.6006666666666662</v>
      </c>
      <c r="I41" s="192">
        <v>5.083333333333333</v>
      </c>
      <c r="J41" s="192">
        <v>5.4566666666666661</v>
      </c>
      <c r="K41" s="192">
        <v>5.7859999999999987</v>
      </c>
      <c r="L41" s="192">
        <v>6.0633333333333326</v>
      </c>
      <c r="M41" s="192">
        <v>6.2990000000000013</v>
      </c>
    </row>
    <row r="42" spans="2:13">
      <c r="B42" s="74" t="s">
        <v>189</v>
      </c>
      <c r="C42" s="191">
        <f>C40-C30</f>
        <v>8.5851946516124489E-2</v>
      </c>
      <c r="D42" s="191">
        <f t="shared" ref="D42:M42" si="5">D40-D30</f>
        <v>7.7474931235074873E-2</v>
      </c>
      <c r="E42" s="191">
        <f t="shared" si="5"/>
        <v>1.8785572143431128E-2</v>
      </c>
      <c r="F42" s="191">
        <f t="shared" si="5"/>
        <v>-1.2824275667061347E-2</v>
      </c>
      <c r="G42" s="191">
        <f t="shared" si="5"/>
        <v>-3.8760063380976817E-2</v>
      </c>
      <c r="H42" s="191">
        <f t="shared" si="5"/>
        <v>-3.875124449421552E-2</v>
      </c>
      <c r="I42" s="191">
        <f t="shared" si="5"/>
        <v>-1.2222135580510773E-2</v>
      </c>
      <c r="J42" s="191">
        <f t="shared" si="5"/>
        <v>0.10888543951859031</v>
      </c>
      <c r="K42" s="191">
        <f t="shared" si="5"/>
        <v>0.26317752595765942</v>
      </c>
      <c r="L42" s="191">
        <f t="shared" si="5"/>
        <v>0.44982049244109845</v>
      </c>
      <c r="M42" s="191">
        <f t="shared" si="5"/>
        <v>0.6581596724068568</v>
      </c>
    </row>
    <row r="43" spans="2:13">
      <c r="C43" s="191"/>
      <c r="D43" s="191"/>
      <c r="E43" s="191"/>
      <c r="F43" s="191"/>
      <c r="G43" s="191"/>
      <c r="H43" s="191"/>
      <c r="I43" s="191"/>
      <c r="J43" s="191"/>
      <c r="K43" s="191"/>
      <c r="L43" s="191"/>
      <c r="M43" s="191"/>
    </row>
    <row r="45" spans="2:13" ht="15">
      <c r="B45" s="193" t="s">
        <v>190</v>
      </c>
      <c r="C45" s="183">
        <v>2000</v>
      </c>
      <c r="D45" s="183">
        <v>2001</v>
      </c>
      <c r="E45" s="183">
        <v>2002</v>
      </c>
      <c r="F45" s="183">
        <v>2010</v>
      </c>
      <c r="G45" s="183">
        <v>2020</v>
      </c>
      <c r="H45" s="183">
        <v>2040</v>
      </c>
      <c r="I45" s="183">
        <v>2060</v>
      </c>
      <c r="J45" s="183">
        <v>2080</v>
      </c>
      <c r="K45" s="183">
        <v>2100</v>
      </c>
      <c r="L45" s="183">
        <v>2150</v>
      </c>
      <c r="M45" s="183">
        <v>2200</v>
      </c>
    </row>
    <row r="46" spans="2:13">
      <c r="B46" s="194" t="s">
        <v>191</v>
      </c>
      <c r="C46" s="191">
        <v>2.8315999999999999</v>
      </c>
      <c r="D46" s="191">
        <v>2.8888742913013234</v>
      </c>
      <c r="E46" s="191">
        <v>2.9459376161217032</v>
      </c>
      <c r="F46" s="191">
        <v>3.4460138815205656</v>
      </c>
      <c r="G46" s="191">
        <v>3.9394322363946168</v>
      </c>
      <c r="H46" s="191">
        <v>4.9623117144265816</v>
      </c>
      <c r="I46" s="191">
        <v>5.7980226839812765</v>
      </c>
      <c r="J46" s="191">
        <v>6.3999200939927965</v>
      </c>
      <c r="K46" s="191">
        <v>6.8189543214440862</v>
      </c>
      <c r="L46" s="191">
        <v>7.3644319921018191</v>
      </c>
      <c r="M46" s="191">
        <v>7.523843653952432</v>
      </c>
    </row>
    <row r="47" spans="2:13">
      <c r="B47" t="s">
        <v>192</v>
      </c>
      <c r="C47" s="191">
        <f>D47</f>
        <v>-1.3038561888217755</v>
      </c>
      <c r="D47" s="191">
        <v>-1.3038561888217755</v>
      </c>
      <c r="E47" s="191">
        <v>-1.3051579266748361</v>
      </c>
      <c r="F47" s="191">
        <v>-1.4722063022195384</v>
      </c>
      <c r="G47" s="191">
        <v>-1.5616258218978962</v>
      </c>
      <c r="H47" s="191">
        <v>-1.3267979070701661</v>
      </c>
      <c r="I47" s="191">
        <v>-1.05602458788711</v>
      </c>
      <c r="J47" s="191">
        <v>-0.81472426128277586</v>
      </c>
      <c r="K47" s="191">
        <v>-0.7596338917410479</v>
      </c>
      <c r="L47" s="191">
        <v>-0.22509660035403289</v>
      </c>
      <c r="M47" s="191">
        <v>-7.826567343602972E-2</v>
      </c>
    </row>
    <row r="48" spans="2:13">
      <c r="B48" t="s">
        <v>193</v>
      </c>
      <c r="C48" s="198">
        <f>C46+C47</f>
        <v>1.5277438111782244</v>
      </c>
      <c r="D48" s="198">
        <f t="shared" ref="D48:M48" si="6">D46+D47</f>
        <v>1.585018102479548</v>
      </c>
      <c r="E48" s="198">
        <f t="shared" si="6"/>
        <v>1.6407796894468671</v>
      </c>
      <c r="F48" s="198">
        <f t="shared" si="6"/>
        <v>1.9738075793010272</v>
      </c>
      <c r="G48" s="198">
        <f t="shared" si="6"/>
        <v>2.3778064144967206</v>
      </c>
      <c r="H48" s="198">
        <f t="shared" si="6"/>
        <v>3.6355138073564155</v>
      </c>
      <c r="I48" s="198">
        <f t="shared" si="6"/>
        <v>4.7419980960941661</v>
      </c>
      <c r="J48" s="198">
        <f>J46+J47</f>
        <v>5.5851958327100206</v>
      </c>
      <c r="K48" s="198">
        <f>K46+K47</f>
        <v>6.0593204297030381</v>
      </c>
      <c r="L48" s="198">
        <f t="shared" si="6"/>
        <v>7.1393353917477862</v>
      </c>
      <c r="M48" s="198">
        <f t="shared" si="6"/>
        <v>7.4455779805164024</v>
      </c>
    </row>
    <row r="51" spans="2:13" ht="15">
      <c r="B51" s="183" t="s">
        <v>194</v>
      </c>
      <c r="C51" s="2">
        <v>2000</v>
      </c>
      <c r="D51" s="2">
        <v>2010</v>
      </c>
      <c r="E51" s="2">
        <v>2020</v>
      </c>
      <c r="F51" s="2"/>
      <c r="G51" s="2">
        <v>2040</v>
      </c>
      <c r="H51" s="2"/>
      <c r="I51" s="2">
        <v>2060</v>
      </c>
      <c r="J51" s="2"/>
      <c r="K51" s="2">
        <v>2080</v>
      </c>
      <c r="L51" s="2"/>
      <c r="M51" s="2">
        <v>2100</v>
      </c>
    </row>
    <row r="52" spans="2:13">
      <c r="B52" t="s">
        <v>195</v>
      </c>
      <c r="C52" s="198">
        <v>1.5277438111782244</v>
      </c>
      <c r="D52" s="198">
        <v>1.9738075793010272</v>
      </c>
      <c r="E52" s="198">
        <v>2.3778064144967206</v>
      </c>
      <c r="F52" s="198"/>
      <c r="G52" s="198">
        <v>3.6355138073564155</v>
      </c>
      <c r="H52" s="198"/>
      <c r="I52" s="198">
        <v>4.7419980960941661</v>
      </c>
      <c r="J52" s="198"/>
      <c r="K52" s="198">
        <v>5.5851958327100206</v>
      </c>
      <c r="L52" s="198"/>
      <c r="M52" s="198">
        <v>6.0593204297030381</v>
      </c>
    </row>
    <row r="53" spans="2:13">
      <c r="B53" t="s">
        <v>196</v>
      </c>
      <c r="C53" s="199">
        <v>1.33</v>
      </c>
      <c r="D53" s="199">
        <v>1.65</v>
      </c>
      <c r="E53" s="199">
        <v>2.16</v>
      </c>
      <c r="F53" s="199"/>
      <c r="G53" s="199">
        <v>3.61</v>
      </c>
      <c r="H53" s="199"/>
      <c r="I53" s="199">
        <v>4.79</v>
      </c>
      <c r="J53" s="199"/>
      <c r="K53" s="199">
        <v>5.62</v>
      </c>
      <c r="L53" s="199"/>
      <c r="M53" s="199">
        <v>6.05</v>
      </c>
    </row>
    <row r="54" spans="2:13">
      <c r="B54" t="s">
        <v>189</v>
      </c>
      <c r="C54" s="200">
        <f>C52-C53</f>
        <v>0.19774381117822437</v>
      </c>
      <c r="D54" s="200">
        <f t="shared" ref="D54:M54" si="7">D52-D53</f>
        <v>0.32380757930102733</v>
      </c>
      <c r="E54" s="200">
        <f t="shared" si="7"/>
        <v>0.21780641449672045</v>
      </c>
      <c r="F54" s="200"/>
      <c r="G54" s="200">
        <f t="shared" si="7"/>
        <v>2.5513807356415619E-2</v>
      </c>
      <c r="H54" s="200"/>
      <c r="I54" s="200">
        <f t="shared" si="7"/>
        <v>-4.800190390583392E-2</v>
      </c>
      <c r="J54" s="200"/>
      <c r="K54" s="200">
        <f t="shared" si="7"/>
        <v>-3.4804167289979482E-2</v>
      </c>
      <c r="L54" s="200"/>
      <c r="M54" s="200">
        <f t="shared" si="7"/>
        <v>9.3204297030382577E-3</v>
      </c>
    </row>
    <row r="57" spans="2:13" ht="15">
      <c r="B57" s="183" t="s">
        <v>197</v>
      </c>
      <c r="C57" s="185">
        <v>2000</v>
      </c>
      <c r="D57" s="185">
        <v>2010</v>
      </c>
      <c r="E57" s="185">
        <v>2020</v>
      </c>
      <c r="F57" s="185">
        <v>2030</v>
      </c>
      <c r="G57" s="185">
        <v>2040</v>
      </c>
      <c r="H57" s="185">
        <v>2050</v>
      </c>
      <c r="I57" s="185">
        <v>2060</v>
      </c>
      <c r="J57" s="185">
        <v>2070</v>
      </c>
      <c r="K57" s="185">
        <v>2080</v>
      </c>
      <c r="L57" s="185">
        <v>2090</v>
      </c>
      <c r="M57" s="185">
        <v>2100</v>
      </c>
    </row>
    <row r="58" spans="2:13">
      <c r="B58" s="74" t="s">
        <v>198</v>
      </c>
      <c r="C58" s="191">
        <f>SUM(C5:C7)+SUM(C9:C17)</f>
        <v>0.158</v>
      </c>
      <c r="D58" s="191">
        <f t="shared" ref="D58:M58" si="8">SUM(D5:D7)+SUM(D9:D17)</f>
        <v>0.20100000000000001</v>
      </c>
      <c r="E58" s="191">
        <f t="shared" si="8"/>
        <v>0.24200000000000002</v>
      </c>
      <c r="F58" s="191">
        <f t="shared" si="8"/>
        <v>0.29100000000000004</v>
      </c>
      <c r="G58" s="191">
        <f t="shared" si="8"/>
        <v>0.34900000000000003</v>
      </c>
      <c r="H58" s="191">
        <f t="shared" si="8"/>
        <v>0.41100000000000003</v>
      </c>
      <c r="I58" s="191">
        <f t="shared" si="8"/>
        <v>0.47800000000000009</v>
      </c>
      <c r="J58" s="191">
        <f t="shared" si="8"/>
        <v>0.52</v>
      </c>
      <c r="K58" s="191">
        <f t="shared" si="8"/>
        <v>0.55299999999999994</v>
      </c>
      <c r="L58" s="191">
        <f t="shared" si="8"/>
        <v>0.57400000000000007</v>
      </c>
      <c r="M58" s="191">
        <f t="shared" si="8"/>
        <v>0.59000000000000008</v>
      </c>
    </row>
    <row r="59" spans="2:13">
      <c r="B59" s="211" t="s">
        <v>199</v>
      </c>
      <c r="C59" s="195">
        <f>C18+C22+C23</f>
        <v>0.60089999999999999</v>
      </c>
      <c r="D59" s="195">
        <f t="shared" ref="D59:M59" si="9">D18+D22+D23</f>
        <v>0.64869999999999994</v>
      </c>
      <c r="E59" s="195">
        <f t="shared" si="9"/>
        <v>0.7107</v>
      </c>
      <c r="F59" s="195">
        <f t="shared" si="9"/>
        <v>0.80049999999999999</v>
      </c>
      <c r="G59" s="195">
        <f t="shared" si="9"/>
        <v>0.78039999999999998</v>
      </c>
      <c r="H59" s="195">
        <f t="shared" si="9"/>
        <v>0.7268</v>
      </c>
      <c r="I59" s="195">
        <f t="shared" si="9"/>
        <v>0.68809999999999993</v>
      </c>
      <c r="J59" s="195">
        <f t="shared" si="9"/>
        <v>0.63449999999999995</v>
      </c>
      <c r="K59" s="195">
        <f t="shared" si="9"/>
        <v>0.58589999999999998</v>
      </c>
      <c r="L59" s="195">
        <f t="shared" si="9"/>
        <v>0.54370000000000007</v>
      </c>
      <c r="M59" s="195">
        <f t="shared" si="9"/>
        <v>0.49990000000000001</v>
      </c>
    </row>
    <row r="60" spans="2:13">
      <c r="B60" t="s">
        <v>200</v>
      </c>
      <c r="C60" s="196">
        <f>SUM(C58:C59)</f>
        <v>0.75890000000000002</v>
      </c>
      <c r="D60" s="196">
        <f t="shared" ref="D60:M60" si="10">SUM(D58:D59)</f>
        <v>0.8496999999999999</v>
      </c>
      <c r="E60" s="196">
        <f t="shared" si="10"/>
        <v>0.95269999999999999</v>
      </c>
      <c r="F60" s="196">
        <f t="shared" si="10"/>
        <v>1.0914999999999999</v>
      </c>
      <c r="G60" s="196">
        <f t="shared" si="10"/>
        <v>1.1294</v>
      </c>
      <c r="H60" s="196">
        <f t="shared" si="10"/>
        <v>1.1377999999999999</v>
      </c>
      <c r="I60" s="196">
        <f t="shared" si="10"/>
        <v>1.1661000000000001</v>
      </c>
      <c r="J60" s="196">
        <f t="shared" si="10"/>
        <v>1.1545000000000001</v>
      </c>
      <c r="K60" s="196">
        <f t="shared" si="10"/>
        <v>1.1389</v>
      </c>
      <c r="L60" s="196">
        <f t="shared" si="10"/>
        <v>1.1177000000000001</v>
      </c>
      <c r="M60" s="196">
        <f t="shared" si="10"/>
        <v>1.0899000000000001</v>
      </c>
    </row>
    <row r="61" spans="2:13">
      <c r="B61" t="s">
        <v>201</v>
      </c>
      <c r="C61" s="191">
        <f>C60-C35</f>
        <v>2.9999999999996696E-4</v>
      </c>
      <c r="D61" s="191">
        <f t="shared" ref="D61:M61" si="11">D60-D35</f>
        <v>-0.10410000000000008</v>
      </c>
      <c r="E61" s="191">
        <f t="shared" si="11"/>
        <v>-1.0800000000000032E-2</v>
      </c>
      <c r="F61" s="191">
        <f t="shared" si="11"/>
        <v>1.0914999999999999</v>
      </c>
      <c r="G61" s="191">
        <f t="shared" si="11"/>
        <v>6.4799999999999969E-2</v>
      </c>
      <c r="H61" s="191">
        <f t="shared" si="11"/>
        <v>1.1377999999999999</v>
      </c>
      <c r="I61" s="191">
        <f t="shared" si="11"/>
        <v>5.9600000000000097E-2</v>
      </c>
      <c r="J61" s="191">
        <f t="shared" si="11"/>
        <v>1.1545000000000001</v>
      </c>
      <c r="K61" s="191">
        <f t="shared" si="11"/>
        <v>4.2899999999999938E-2</v>
      </c>
      <c r="L61" s="191">
        <f t="shared" si="11"/>
        <v>1.1177000000000001</v>
      </c>
      <c r="M61" s="191">
        <f t="shared" si="11"/>
        <v>5.2200000000000024E-2</v>
      </c>
    </row>
    <row r="66" spans="2:13" ht="15">
      <c r="B66" s="193"/>
      <c r="C66" s="183">
        <v>2000</v>
      </c>
      <c r="D66" s="183">
        <v>2001</v>
      </c>
      <c r="E66" s="183">
        <v>2002</v>
      </c>
      <c r="F66" s="183">
        <v>2010</v>
      </c>
      <c r="G66" s="183">
        <v>2020</v>
      </c>
      <c r="H66" s="183">
        <v>2040</v>
      </c>
      <c r="I66" s="183">
        <v>2060</v>
      </c>
      <c r="J66" s="183">
        <v>2080</v>
      </c>
      <c r="K66" s="183">
        <v>2100</v>
      </c>
      <c r="L66" s="183">
        <v>2150</v>
      </c>
      <c r="M66" s="183">
        <v>2200</v>
      </c>
    </row>
    <row r="67" spans="2:13">
      <c r="B67" t="s">
        <v>202</v>
      </c>
      <c r="C67" s="198">
        <v>1.5277438111782244</v>
      </c>
      <c r="D67" s="198">
        <v>1.585018102479548</v>
      </c>
      <c r="E67" s="198">
        <v>1.6407796894468671</v>
      </c>
      <c r="F67" s="198">
        <v>1.9738075793010272</v>
      </c>
      <c r="G67" s="198">
        <v>2.3778064144967206</v>
      </c>
      <c r="H67" s="198">
        <v>3.6355138073564155</v>
      </c>
      <c r="I67" s="198">
        <v>4.7419980960941661</v>
      </c>
      <c r="J67" s="198">
        <v>5.5851958327100206</v>
      </c>
      <c r="K67" s="198">
        <v>6.0593204297030381</v>
      </c>
      <c r="L67" s="198">
        <v>7.1393353917477862</v>
      </c>
      <c r="M67" s="198">
        <v>7.4455779805164024</v>
      </c>
    </row>
    <row r="69" spans="2:13" ht="15">
      <c r="B69" s="2"/>
      <c r="C69" s="185">
        <v>2000</v>
      </c>
      <c r="D69" s="185">
        <v>2010</v>
      </c>
      <c r="E69" s="185">
        <v>2020</v>
      </c>
      <c r="F69" s="185">
        <v>2030</v>
      </c>
      <c r="G69" s="185">
        <v>2040</v>
      </c>
      <c r="H69" s="185">
        <v>2050</v>
      </c>
      <c r="I69" s="185">
        <v>2060</v>
      </c>
      <c r="J69" s="185">
        <v>2070</v>
      </c>
      <c r="K69" s="185">
        <v>2080</v>
      </c>
      <c r="L69" s="185">
        <v>2090</v>
      </c>
      <c r="M69" s="185">
        <v>2100</v>
      </c>
    </row>
    <row r="70" spans="2:13">
      <c r="B70" t="s">
        <v>187</v>
      </c>
      <c r="C70" s="192">
        <v>2.2351852798494578</v>
      </c>
      <c r="D70" s="192">
        <v>2.6141415979017415</v>
      </c>
      <c r="E70" s="192">
        <v>3.0557855721434311</v>
      </c>
      <c r="F70" s="192">
        <v>3.5435090576662724</v>
      </c>
      <c r="G70" s="192">
        <v>4.0442399366190234</v>
      </c>
      <c r="H70" s="192">
        <v>4.5619154221724507</v>
      </c>
      <c r="I70" s="192">
        <v>5.0711111977528223</v>
      </c>
      <c r="J70" s="192">
        <v>5.5655521061852564</v>
      </c>
      <c r="K70" s="192">
        <v>6.0491775259576581</v>
      </c>
      <c r="L70" s="192">
        <v>6.513153825774431</v>
      </c>
      <c r="M70" s="192">
        <v>6.9571596724068581</v>
      </c>
    </row>
    <row r="72" spans="2:13" ht="15">
      <c r="B72" s="2"/>
      <c r="C72" s="185">
        <v>2000</v>
      </c>
      <c r="D72" s="185">
        <v>2010</v>
      </c>
      <c r="E72" s="185">
        <v>2020</v>
      </c>
      <c r="F72" s="185">
        <v>2030</v>
      </c>
      <c r="G72" s="185">
        <v>2040</v>
      </c>
      <c r="H72" s="185">
        <v>2050</v>
      </c>
      <c r="I72" s="185">
        <v>2060</v>
      </c>
      <c r="J72" s="185">
        <v>2070</v>
      </c>
      <c r="K72" s="185">
        <v>2080</v>
      </c>
      <c r="L72" s="185">
        <v>2090</v>
      </c>
      <c r="M72" s="185">
        <v>2100</v>
      </c>
    </row>
    <row r="73" spans="2:13">
      <c r="B73" s="74" t="s">
        <v>203</v>
      </c>
      <c r="C73" s="192">
        <v>0.70569574754168807</v>
      </c>
      <c r="D73" s="192">
        <v>0.79276038486451905</v>
      </c>
      <c r="E73" s="192">
        <v>0.90228089322618765</v>
      </c>
      <c r="F73" s="192">
        <v>1.0223990421018772</v>
      </c>
      <c r="G73" s="192">
        <v>1.1446155130008371</v>
      </c>
      <c r="H73" s="192">
        <v>1.2779430829441314</v>
      </c>
      <c r="I73" s="192">
        <v>1.3955252005090553</v>
      </c>
      <c r="J73" s="192">
        <v>1.4992735004514128</v>
      </c>
      <c r="K73" s="192">
        <v>1.599482504238072</v>
      </c>
      <c r="L73" s="192">
        <v>1.6861320752217388</v>
      </c>
      <c r="M73" s="192">
        <v>1.7720769354524304</v>
      </c>
    </row>
    <row r="74" spans="2:13" ht="15">
      <c r="C74" s="185"/>
      <c r="D74" s="185"/>
      <c r="E74" s="185"/>
      <c r="F74" s="185"/>
      <c r="G74" s="185"/>
      <c r="H74" s="185"/>
      <c r="I74" s="185"/>
      <c r="J74" s="185"/>
      <c r="K74" s="185"/>
      <c r="L74" s="185"/>
      <c r="M74" s="185"/>
    </row>
    <row r="75" spans="2:13">
      <c r="B75" s="7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6"/>
  <sheetViews>
    <sheetView workbookViewId="0">
      <selection activeCell="C6" sqref="C6"/>
    </sheetView>
  </sheetViews>
  <sheetFormatPr defaultColWidth="8.85546875" defaultRowHeight="12.75"/>
  <cols>
    <col min="1" max="1" width="21.140625" customWidth="1"/>
    <col min="2" max="2" width="17.7109375" customWidth="1"/>
  </cols>
  <sheetData>
    <row r="1" spans="1:13">
      <c r="A1" t="s">
        <v>111</v>
      </c>
    </row>
    <row r="2" spans="1:13">
      <c r="A2" t="s">
        <v>112</v>
      </c>
      <c r="B2" t="s">
        <v>204</v>
      </c>
    </row>
    <row r="3" spans="1:13">
      <c r="A3" t="s">
        <v>114</v>
      </c>
      <c r="B3" t="s">
        <v>205</v>
      </c>
    </row>
    <row r="4" spans="1:13">
      <c r="A4" t="s">
        <v>116</v>
      </c>
      <c r="B4" t="s">
        <v>117</v>
      </c>
    </row>
    <row r="6" spans="1:13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8" spans="1:13">
      <c r="A8" t="s">
        <v>92</v>
      </c>
      <c r="B8" t="s">
        <v>15</v>
      </c>
      <c r="C8">
        <v>1.462507</v>
      </c>
      <c r="D8">
        <v>0.169964</v>
      </c>
      <c r="E8">
        <v>0.2771304</v>
      </c>
      <c r="F8">
        <v>7.8373460000000006E-2</v>
      </c>
      <c r="G8">
        <v>-3.7868229999999999E-3</v>
      </c>
      <c r="H8">
        <v>3.2115560000000001E-2</v>
      </c>
      <c r="I8">
        <v>-4.6110529999999997E-2</v>
      </c>
      <c r="J8">
        <v>-2.2611050000000001E-2</v>
      </c>
      <c r="K8">
        <v>-0.13505439999999999</v>
      </c>
      <c r="L8">
        <v>-0.23344909999999999</v>
      </c>
      <c r="M8">
        <v>-0.2290016</v>
      </c>
    </row>
    <row r="9" spans="1:13">
      <c r="B9" t="s">
        <v>16</v>
      </c>
      <c r="C9">
        <v>-9.9022589999999994E-2</v>
      </c>
      <c r="D9">
        <v>-0.16137009999999999</v>
      </c>
      <c r="E9">
        <v>-9.4862020000000005E-2</v>
      </c>
      <c r="F9">
        <v>-2.5808609999999999E-2</v>
      </c>
      <c r="G9">
        <v>5.8775939999999999E-3</v>
      </c>
      <c r="H9">
        <v>7.6760129999999996E-2</v>
      </c>
      <c r="I9">
        <v>0.1087731</v>
      </c>
      <c r="J9">
        <v>0.14828359999999999</v>
      </c>
      <c r="K9">
        <v>-2.2660139999999999E-2</v>
      </c>
      <c r="L9">
        <v>0.15647730000000001</v>
      </c>
      <c r="M9">
        <v>7.4113010000000007E-2</v>
      </c>
    </row>
    <row r="10" spans="1:13">
      <c r="B10" t="s">
        <v>17</v>
      </c>
      <c r="C10">
        <v>0.1860367</v>
      </c>
      <c r="D10">
        <v>0.25664789999999998</v>
      </c>
      <c r="E10">
        <v>0.20352229999999999</v>
      </c>
      <c r="F10">
        <v>0.1972217</v>
      </c>
      <c r="G10">
        <v>0.1721203</v>
      </c>
      <c r="H10">
        <v>8.678168E-2</v>
      </c>
      <c r="I10">
        <v>3.766473E-2</v>
      </c>
      <c r="J10">
        <v>8.1518619999999993E-3</v>
      </c>
      <c r="K10">
        <v>-6.7797140000000001E-3</v>
      </c>
      <c r="L10">
        <v>6.4302329999999996E-3</v>
      </c>
      <c r="M10">
        <v>-3.56666E-2</v>
      </c>
    </row>
    <row r="11" spans="1:13">
      <c r="B11" t="s">
        <v>18</v>
      </c>
      <c r="C11">
        <v>6.3012759999999998E-3</v>
      </c>
      <c r="D11">
        <v>-6.5806139999999999E-2</v>
      </c>
      <c r="E11">
        <v>2.4722979999999999E-2</v>
      </c>
      <c r="F11">
        <v>0.1167916</v>
      </c>
      <c r="G11">
        <v>5.2794019999999997E-2</v>
      </c>
      <c r="H11">
        <v>2.6916820000000001E-2</v>
      </c>
      <c r="I11">
        <v>7.8613619999999995E-2</v>
      </c>
      <c r="J11">
        <v>0.1069813</v>
      </c>
      <c r="K11">
        <v>-0.1441713</v>
      </c>
      <c r="L11">
        <v>-0.1254371</v>
      </c>
      <c r="M11">
        <v>-0.15161189999999999</v>
      </c>
    </row>
    <row r="12" spans="1:13" s="1" customFormat="1">
      <c r="B12" s="1" t="s">
        <v>22</v>
      </c>
      <c r="C12" s="1">
        <v>4.0893620000000004</v>
      </c>
      <c r="D12" s="1">
        <v>2.8102510000000001</v>
      </c>
      <c r="E12" s="1">
        <v>3.0748980000000001</v>
      </c>
      <c r="F12" s="1">
        <v>0.59217390000000003</v>
      </c>
      <c r="G12" s="1">
        <v>1.440212</v>
      </c>
      <c r="H12" s="1">
        <v>1.3565959999999999</v>
      </c>
      <c r="I12" s="1">
        <v>1.2942260000000001</v>
      </c>
      <c r="J12" s="1">
        <v>1.082686</v>
      </c>
      <c r="K12" s="1">
        <v>-0.31306650000000003</v>
      </c>
      <c r="L12" s="1">
        <v>-0.11596960000000001</v>
      </c>
      <c r="M12" s="1">
        <v>-0.69845460000000004</v>
      </c>
    </row>
    <row r="14" spans="1:13">
      <c r="A14" t="s">
        <v>93</v>
      </c>
      <c r="B14" t="s">
        <v>15</v>
      </c>
    </row>
    <row r="15" spans="1:13">
      <c r="B15" t="s">
        <v>16</v>
      </c>
    </row>
    <row r="16" spans="1:13">
      <c r="B16" t="s">
        <v>17</v>
      </c>
    </row>
    <row r="17" spans="1:13">
      <c r="B17" t="s">
        <v>18</v>
      </c>
    </row>
    <row r="18" spans="1:13" s="1" customFormat="1">
      <c r="B18" s="1" t="s">
        <v>22</v>
      </c>
    </row>
    <row r="19" spans="1:13" s="1" customFormat="1"/>
    <row r="20" spans="1:13">
      <c r="A20" t="s">
        <v>94</v>
      </c>
      <c r="B20" t="s">
        <v>15</v>
      </c>
      <c r="C20">
        <v>0</v>
      </c>
      <c r="D20">
        <v>-0.01</v>
      </c>
      <c r="E20">
        <v>-0.02</v>
      </c>
      <c r="F20">
        <v>-0.04</v>
      </c>
      <c r="G20">
        <v>-0.05</v>
      </c>
      <c r="H20">
        <v>-7.0000000000000007E-2</v>
      </c>
      <c r="I20">
        <v>-0.09</v>
      </c>
      <c r="J20">
        <v>-0.11</v>
      </c>
      <c r="K20">
        <v>-0.14000000000000001</v>
      </c>
      <c r="L20">
        <v>-0.16</v>
      </c>
      <c r="M20">
        <v>-0.18</v>
      </c>
    </row>
    <row r="21" spans="1:13">
      <c r="B21" t="s">
        <v>16</v>
      </c>
      <c r="C21">
        <v>0</v>
      </c>
      <c r="D21">
        <v>0.01</v>
      </c>
      <c r="E21">
        <v>0.02</v>
      </c>
      <c r="F21">
        <v>0.03</v>
      </c>
      <c r="G21">
        <v>0.04</v>
      </c>
      <c r="H21">
        <v>0.04</v>
      </c>
      <c r="I21">
        <v>0.05</v>
      </c>
      <c r="J21">
        <v>0.06</v>
      </c>
      <c r="K21">
        <v>0.06</v>
      </c>
      <c r="L21">
        <v>7.0000000000000007E-2</v>
      </c>
      <c r="M21">
        <v>7.0000000000000007E-2</v>
      </c>
    </row>
    <row r="22" spans="1:13">
      <c r="B22" t="s">
        <v>17</v>
      </c>
      <c r="C22">
        <v>0.03</v>
      </c>
      <c r="D22">
        <v>0.03</v>
      </c>
      <c r="E22">
        <v>0.02</v>
      </c>
      <c r="F22">
        <v>0.01</v>
      </c>
      <c r="G22">
        <v>0</v>
      </c>
      <c r="H22">
        <v>-0.01</v>
      </c>
      <c r="I22">
        <v>-0.03</v>
      </c>
      <c r="J22">
        <v>-0.04</v>
      </c>
      <c r="K22">
        <v>-0.06</v>
      </c>
      <c r="L22">
        <v>-7.0000000000000007E-2</v>
      </c>
      <c r="M22">
        <v>-0.09</v>
      </c>
    </row>
    <row r="23" spans="1:13">
      <c r="B23" t="s">
        <v>18</v>
      </c>
      <c r="C23">
        <v>0</v>
      </c>
      <c r="D23">
        <v>-0.03</v>
      </c>
      <c r="E23">
        <v>-0.05</v>
      </c>
      <c r="F23">
        <v>-0.08</v>
      </c>
      <c r="G23">
        <v>-0.1</v>
      </c>
      <c r="H23">
        <v>-0.13</v>
      </c>
      <c r="I23">
        <v>-0.15</v>
      </c>
      <c r="J23">
        <v>-0.18</v>
      </c>
      <c r="K23">
        <v>-0.2</v>
      </c>
      <c r="L23">
        <v>-0.23</v>
      </c>
      <c r="M23">
        <v>-0.25</v>
      </c>
    </row>
    <row r="24" spans="1:13" s="1" customFormat="1">
      <c r="B24" s="1" t="s">
        <v>22</v>
      </c>
      <c r="C24" s="1">
        <v>3.96</v>
      </c>
      <c r="D24" s="1">
        <v>3.59</v>
      </c>
      <c r="E24" s="1">
        <v>3.24</v>
      </c>
      <c r="F24" s="1">
        <v>2.77</v>
      </c>
      <c r="G24" s="1">
        <v>2.21</v>
      </c>
      <c r="H24" s="1">
        <v>1.58</v>
      </c>
      <c r="I24" s="1">
        <v>0.88</v>
      </c>
      <c r="J24" s="1">
        <v>0.13</v>
      </c>
      <c r="K24" s="1">
        <v>-0.67</v>
      </c>
      <c r="L24" s="1">
        <v>-1.52</v>
      </c>
      <c r="M24" s="1">
        <v>-2.4</v>
      </c>
    </row>
    <row r="25" spans="1:13" s="1" customFormat="1"/>
    <row r="26" spans="1:13">
      <c r="A26" t="s">
        <v>95</v>
      </c>
      <c r="B26" t="s">
        <v>15</v>
      </c>
      <c r="C26">
        <v>0.22745960978888899</v>
      </c>
      <c r="D26">
        <v>0.18488849487777789</v>
      </c>
      <c r="E26">
        <v>1.3571671299999951E-2</v>
      </c>
      <c r="F26">
        <v>7.8140808777777682E-3</v>
      </c>
      <c r="G26">
        <v>1.0564519900000006E-2</v>
      </c>
      <c r="H26">
        <v>2.1822988366666667E-2</v>
      </c>
      <c r="I26">
        <v>1.3981105722222213E-2</v>
      </c>
      <c r="J26">
        <v>-1.8302713000000106E-3</v>
      </c>
      <c r="K26">
        <v>-2.5611142700000006E-2</v>
      </c>
      <c r="L26">
        <v>-3.0994667611111124E-2</v>
      </c>
      <c r="M26">
        <v>-3.6378192522222248E-2</v>
      </c>
    </row>
    <row r="27" spans="1:13">
      <c r="B27" t="s">
        <v>16</v>
      </c>
      <c r="C27">
        <v>0.206010286275322</v>
      </c>
      <c r="D27">
        <v>8.939299536605777E-2</v>
      </c>
      <c r="E27">
        <v>5.0499062235306653E-2</v>
      </c>
      <c r="F27">
        <v>4.4000176610891104E-2</v>
      </c>
      <c r="G27">
        <v>3.7218055519064437E-2</v>
      </c>
      <c r="H27">
        <v>3.0152698959826665E-2</v>
      </c>
      <c r="I27">
        <v>2.2724348697306666E-2</v>
      </c>
      <c r="J27">
        <v>1.4244692089332224E-2</v>
      </c>
      <c r="K27">
        <v>4.7137291359033344E-3</v>
      </c>
      <c r="L27">
        <v>4.9837414077000058E-4</v>
      </c>
      <c r="M27">
        <v>-3.7169808543633335E-3</v>
      </c>
    </row>
    <row r="28" spans="1:13">
      <c r="B28" t="s">
        <v>17</v>
      </c>
      <c r="C28">
        <v>0.21146168877777799</v>
      </c>
      <c r="D28">
        <v>0.10707167533333335</v>
      </c>
      <c r="E28">
        <v>4.7189479333333326E-2</v>
      </c>
      <c r="F28">
        <v>2.2000774888888873E-2</v>
      </c>
      <c r="G28">
        <v>2.4580514444444324E-3</v>
      </c>
      <c r="H28">
        <v>-1.1438691000000006E-2</v>
      </c>
      <c r="I28">
        <v>-1.6087702400000001E-2</v>
      </c>
      <c r="J28">
        <v>-1.9150182822222223E-2</v>
      </c>
      <c r="K28">
        <v>-2.0626132266666666E-2</v>
      </c>
      <c r="L28">
        <v>-2.2006427422222224E-2</v>
      </c>
      <c r="M28">
        <v>-2.3386722577777779E-2</v>
      </c>
    </row>
    <row r="29" spans="1:13">
      <c r="B29" t="s">
        <v>18</v>
      </c>
      <c r="C29">
        <v>0.38427569693333302</v>
      </c>
      <c r="D29">
        <v>0.25027748490555562</v>
      </c>
      <c r="E29">
        <v>0.14724603318333335</v>
      </c>
      <c r="F29">
        <v>0.12485005652777778</v>
      </c>
      <c r="G29">
        <v>0.10462448626666666</v>
      </c>
      <c r="H29">
        <v>8.6569322399999996E-2</v>
      </c>
      <c r="I29">
        <v>6.6701934151111114E-2</v>
      </c>
      <c r="J29">
        <v>4.5998506387777791E-2</v>
      </c>
      <c r="K29">
        <v>2.4459039110000004E-2</v>
      </c>
      <c r="L29">
        <v>1.4115053223333335E-2</v>
      </c>
      <c r="M29">
        <v>3.7710673366666675E-3</v>
      </c>
    </row>
    <row r="30" spans="1:13" s="1" customFormat="1">
      <c r="B30" s="1" t="s">
        <v>22</v>
      </c>
      <c r="C30" s="1">
        <v>3.8162694025926598</v>
      </c>
      <c r="D30" s="1">
        <v>2.801584351775428</v>
      </c>
      <c r="E30" s="1">
        <v>1.9289673598680837</v>
      </c>
      <c r="F30" s="1">
        <v>1.8392032276613721</v>
      </c>
      <c r="G30" s="1">
        <v>1.7741529410229535</v>
      </c>
      <c r="H30" s="1">
        <v>1.7338164999528269</v>
      </c>
      <c r="I30" s="1">
        <v>1.6196043046623729</v>
      </c>
      <c r="J30" s="1">
        <v>1.3235957289508433</v>
      </c>
      <c r="K30" s="1">
        <v>0.84579077281823667</v>
      </c>
      <c r="L30" s="1">
        <v>0.73232211624199228</v>
      </c>
      <c r="M30" s="1">
        <v>0.61885345966574778</v>
      </c>
    </row>
    <row r="33" spans="1:13">
      <c r="B33" t="s">
        <v>206</v>
      </c>
      <c r="C33">
        <f t="shared" ref="C33:M33" si="0">AVERAGE(C30,C24,C12)</f>
        <v>3.9552104675308866</v>
      </c>
      <c r="D33">
        <f>AVERAGE(D30,D18,D24,D12)</f>
        <v>3.0672784505918096</v>
      </c>
      <c r="E33">
        <f t="shared" si="0"/>
        <v>2.7479551199560284</v>
      </c>
      <c r="F33">
        <f t="shared" si="0"/>
        <v>1.7337923758871241</v>
      </c>
      <c r="G33">
        <f t="shared" si="0"/>
        <v>1.8081216470076511</v>
      </c>
      <c r="H33">
        <f t="shared" si="0"/>
        <v>1.5568041666509422</v>
      </c>
      <c r="I33">
        <f t="shared" si="0"/>
        <v>1.2646101015541242</v>
      </c>
      <c r="J33">
        <f t="shared" si="0"/>
        <v>0.84542724298361449</v>
      </c>
      <c r="K33">
        <f t="shared" si="0"/>
        <v>-4.5758575727254468E-2</v>
      </c>
      <c r="L33">
        <f t="shared" si="0"/>
        <v>-0.30121582791933593</v>
      </c>
      <c r="M33">
        <f t="shared" si="0"/>
        <v>-0.82653371344475079</v>
      </c>
    </row>
    <row r="35" spans="1:13">
      <c r="A35" s="3" t="s">
        <v>207</v>
      </c>
    </row>
    <row r="39" spans="1:13">
      <c r="A39" t="s">
        <v>208</v>
      </c>
    </row>
    <row r="41" spans="1:13">
      <c r="B41" s="2" t="s">
        <v>118</v>
      </c>
      <c r="C41" s="2">
        <v>2000</v>
      </c>
      <c r="D41" s="2">
        <v>2010</v>
      </c>
      <c r="E41" s="2">
        <v>2020</v>
      </c>
      <c r="F41" s="2">
        <v>2030</v>
      </c>
      <c r="G41" s="2">
        <v>2040</v>
      </c>
      <c r="H41" s="2">
        <v>2050</v>
      </c>
      <c r="I41" s="2">
        <v>2060</v>
      </c>
      <c r="J41" s="2">
        <v>2070</v>
      </c>
      <c r="K41" s="2">
        <v>2080</v>
      </c>
      <c r="L41" s="2">
        <v>2090</v>
      </c>
      <c r="M41" s="2">
        <v>2100</v>
      </c>
    </row>
    <row r="42" spans="1:13">
      <c r="B42" t="s">
        <v>92</v>
      </c>
      <c r="C42">
        <v>4.0893620000000004</v>
      </c>
      <c r="D42">
        <v>2.8102510000000001</v>
      </c>
      <c r="E42">
        <v>3.0748980000000001</v>
      </c>
      <c r="F42">
        <v>0.59217390000000003</v>
      </c>
      <c r="G42">
        <v>1.440212</v>
      </c>
      <c r="H42">
        <v>1.3565959999999999</v>
      </c>
      <c r="I42">
        <v>1.2942260000000001</v>
      </c>
      <c r="J42">
        <v>1.082686</v>
      </c>
      <c r="K42">
        <v>-0.31306650000000003</v>
      </c>
      <c r="L42">
        <v>-0.11596960000000001</v>
      </c>
      <c r="M42">
        <v>-0.69845460000000004</v>
      </c>
    </row>
    <row r="43" spans="1:13"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B44" t="s">
        <v>94</v>
      </c>
      <c r="C44">
        <v>3.96</v>
      </c>
      <c r="D44">
        <v>3.59</v>
      </c>
      <c r="E44">
        <v>3.11</v>
      </c>
      <c r="F44">
        <v>2.37</v>
      </c>
      <c r="G44">
        <v>1.37</v>
      </c>
      <c r="H44">
        <v>0.01</v>
      </c>
      <c r="I44">
        <v>-1.7</v>
      </c>
      <c r="J44">
        <v>-3.87</v>
      </c>
      <c r="K44">
        <v>-6.04</v>
      </c>
      <c r="L44">
        <v>-7.33</v>
      </c>
      <c r="M44">
        <v>-8.26</v>
      </c>
    </row>
    <row r="45" spans="1:13">
      <c r="B45" t="s">
        <v>95</v>
      </c>
      <c r="C45">
        <v>3.8162694025926598</v>
      </c>
      <c r="D45">
        <v>2.801584351775428</v>
      </c>
      <c r="E45">
        <v>1.0735675390206065</v>
      </c>
      <c r="F45">
        <v>0.7333480570639912</v>
      </c>
      <c r="G45">
        <v>0.62841414993228673</v>
      </c>
      <c r="H45">
        <v>0.75876581762549344</v>
      </c>
      <c r="I45">
        <v>0.60640379054439542</v>
      </c>
      <c r="J45">
        <v>0.38500690498647661</v>
      </c>
      <c r="K45">
        <v>9.4575160951736598E-2</v>
      </c>
      <c r="L45">
        <v>0.37283585655938112</v>
      </c>
      <c r="M45">
        <v>0.65109655216702556</v>
      </c>
    </row>
    <row r="46" spans="1:13">
      <c r="B46" s="1" t="s">
        <v>206</v>
      </c>
      <c r="C46" s="119">
        <f>AVERAGE(C42:C45)</f>
        <v>2.966407850648165</v>
      </c>
      <c r="D46" s="119">
        <f t="shared" ref="D46:M46" si="1">AVERAGE(D42:D45)</f>
        <v>2.3004588379438569</v>
      </c>
      <c r="E46" s="119">
        <f t="shared" si="1"/>
        <v>1.8146163847551517</v>
      </c>
      <c r="F46" s="119">
        <f t="shared" si="1"/>
        <v>0.92388048926599786</v>
      </c>
      <c r="G46" s="119">
        <f t="shared" si="1"/>
        <v>0.85965653748307169</v>
      </c>
      <c r="H46" s="119">
        <f t="shared" si="1"/>
        <v>0.53134045440637334</v>
      </c>
      <c r="I46" s="119">
        <f t="shared" si="1"/>
        <v>5.015744763609889E-2</v>
      </c>
      <c r="J46" s="119">
        <f t="shared" si="1"/>
        <v>-0.60057677375338092</v>
      </c>
      <c r="K46" s="119">
        <f t="shared" si="1"/>
        <v>-1.5646228347620659</v>
      </c>
      <c r="L46" s="119">
        <f t="shared" si="1"/>
        <v>-1.7682834358601547</v>
      </c>
      <c r="M46" s="119">
        <f t="shared" si="1"/>
        <v>-2.0768395119582435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06"/>
  <sheetViews>
    <sheetView topLeftCell="A4" workbookViewId="0">
      <selection activeCell="C35" sqref="C35"/>
    </sheetView>
  </sheetViews>
  <sheetFormatPr defaultColWidth="8.85546875" defaultRowHeight="12.75"/>
  <cols>
    <col min="1" max="1" width="16.28515625" customWidth="1"/>
    <col min="2" max="2" width="26.42578125" customWidth="1"/>
  </cols>
  <sheetData>
    <row r="1" spans="1:13">
      <c r="A1" t="s">
        <v>111</v>
      </c>
    </row>
    <row r="2" spans="1:13">
      <c r="A2" t="s">
        <v>112</v>
      </c>
      <c r="B2" t="s">
        <v>209</v>
      </c>
    </row>
    <row r="3" spans="1:13">
      <c r="A3" t="s">
        <v>114</v>
      </c>
      <c r="B3" t="s">
        <v>205</v>
      </c>
    </row>
    <row r="4" spans="1:13">
      <c r="A4" t="s">
        <v>116</v>
      </c>
      <c r="B4" t="s">
        <v>117</v>
      </c>
    </row>
    <row r="6" spans="1:13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8" spans="1:13">
      <c r="A8" t="s">
        <v>92</v>
      </c>
      <c r="B8" t="s">
        <v>15</v>
      </c>
      <c r="C8">
        <v>4.2810269999999999</v>
      </c>
      <c r="D8">
        <v>6.8962479999999999</v>
      </c>
      <c r="E8">
        <v>8.6928599999999996</v>
      </c>
      <c r="F8">
        <v>9.5940379999999994</v>
      </c>
      <c r="G8">
        <v>9.833971</v>
      </c>
      <c r="H8">
        <v>8.9105539999999994</v>
      </c>
      <c r="I8">
        <v>8.1556709999999999</v>
      </c>
      <c r="J8">
        <v>8.0222820000000006</v>
      </c>
      <c r="K8">
        <v>8.0042419999999996</v>
      </c>
      <c r="L8">
        <v>7.8237649999999999</v>
      </c>
      <c r="M8">
        <v>7.7055699999999998</v>
      </c>
    </row>
    <row r="9" spans="1:13">
      <c r="B9" t="s">
        <v>16</v>
      </c>
      <c r="C9">
        <v>4.7726410000000001</v>
      </c>
      <c r="D9">
        <v>4.8802760000000003</v>
      </c>
      <c r="E9">
        <v>5.0317309999999997</v>
      </c>
      <c r="F9">
        <v>4.9741039999999996</v>
      </c>
      <c r="G9">
        <v>4.8897349999999999</v>
      </c>
      <c r="H9">
        <v>4.901745</v>
      </c>
      <c r="I9">
        <v>4.6963739999999996</v>
      </c>
      <c r="J9">
        <v>4.6924080000000004</v>
      </c>
      <c r="K9">
        <v>4.8834119999999999</v>
      </c>
      <c r="L9">
        <v>5.0480219999999996</v>
      </c>
      <c r="M9">
        <v>5.2170909999999999</v>
      </c>
    </row>
    <row r="10" spans="1:13">
      <c r="B10" t="s">
        <v>17</v>
      </c>
      <c r="C10">
        <v>0.99874719999999995</v>
      </c>
      <c r="D10">
        <v>1.541391</v>
      </c>
      <c r="E10">
        <v>2.1514519999999999</v>
      </c>
      <c r="F10">
        <v>2.7709220000000001</v>
      </c>
      <c r="G10">
        <v>3.532686</v>
      </c>
      <c r="H10">
        <v>4.2417939999999996</v>
      </c>
      <c r="I10">
        <v>4.8941600000000003</v>
      </c>
      <c r="J10">
        <v>5.6533660000000001</v>
      </c>
      <c r="K10">
        <v>6.4648070000000004</v>
      </c>
      <c r="L10">
        <v>7.2620170000000002</v>
      </c>
      <c r="M10">
        <v>7.998075</v>
      </c>
    </row>
    <row r="11" spans="1:13">
      <c r="B11" t="s">
        <v>18</v>
      </c>
      <c r="C11">
        <v>6.0971060000000001</v>
      </c>
      <c r="D11">
        <v>6.3946699999999996</v>
      </c>
      <c r="E11">
        <v>7.0429740000000001</v>
      </c>
      <c r="F11">
        <v>7.1591149999999999</v>
      </c>
      <c r="G11">
        <v>7.0990520000000004</v>
      </c>
      <c r="H11">
        <v>6.9629529999999997</v>
      </c>
      <c r="I11">
        <v>6.6854189999999996</v>
      </c>
      <c r="J11">
        <v>6.9228940000000003</v>
      </c>
      <c r="K11">
        <v>7.2772769999999998</v>
      </c>
      <c r="L11">
        <v>7.4595690000000001</v>
      </c>
      <c r="M11">
        <v>7.4897499999999999</v>
      </c>
    </row>
    <row r="12" spans="1:13">
      <c r="B12" t="s">
        <v>19</v>
      </c>
      <c r="C12">
        <v>13.68754</v>
      </c>
      <c r="D12">
        <v>14.210559999999999</v>
      </c>
      <c r="E12">
        <v>14.97489</v>
      </c>
      <c r="F12">
        <v>14.8969</v>
      </c>
      <c r="G12">
        <v>14.60295</v>
      </c>
      <c r="H12">
        <v>14.358610000000001</v>
      </c>
      <c r="I12">
        <v>13.729660000000001</v>
      </c>
      <c r="J12">
        <v>13.794460000000001</v>
      </c>
      <c r="K12">
        <v>14.194470000000001</v>
      </c>
      <c r="L12">
        <v>14.56673</v>
      </c>
      <c r="M12">
        <v>14.894410000000001</v>
      </c>
    </row>
    <row r="13" spans="1:13">
      <c r="B13" t="s">
        <v>20</v>
      </c>
      <c r="C13">
        <v>8.4586210000000008</v>
      </c>
      <c r="D13">
        <v>12.040570000000001</v>
      </c>
      <c r="E13">
        <v>14.60751</v>
      </c>
      <c r="F13">
        <v>16.19829</v>
      </c>
      <c r="G13">
        <v>17.328340000000001</v>
      </c>
      <c r="H13">
        <v>17.215</v>
      </c>
      <c r="I13">
        <v>17.085180000000001</v>
      </c>
      <c r="J13">
        <v>17.69163</v>
      </c>
      <c r="K13">
        <v>18.42877</v>
      </c>
      <c r="L13">
        <v>19.03595</v>
      </c>
      <c r="M13">
        <v>19.877050000000001</v>
      </c>
    </row>
    <row r="14" spans="1:13">
      <c r="B14" t="s">
        <v>21</v>
      </c>
      <c r="C14">
        <v>4.4882119999999999</v>
      </c>
      <c r="D14">
        <v>5.6373179999999996</v>
      </c>
      <c r="E14">
        <v>7.3257199999999996</v>
      </c>
      <c r="F14">
        <v>8.92591</v>
      </c>
      <c r="G14">
        <v>11.3154</v>
      </c>
      <c r="H14">
        <v>13.76013</v>
      </c>
      <c r="I14">
        <v>16.15541</v>
      </c>
      <c r="J14">
        <v>18.74541</v>
      </c>
      <c r="K14">
        <v>21.144089999999998</v>
      </c>
      <c r="L14">
        <v>22.973140000000001</v>
      </c>
      <c r="M14">
        <v>25.308330000000002</v>
      </c>
    </row>
    <row r="15" spans="1:13" s="1" customFormat="1">
      <c r="B15" s="1" t="s">
        <v>22</v>
      </c>
      <c r="C15" s="1">
        <v>26.634370000000001</v>
      </c>
      <c r="D15" s="1">
        <v>31.888449999999999</v>
      </c>
      <c r="E15" s="1">
        <v>36.908119999999997</v>
      </c>
      <c r="F15" s="1">
        <v>40.021099999999997</v>
      </c>
      <c r="G15" s="1">
        <v>43.246690000000001</v>
      </c>
      <c r="H15" s="1">
        <v>45.333730000000003</v>
      </c>
      <c r="I15" s="1">
        <v>46.97025</v>
      </c>
      <c r="J15" s="1">
        <v>50.231490000000001</v>
      </c>
      <c r="K15" s="1">
        <v>53.767330000000001</v>
      </c>
      <c r="L15" s="1">
        <v>56.575830000000003</v>
      </c>
      <c r="M15" s="1">
        <v>60.07978</v>
      </c>
    </row>
    <row r="17" spans="1:13">
      <c r="A17" t="s">
        <v>93</v>
      </c>
      <c r="B17" t="s">
        <v>15</v>
      </c>
      <c r="C17">
        <v>3.3431864999999998</v>
      </c>
      <c r="D17">
        <v>6.9425309750187676</v>
      </c>
      <c r="E17">
        <v>9.7412017724401938</v>
      </c>
      <c r="F17">
        <v>13.341644376604764</v>
      </c>
      <c r="G17">
        <v>17.819236122884529</v>
      </c>
      <c r="H17">
        <v>22.040798636494824</v>
      </c>
      <c r="I17">
        <v>25.474195203366317</v>
      </c>
      <c r="J17">
        <v>28.156895066915901</v>
      </c>
      <c r="K17">
        <v>30.007650853086545</v>
      </c>
      <c r="L17">
        <v>30.953427828666861</v>
      </c>
      <c r="M17">
        <v>32.242875276265657</v>
      </c>
    </row>
    <row r="18" spans="1:13">
      <c r="B18" t="s">
        <v>16</v>
      </c>
      <c r="C18">
        <v>3.8353371699999999</v>
      </c>
      <c r="D18">
        <v>4.1971611613389639</v>
      </c>
      <c r="E18">
        <v>4.1631802649832945</v>
      </c>
      <c r="F18">
        <v>4.0602480511328496</v>
      </c>
      <c r="G18">
        <v>3.9296392871417374</v>
      </c>
      <c r="H18">
        <v>3.9259367949847475</v>
      </c>
      <c r="I18">
        <v>4.1330379520441518</v>
      </c>
      <c r="J18">
        <v>4.2233002891608207</v>
      </c>
      <c r="K18">
        <v>5.0112640933871049</v>
      </c>
      <c r="L18">
        <v>5.3305299826460182</v>
      </c>
      <c r="M18">
        <v>5.6805678119060374</v>
      </c>
    </row>
    <row r="19" spans="1:13">
      <c r="B19" t="s">
        <v>17</v>
      </c>
    </row>
    <row r="20" spans="1:13">
      <c r="B20" t="s">
        <v>18</v>
      </c>
      <c r="C20">
        <v>5.6555177099999998</v>
      </c>
      <c r="D20">
        <v>5.9747322045021383</v>
      </c>
      <c r="E20">
        <v>5.9053950270113056</v>
      </c>
      <c r="F20">
        <v>5.6788112373127131</v>
      </c>
      <c r="G20">
        <v>5.8534303490578008</v>
      </c>
      <c r="H20">
        <v>6.3817940440021941</v>
      </c>
      <c r="I20">
        <v>6.3145271990387464</v>
      </c>
      <c r="J20">
        <v>6.8719901967506356</v>
      </c>
      <c r="K20">
        <v>7.3521347087696265</v>
      </c>
      <c r="L20">
        <v>7.902294767046337</v>
      </c>
      <c r="M20">
        <v>8.4606443252659531</v>
      </c>
    </row>
    <row r="21" spans="1:13">
      <c r="B21" t="s">
        <v>19</v>
      </c>
      <c r="C21">
        <v>11.576042449999999</v>
      </c>
      <c r="D21">
        <v>12.287103663511662</v>
      </c>
      <c r="E21">
        <v>12.234140595563986</v>
      </c>
      <c r="F21">
        <v>11.754763504908968</v>
      </c>
      <c r="G21">
        <v>11.693865214914448</v>
      </c>
      <c r="H21">
        <v>12.193990925749404</v>
      </c>
      <c r="I21">
        <v>12.43339989345427</v>
      </c>
      <c r="J21">
        <v>13.322433186405602</v>
      </c>
      <c r="K21">
        <v>14.937645061663686</v>
      </c>
      <c r="L21">
        <v>15.987801503658758</v>
      </c>
      <c r="M21">
        <v>17.085627059386212</v>
      </c>
    </row>
    <row r="22" spans="1:13">
      <c r="B22" t="s">
        <v>20</v>
      </c>
      <c r="C22">
        <v>6.2512467899999997</v>
      </c>
      <c r="D22">
        <v>10.306925702572359</v>
      </c>
      <c r="E22">
        <v>14.277087091585534</v>
      </c>
      <c r="F22">
        <v>19.378887150782063</v>
      </c>
      <c r="G22">
        <v>25.879134493070307</v>
      </c>
      <c r="H22">
        <v>32.706180603974211</v>
      </c>
      <c r="I22">
        <v>39.349308673603673</v>
      </c>
      <c r="J22">
        <v>46.344653704942594</v>
      </c>
      <c r="K22">
        <v>50.933131670762741</v>
      </c>
      <c r="L22">
        <v>53.546938377379114</v>
      </c>
      <c r="M22">
        <v>56.285851624063994</v>
      </c>
    </row>
    <row r="23" spans="1:13">
      <c r="B23" t="s">
        <v>21</v>
      </c>
      <c r="C23">
        <v>5.8013525000000001</v>
      </c>
      <c r="D23">
        <v>7.6446774713370855</v>
      </c>
      <c r="E23">
        <v>9.6057167058475539</v>
      </c>
      <c r="F23">
        <v>12.2707569056334</v>
      </c>
      <c r="G23">
        <v>15.612440058395066</v>
      </c>
      <c r="H23">
        <v>19.425023299773812</v>
      </c>
      <c r="I23">
        <v>24.693986497477734</v>
      </c>
      <c r="J23">
        <v>30.333441013027453</v>
      </c>
      <c r="K23">
        <v>34.938734732835144</v>
      </c>
      <c r="L23">
        <v>39.53775716810555</v>
      </c>
      <c r="M23">
        <v>41.306152519649991</v>
      </c>
    </row>
    <row r="24" spans="1:13" s="1" customFormat="1">
      <c r="B24" s="1" t="s">
        <v>22</v>
      </c>
      <c r="C24" s="1">
        <v>24.753845389999999</v>
      </c>
      <c r="D24" s="1">
        <v>31.540070487421104</v>
      </c>
      <c r="E24" s="1">
        <v>37.601955184842808</v>
      </c>
      <c r="F24" s="1">
        <v>45.09029113186763</v>
      </c>
      <c r="G24" s="1">
        <v>55.093503423322431</v>
      </c>
      <c r="H24" s="1">
        <v>66.466606125254074</v>
      </c>
      <c r="I24" s="1">
        <v>78.856708026199286</v>
      </c>
      <c r="J24" s="1">
        <v>92.625854163677133</v>
      </c>
      <c r="K24" s="1">
        <v>103.66351148596235</v>
      </c>
      <c r="L24" s="1">
        <v>112.12231956499923</v>
      </c>
      <c r="M24" s="1">
        <v>117.91352138378443</v>
      </c>
    </row>
    <row r="26" spans="1:13">
      <c r="A26" t="s">
        <v>94</v>
      </c>
      <c r="B26" t="s">
        <v>15</v>
      </c>
      <c r="C26">
        <v>3.97</v>
      </c>
      <c r="D26">
        <v>5.16</v>
      </c>
      <c r="E26">
        <v>7.23</v>
      </c>
      <c r="F26">
        <v>8.56</v>
      </c>
      <c r="G26">
        <v>9.8800000000000008</v>
      </c>
      <c r="H26">
        <v>8.89</v>
      </c>
      <c r="I26">
        <v>8.4499999999999993</v>
      </c>
      <c r="J26">
        <v>7.86</v>
      </c>
      <c r="K26">
        <v>8.3000000000000007</v>
      </c>
      <c r="L26">
        <v>8.57</v>
      </c>
      <c r="M26">
        <v>9.2100000000000009</v>
      </c>
    </row>
    <row r="27" spans="1:13">
      <c r="B27" t="s">
        <v>16</v>
      </c>
      <c r="C27">
        <v>4.91</v>
      </c>
      <c r="D27">
        <v>4.82</v>
      </c>
      <c r="E27">
        <v>5.26</v>
      </c>
      <c r="F27">
        <v>5.34</v>
      </c>
      <c r="G27">
        <v>5.01</v>
      </c>
      <c r="H27">
        <v>4.32</v>
      </c>
      <c r="I27">
        <v>3.83</v>
      </c>
      <c r="J27">
        <v>3.29</v>
      </c>
      <c r="K27">
        <v>2.74</v>
      </c>
      <c r="L27">
        <v>2.4300000000000002</v>
      </c>
      <c r="M27">
        <v>2.36</v>
      </c>
    </row>
    <row r="28" spans="1:13">
      <c r="B28" t="s">
        <v>17</v>
      </c>
      <c r="C28">
        <v>1.22</v>
      </c>
      <c r="D28">
        <v>1.21</v>
      </c>
      <c r="E28">
        <v>1.68</v>
      </c>
      <c r="F28">
        <v>2.4300000000000002</v>
      </c>
      <c r="G28">
        <v>3.49</v>
      </c>
      <c r="H28">
        <v>4.24</v>
      </c>
      <c r="I28">
        <v>4.4000000000000004</v>
      </c>
      <c r="J28">
        <v>4.67</v>
      </c>
      <c r="K28">
        <v>4.76</v>
      </c>
      <c r="L28">
        <v>4.8099999999999996</v>
      </c>
      <c r="M28">
        <v>4.8</v>
      </c>
    </row>
    <row r="29" spans="1:13">
      <c r="B29" t="s">
        <v>18</v>
      </c>
      <c r="C29">
        <v>6.84</v>
      </c>
      <c r="D29">
        <v>7.3</v>
      </c>
      <c r="E29">
        <v>8.75</v>
      </c>
      <c r="F29">
        <v>8.73</v>
      </c>
      <c r="G29">
        <v>7.31</v>
      </c>
      <c r="H29">
        <v>5.95</v>
      </c>
      <c r="I29">
        <v>6.12</v>
      </c>
      <c r="J29">
        <v>5.59</v>
      </c>
      <c r="K29">
        <v>5.55</v>
      </c>
      <c r="L29">
        <v>6.02</v>
      </c>
      <c r="M29">
        <v>6.76</v>
      </c>
    </row>
    <row r="30" spans="1:13">
      <c r="B30" t="s">
        <v>19</v>
      </c>
      <c r="C30">
        <v>13.57</v>
      </c>
      <c r="D30">
        <v>13.8</v>
      </c>
      <c r="E30">
        <v>15.62</v>
      </c>
      <c r="F30">
        <v>15.41</v>
      </c>
      <c r="G30">
        <v>13.34</v>
      </c>
      <c r="H30">
        <v>11.11</v>
      </c>
      <c r="I30">
        <v>10.72</v>
      </c>
      <c r="J30">
        <v>9.5500000000000007</v>
      </c>
      <c r="K30">
        <v>8.8000000000000007</v>
      </c>
      <c r="L30">
        <v>8.82</v>
      </c>
      <c r="M30">
        <v>9.35</v>
      </c>
    </row>
    <row r="31" spans="1:13">
      <c r="B31" t="s">
        <v>20</v>
      </c>
      <c r="C31">
        <v>9.23</v>
      </c>
      <c r="D31">
        <v>10.63</v>
      </c>
      <c r="E31">
        <v>14.82</v>
      </c>
      <c r="F31">
        <v>18.03</v>
      </c>
      <c r="G31">
        <v>21.53</v>
      </c>
      <c r="H31">
        <v>22.22</v>
      </c>
      <c r="I31">
        <v>22.37</v>
      </c>
      <c r="J31">
        <v>21.89</v>
      </c>
      <c r="K31">
        <v>22.07</v>
      </c>
      <c r="L31">
        <v>22.26</v>
      </c>
      <c r="M31">
        <v>22.79</v>
      </c>
    </row>
    <row r="32" spans="1:13">
      <c r="B32" t="s">
        <v>21</v>
      </c>
      <c r="C32">
        <v>3.98</v>
      </c>
      <c r="D32">
        <v>4.72</v>
      </c>
      <c r="E32">
        <v>7.16</v>
      </c>
      <c r="F32">
        <v>8.6199999999999992</v>
      </c>
      <c r="G32">
        <v>9.74</v>
      </c>
      <c r="H32">
        <v>10.16</v>
      </c>
      <c r="I32">
        <v>10.87</v>
      </c>
      <c r="J32">
        <v>11.26</v>
      </c>
      <c r="K32">
        <v>10.97</v>
      </c>
      <c r="L32">
        <v>10.79</v>
      </c>
      <c r="M32">
        <v>10.5</v>
      </c>
    </row>
    <row r="33" spans="1:13" s="1" customFormat="1">
      <c r="B33" s="1" t="s">
        <v>22</v>
      </c>
      <c r="C33" s="1">
        <v>26.79</v>
      </c>
      <c r="D33" s="1">
        <v>29.15</v>
      </c>
      <c r="E33" s="1">
        <v>37.6</v>
      </c>
      <c r="F33" s="1">
        <v>42.07</v>
      </c>
      <c r="G33" s="1">
        <v>44.61</v>
      </c>
      <c r="H33" s="1">
        <v>43.49</v>
      </c>
      <c r="I33" s="1">
        <v>43.95</v>
      </c>
      <c r="J33" s="1">
        <v>42.7</v>
      </c>
      <c r="K33" s="1">
        <v>41.84</v>
      </c>
      <c r="L33" s="1">
        <v>41.88</v>
      </c>
      <c r="M33" s="1">
        <v>42.65</v>
      </c>
    </row>
    <row r="35" spans="1:13">
      <c r="A35" t="s">
        <v>95</v>
      </c>
      <c r="B35" t="s">
        <v>15</v>
      </c>
      <c r="C35">
        <v>4.9926666917355504</v>
      </c>
      <c r="D35">
        <v>7.6915201154125876</v>
      </c>
      <c r="E35">
        <v>10.785021757731096</v>
      </c>
      <c r="F35">
        <v>13.22339910706992</v>
      </c>
      <c r="G35">
        <v>15.136510373065887</v>
      </c>
      <c r="H35">
        <v>16.524355555718998</v>
      </c>
      <c r="I35">
        <v>16.911044713382111</v>
      </c>
      <c r="J35">
        <v>17.459127944980331</v>
      </c>
      <c r="K35">
        <v>18.168605250513664</v>
      </c>
      <c r="L35">
        <v>18.397773298406332</v>
      </c>
      <c r="M35">
        <v>18.626941346299006</v>
      </c>
    </row>
    <row r="36" spans="1:13">
      <c r="B36" t="s">
        <v>16</v>
      </c>
      <c r="C36">
        <v>4.6990879794954301</v>
      </c>
      <c r="D36">
        <v>4.7739064868924368</v>
      </c>
      <c r="E36">
        <v>4.9097148121935099</v>
      </c>
      <c r="F36">
        <v>5.1694749215010365</v>
      </c>
      <c r="G36">
        <v>5.3229514493045</v>
      </c>
      <c r="H36">
        <v>5.3701443956039006</v>
      </c>
      <c r="I36">
        <v>5.3226516479501447</v>
      </c>
      <c r="J36">
        <v>5.2951487896451228</v>
      </c>
      <c r="K36">
        <v>5.2876358206888332</v>
      </c>
      <c r="L36">
        <v>5.1335234432568768</v>
      </c>
      <c r="M36">
        <v>4.9794110658249222</v>
      </c>
    </row>
    <row r="37" spans="1:13">
      <c r="B37" t="s">
        <v>17</v>
      </c>
      <c r="C37">
        <v>1.0926499648194301</v>
      </c>
      <c r="D37">
        <v>1.6372853021884335</v>
      </c>
      <c r="E37">
        <v>2.2983171767119672</v>
      </c>
      <c r="F37">
        <v>3.536602558053767</v>
      </c>
      <c r="G37">
        <v>4.9020092907451129</v>
      </c>
      <c r="H37">
        <v>6.394537374786001</v>
      </c>
      <c r="I37">
        <v>7.8861542999555558</v>
      </c>
      <c r="J37">
        <v>9.2156722676296674</v>
      </c>
      <c r="K37">
        <v>10.38309127780833</v>
      </c>
      <c r="L37">
        <v>11.453680914992551</v>
      </c>
      <c r="M37">
        <v>12.524270552176777</v>
      </c>
    </row>
    <row r="38" spans="1:13">
      <c r="B38" t="s">
        <v>18</v>
      </c>
      <c r="C38">
        <v>5.6784398387004398</v>
      </c>
      <c r="D38">
        <v>6.0075115423813115</v>
      </c>
      <c r="E38">
        <v>6.0624472454839333</v>
      </c>
      <c r="F38">
        <v>6.282814573148424</v>
      </c>
      <c r="G38">
        <v>6.3884242889932672</v>
      </c>
      <c r="H38">
        <v>6.3792763930184648</v>
      </c>
      <c r="I38">
        <v>6.5110802180690435</v>
      </c>
      <c r="J38">
        <v>6.7539045558673321</v>
      </c>
      <c r="K38">
        <v>7.1077494064133298</v>
      </c>
      <c r="L38">
        <v>7.1623034946931092</v>
      </c>
      <c r="M38">
        <v>7.2168575829728878</v>
      </c>
    </row>
    <row r="39" spans="1:13">
      <c r="B39" t="s">
        <v>19</v>
      </c>
      <c r="C39">
        <v>12.534379431741099</v>
      </c>
      <c r="D39">
        <v>13.062562724664552</v>
      </c>
      <c r="E39">
        <v>13.236472592947596</v>
      </c>
      <c r="F39">
        <v>13.736330686983973</v>
      </c>
      <c r="G39">
        <v>13.976615032673235</v>
      </c>
      <c r="H39">
        <v>13.957325630015385</v>
      </c>
      <c r="I39">
        <v>13.964357588667051</v>
      </c>
      <c r="J39">
        <v>14.110331614474905</v>
      </c>
      <c r="K39">
        <v>14.395247707438946</v>
      </c>
      <c r="L39">
        <v>14.174748804831204</v>
      </c>
      <c r="M39">
        <v>13.954249902223461</v>
      </c>
    </row>
    <row r="40" spans="1:13">
      <c r="B40" t="s">
        <v>20</v>
      </c>
      <c r="C40">
        <v>10.299931378178799</v>
      </c>
      <c r="D40">
        <v>13.307597224862599</v>
      </c>
      <c r="E40">
        <v>17.271959545849796</v>
      </c>
      <c r="F40">
        <v>21.260512839463086</v>
      </c>
      <c r="G40">
        <v>24.940274686954247</v>
      </c>
      <c r="H40">
        <v>28.311245088323268</v>
      </c>
      <c r="I40">
        <v>30.739349339327443</v>
      </c>
      <c r="J40">
        <v>33.265667369242976</v>
      </c>
      <c r="K40">
        <v>35.890199178069864</v>
      </c>
      <c r="L40">
        <v>37.865038275912951</v>
      </c>
      <c r="M40">
        <v>39.839877373756046</v>
      </c>
    </row>
    <row r="41" spans="1:13">
      <c r="B41" t="s">
        <v>21</v>
      </c>
      <c r="C41">
        <v>3.69165265817947</v>
      </c>
      <c r="D41">
        <v>5.4430459649739182</v>
      </c>
      <c r="E41">
        <v>7.5017483498266833</v>
      </c>
      <c r="F41">
        <v>10.144977415313093</v>
      </c>
      <c r="G41">
        <v>12.820091768450023</v>
      </c>
      <c r="H41">
        <v>15.527091409237467</v>
      </c>
      <c r="I41">
        <v>18.046794208284112</v>
      </c>
      <c r="J41">
        <v>20.404913125860947</v>
      </c>
      <c r="K41">
        <v>22.601448161967987</v>
      </c>
      <c r="L41">
        <v>24.634026003086671</v>
      </c>
      <c r="M41">
        <v>26.666603844205358</v>
      </c>
    </row>
    <row r="42" spans="1:13" s="1" customFormat="1">
      <c r="B42" s="1" t="s">
        <v>22</v>
      </c>
      <c r="C42" s="1">
        <v>26.525963468099299</v>
      </c>
      <c r="D42" s="1">
        <v>31.813205914501072</v>
      </c>
      <c r="E42" s="1">
        <v>38.01018048862408</v>
      </c>
      <c r="F42" s="1">
        <v>45.141820941760145</v>
      </c>
      <c r="G42" s="1">
        <v>51.736981488077504</v>
      </c>
      <c r="H42" s="1">
        <v>57.795662127576115</v>
      </c>
      <c r="I42" s="1">
        <v>62.750501136278608</v>
      </c>
      <c r="J42" s="1">
        <v>67.78091210957885</v>
      </c>
      <c r="K42" s="1">
        <v>72.886895047476798</v>
      </c>
      <c r="L42" s="1">
        <v>76.673813083830822</v>
      </c>
      <c r="M42" s="1">
        <v>80.46073112018486</v>
      </c>
    </row>
    <row r="48" spans="1:13">
      <c r="A48" s="3" t="s">
        <v>207</v>
      </c>
    </row>
    <row r="52" spans="1:13">
      <c r="A52" t="s">
        <v>140</v>
      </c>
    </row>
    <row r="54" spans="1:13">
      <c r="A54" t="s">
        <v>141</v>
      </c>
    </row>
    <row r="55" spans="1:13">
      <c r="A55" t="s">
        <v>112</v>
      </c>
      <c r="B55" t="s">
        <v>209</v>
      </c>
    </row>
    <row r="56" spans="1:13">
      <c r="A56" t="s">
        <v>114</v>
      </c>
      <c r="B56" t="s">
        <v>205</v>
      </c>
    </row>
    <row r="57" spans="1:13">
      <c r="A57" t="s">
        <v>142</v>
      </c>
      <c r="B57" t="s">
        <v>143</v>
      </c>
    </row>
    <row r="58" spans="1:13">
      <c r="A58" t="s">
        <v>116</v>
      </c>
      <c r="B58" t="s">
        <v>144</v>
      </c>
    </row>
    <row r="59" spans="1:13">
      <c r="A59" t="s">
        <v>145</v>
      </c>
      <c r="B59" t="s">
        <v>146</v>
      </c>
    </row>
    <row r="61" spans="1:13" s="2" customFormat="1">
      <c r="A61" s="2" t="s">
        <v>118</v>
      </c>
      <c r="B61" s="2" t="s">
        <v>119</v>
      </c>
      <c r="C61" s="2">
        <v>2000</v>
      </c>
      <c r="D61" s="2">
        <v>2010</v>
      </c>
      <c r="E61" s="2">
        <v>2020</v>
      </c>
      <c r="F61" s="2">
        <v>2030</v>
      </c>
      <c r="G61" s="2">
        <v>2040</v>
      </c>
      <c r="H61" s="2">
        <v>2050</v>
      </c>
      <c r="I61" s="2">
        <v>2060</v>
      </c>
      <c r="J61" s="2">
        <v>2070</v>
      </c>
      <c r="K61" s="2">
        <v>2080</v>
      </c>
      <c r="L61" s="2">
        <v>2090</v>
      </c>
      <c r="M61" s="2">
        <v>2100</v>
      </c>
    </row>
    <row r="63" spans="1:13">
      <c r="A63" t="s">
        <v>92</v>
      </c>
      <c r="B63" t="s">
        <v>15</v>
      </c>
      <c r="C63">
        <v>4.2810269999999999</v>
      </c>
      <c r="D63">
        <v>6.8890719999999996</v>
      </c>
      <c r="E63">
        <v>8.165222</v>
      </c>
      <c r="F63">
        <v>8.3030709999999992</v>
      </c>
      <c r="G63">
        <v>7.0489470000000001</v>
      </c>
      <c r="H63">
        <v>5.0292510000000004</v>
      </c>
      <c r="I63">
        <v>3.3634080000000002</v>
      </c>
      <c r="J63">
        <v>2.7540840000000002</v>
      </c>
      <c r="K63">
        <v>2.1502249999999998</v>
      </c>
      <c r="L63">
        <v>1.753217</v>
      </c>
      <c r="M63">
        <v>1.8134060000000001</v>
      </c>
    </row>
    <row r="64" spans="1:13">
      <c r="B64" t="s">
        <v>16</v>
      </c>
      <c r="C64">
        <v>4.7726410000000001</v>
      </c>
      <c r="D64">
        <v>4.7902380000000004</v>
      </c>
      <c r="E64">
        <v>4.6191849999999999</v>
      </c>
      <c r="F64">
        <v>4.1881919999999999</v>
      </c>
      <c r="G64">
        <v>3.4066610000000002</v>
      </c>
      <c r="H64">
        <v>2.5747960000000001</v>
      </c>
      <c r="I64">
        <v>2.116098</v>
      </c>
      <c r="J64">
        <v>1.8386830000000001</v>
      </c>
      <c r="K64">
        <v>1.144158</v>
      </c>
      <c r="L64">
        <v>0.85557130000000003</v>
      </c>
      <c r="M64">
        <v>0.81224410000000002</v>
      </c>
    </row>
    <row r="65" spans="1:13">
      <c r="B65" t="s">
        <v>17</v>
      </c>
      <c r="C65">
        <v>0.99874719999999995</v>
      </c>
      <c r="D65">
        <v>1.541391</v>
      </c>
      <c r="E65">
        <v>2.0055450000000001</v>
      </c>
      <c r="F65">
        <v>2.2646280000000001</v>
      </c>
      <c r="G65">
        <v>2.1534179999999998</v>
      </c>
      <c r="H65">
        <v>1.889073</v>
      </c>
      <c r="I65">
        <v>1.6741140000000001</v>
      </c>
      <c r="J65">
        <v>1.6937800000000001</v>
      </c>
      <c r="K65">
        <v>1.492666</v>
      </c>
      <c r="L65">
        <v>1.3072090000000001</v>
      </c>
      <c r="M65">
        <v>1.175613</v>
      </c>
    </row>
    <row r="66" spans="1:13">
      <c r="B66" t="s">
        <v>18</v>
      </c>
      <c r="C66">
        <v>6.0971060000000001</v>
      </c>
      <c r="D66">
        <v>6.3946699999999996</v>
      </c>
      <c r="E66">
        <v>6.5411760000000001</v>
      </c>
      <c r="F66">
        <v>5.8615000000000004</v>
      </c>
      <c r="G66">
        <v>4.6894280000000004</v>
      </c>
      <c r="H66">
        <v>3.3091330000000001</v>
      </c>
      <c r="I66">
        <v>2.7815189999999999</v>
      </c>
      <c r="J66">
        <v>2.4904929999999998</v>
      </c>
      <c r="K66">
        <v>2.0311810000000001</v>
      </c>
      <c r="L66">
        <v>1.577469</v>
      </c>
      <c r="M66">
        <v>1.3164229999999999</v>
      </c>
    </row>
    <row r="67" spans="1:13">
      <c r="B67" t="s">
        <v>19</v>
      </c>
      <c r="C67">
        <v>13.68754</v>
      </c>
      <c r="D67">
        <v>14.078519999999999</v>
      </c>
      <c r="E67">
        <v>13.880610000000001</v>
      </c>
      <c r="F67">
        <v>12.416069999999999</v>
      </c>
      <c r="G67">
        <v>9.9812419999999999</v>
      </c>
      <c r="H67">
        <v>7.2455959999999999</v>
      </c>
      <c r="I67">
        <v>5.9119080000000004</v>
      </c>
      <c r="J67">
        <v>5.1080810000000003</v>
      </c>
      <c r="K67">
        <v>3.7073360000000002</v>
      </c>
      <c r="L67">
        <v>2.8000440000000002</v>
      </c>
      <c r="M67">
        <v>2.4252449999999999</v>
      </c>
    </row>
    <row r="68" spans="1:13">
      <c r="B68" t="s">
        <v>20</v>
      </c>
      <c r="C68">
        <v>8.4586210000000008</v>
      </c>
      <c r="D68">
        <v>11.99309</v>
      </c>
      <c r="E68">
        <v>13.637090000000001</v>
      </c>
      <c r="F68">
        <v>13.7232</v>
      </c>
      <c r="G68">
        <v>11.915469999999999</v>
      </c>
      <c r="H68">
        <v>9.2447140000000001</v>
      </c>
      <c r="I68">
        <v>7.0564600000000004</v>
      </c>
      <c r="J68">
        <v>6.1520809999999999</v>
      </c>
      <c r="K68">
        <v>4.9751089999999998</v>
      </c>
      <c r="L68">
        <v>4.0232349999999997</v>
      </c>
      <c r="M68">
        <v>3.8192219999999999</v>
      </c>
    </row>
    <row r="69" spans="1:13">
      <c r="B69" t="s">
        <v>21</v>
      </c>
      <c r="C69">
        <v>4.4882119999999999</v>
      </c>
      <c r="D69">
        <v>5.6373179999999996</v>
      </c>
      <c r="E69">
        <v>6.910018</v>
      </c>
      <c r="F69">
        <v>7.6397490000000001</v>
      </c>
      <c r="G69">
        <v>7.5448709999999997</v>
      </c>
      <c r="H69">
        <v>7.0959019999999997</v>
      </c>
      <c r="I69">
        <v>7.1485380000000003</v>
      </c>
      <c r="J69">
        <v>7.330139</v>
      </c>
      <c r="K69">
        <v>6.5252910000000002</v>
      </c>
      <c r="L69">
        <v>5.6691719999999997</v>
      </c>
      <c r="M69">
        <v>5.4707140000000001</v>
      </c>
    </row>
    <row r="70" spans="1:13">
      <c r="B70" t="s">
        <v>22</v>
      </c>
      <c r="C70">
        <v>26.634370000000001</v>
      </c>
      <c r="D70">
        <v>31.708929999999999</v>
      </c>
      <c r="E70">
        <v>34.427720000000001</v>
      </c>
      <c r="F70">
        <v>33.779020000000003</v>
      </c>
      <c r="G70">
        <v>29.441579999999998</v>
      </c>
      <c r="H70">
        <v>23.586210000000001</v>
      </c>
      <c r="I70">
        <v>20.116910000000001</v>
      </c>
      <c r="J70">
        <v>18.590299999999999</v>
      </c>
      <c r="K70">
        <v>15.207739999999999</v>
      </c>
      <c r="L70">
        <v>12.49245</v>
      </c>
      <c r="M70">
        <v>11.71518</v>
      </c>
    </row>
    <row r="72" spans="1:13">
      <c r="A72" t="s">
        <v>93</v>
      </c>
      <c r="B72" t="s">
        <v>15</v>
      </c>
      <c r="C72">
        <v>3.3431864999999998</v>
      </c>
      <c r="D72">
        <v>6.9425309750187676</v>
      </c>
      <c r="E72">
        <v>7.9891275494478204</v>
      </c>
      <c r="F72">
        <v>8.3264103309637463</v>
      </c>
      <c r="G72">
        <v>7.6401466040804902</v>
      </c>
      <c r="H72">
        <v>5.7828033602368514</v>
      </c>
      <c r="I72">
        <v>3.5459320564304231</v>
      </c>
      <c r="J72">
        <v>2.0695310589982512</v>
      </c>
      <c r="K72">
        <v>1.6291783708293472</v>
      </c>
      <c r="L72">
        <v>1.0044757395642372</v>
      </c>
      <c r="M72">
        <v>0.89972271798126902</v>
      </c>
    </row>
    <row r="73" spans="1:13">
      <c r="B73" t="s">
        <v>16</v>
      </c>
      <c r="C73">
        <v>3.8353371699999999</v>
      </c>
      <c r="D73">
        <v>4.1971611613389639</v>
      </c>
      <c r="E73">
        <v>3.5314654308966844</v>
      </c>
      <c r="F73">
        <v>1.9470229955961496</v>
      </c>
      <c r="G73">
        <v>1.3155173626088552</v>
      </c>
      <c r="H73">
        <v>0.74756234199436455</v>
      </c>
      <c r="I73">
        <v>7.9395115015812992E-2</v>
      </c>
      <c r="J73">
        <v>1.3955445685930129E-2</v>
      </c>
      <c r="K73">
        <v>1.3966551077995437E-2</v>
      </c>
      <c r="L73">
        <v>1.3972103774028129E-2</v>
      </c>
      <c r="M73">
        <v>1.397488012204447E-2</v>
      </c>
    </row>
    <row r="74" spans="1:13">
      <c r="B74" t="s">
        <v>17</v>
      </c>
    </row>
    <row r="75" spans="1:13">
      <c r="B75" t="s">
        <v>18</v>
      </c>
      <c r="C75">
        <v>5.6555177099999998</v>
      </c>
      <c r="D75">
        <v>5.9747322045021383</v>
      </c>
      <c r="E75">
        <v>4.9673676368066788</v>
      </c>
      <c r="F75">
        <v>3.7585728509571648</v>
      </c>
      <c r="G75">
        <v>2.0971257862936703</v>
      </c>
      <c r="H75">
        <v>1.3370872862928926</v>
      </c>
      <c r="I75">
        <v>0.42947105449993606</v>
      </c>
      <c r="J75">
        <v>1.1909304566671381E-2</v>
      </c>
      <c r="K75">
        <v>1.2066454694355147E-2</v>
      </c>
      <c r="L75">
        <v>1.2085214560200681E-2</v>
      </c>
      <c r="M75">
        <v>1.2094594493123431E-2</v>
      </c>
    </row>
    <row r="76" spans="1:13">
      <c r="B76" t="s">
        <v>19</v>
      </c>
      <c r="C76">
        <v>11.576042449999999</v>
      </c>
      <c r="D76">
        <v>12.287103663511662</v>
      </c>
      <c r="E76">
        <v>10.191274844060226</v>
      </c>
      <c r="F76">
        <v>6.721382700594952</v>
      </c>
      <c r="G76">
        <v>4.0711806311468006</v>
      </c>
      <c r="H76">
        <v>2.4756250830407334</v>
      </c>
      <c r="I76">
        <v>0.62088003216962251</v>
      </c>
      <c r="J76">
        <v>6.9364255425848273E-2</v>
      </c>
      <c r="K76">
        <v>7.378936348022011E-2</v>
      </c>
      <c r="L76">
        <v>7.2067032890454644E-2</v>
      </c>
      <c r="M76">
        <v>7.467050988325169E-2</v>
      </c>
    </row>
    <row r="77" spans="1:13">
      <c r="B77" t="s">
        <v>20</v>
      </c>
      <c r="C77">
        <v>6.2512467899999997</v>
      </c>
      <c r="D77">
        <v>10.306925702572359</v>
      </c>
      <c r="E77">
        <v>11.539960710194556</v>
      </c>
      <c r="F77">
        <v>12.177947874123738</v>
      </c>
      <c r="G77">
        <v>11.499591995784233</v>
      </c>
      <c r="H77">
        <v>9.2136221019402349</v>
      </c>
      <c r="I77">
        <v>5.773478255415271</v>
      </c>
      <c r="J77">
        <v>3.010531628137346</v>
      </c>
      <c r="K77">
        <v>2.699509488498312</v>
      </c>
      <c r="L77">
        <v>1.61404543441298</v>
      </c>
      <c r="M77">
        <v>1.4858928825912781</v>
      </c>
    </row>
    <row r="78" spans="1:13">
      <c r="B78" t="s">
        <v>21</v>
      </c>
      <c r="C78">
        <v>5.8013525000000001</v>
      </c>
      <c r="D78">
        <v>7.6446774713370855</v>
      </c>
      <c r="E78">
        <v>8.4276482157493913</v>
      </c>
      <c r="F78">
        <v>9.3071705224483452</v>
      </c>
      <c r="G78">
        <v>9.648466159439792</v>
      </c>
      <c r="H78">
        <v>9.0342059261523122</v>
      </c>
      <c r="I78">
        <v>7.1850271049799668</v>
      </c>
      <c r="J78">
        <v>5.3782892597279446</v>
      </c>
      <c r="K78">
        <v>3.6496023895409953</v>
      </c>
      <c r="L78">
        <v>2.9680977037260274</v>
      </c>
      <c r="M78">
        <v>3.2204457495127503</v>
      </c>
    </row>
    <row r="79" spans="1:13">
      <c r="B79" t="s">
        <v>22</v>
      </c>
      <c r="C79">
        <v>24.753845389999999</v>
      </c>
      <c r="D79">
        <v>31.540070487421104</v>
      </c>
      <c r="E79">
        <v>31.643894561849912</v>
      </c>
      <c r="F79">
        <v>29.892384667710235</v>
      </c>
      <c r="G79">
        <v>27.127302443313432</v>
      </c>
      <c r="H79">
        <v>22.864864406889918</v>
      </c>
      <c r="I79">
        <v>15.959398354228464</v>
      </c>
      <c r="J79">
        <v>11.083511402592613</v>
      </c>
      <c r="K79">
        <v>9.2769012622202975</v>
      </c>
      <c r="L79">
        <v>7.7040326868852897</v>
      </c>
      <c r="M79">
        <v>8.016899322671529</v>
      </c>
    </row>
    <row r="81" spans="1:13">
      <c r="A81" t="s">
        <v>94</v>
      </c>
      <c r="B81" t="s">
        <v>15</v>
      </c>
      <c r="C81">
        <v>3.97</v>
      </c>
      <c r="D81">
        <v>5.16</v>
      </c>
      <c r="E81">
        <v>6.79</v>
      </c>
      <c r="F81">
        <v>6.89</v>
      </c>
      <c r="G81">
        <v>5.82</v>
      </c>
      <c r="H81">
        <v>2.48</v>
      </c>
      <c r="I81">
        <v>2.44</v>
      </c>
      <c r="J81">
        <v>2.68</v>
      </c>
      <c r="K81">
        <v>3.27</v>
      </c>
      <c r="L81">
        <v>3.37</v>
      </c>
      <c r="M81">
        <v>3.04</v>
      </c>
    </row>
    <row r="82" spans="1:13">
      <c r="B82" t="s">
        <v>16</v>
      </c>
      <c r="C82">
        <v>4.91</v>
      </c>
      <c r="D82">
        <v>4.82</v>
      </c>
      <c r="E82">
        <v>4.8099999999999996</v>
      </c>
      <c r="F82">
        <v>4</v>
      </c>
      <c r="G82">
        <v>2.5499999999999998</v>
      </c>
      <c r="H82">
        <v>1.23</v>
      </c>
      <c r="I82">
        <v>1.07</v>
      </c>
      <c r="J82">
        <v>1.1200000000000001</v>
      </c>
      <c r="K82">
        <v>1.04</v>
      </c>
      <c r="L82">
        <v>0.94</v>
      </c>
      <c r="M82">
        <v>1.02</v>
      </c>
    </row>
    <row r="83" spans="1:13">
      <c r="B83" t="s">
        <v>17</v>
      </c>
      <c r="C83">
        <v>1.22</v>
      </c>
      <c r="D83">
        <v>1.21</v>
      </c>
      <c r="E83">
        <v>1.33</v>
      </c>
      <c r="F83">
        <v>1.72</v>
      </c>
      <c r="G83">
        <v>1.47</v>
      </c>
      <c r="H83">
        <v>0.9</v>
      </c>
      <c r="I83">
        <v>0.61</v>
      </c>
      <c r="J83">
        <v>0.94</v>
      </c>
      <c r="K83">
        <v>1.35</v>
      </c>
      <c r="L83">
        <v>1.76</v>
      </c>
      <c r="M83">
        <v>2.4</v>
      </c>
    </row>
    <row r="84" spans="1:13">
      <c r="B84" t="s">
        <v>18</v>
      </c>
      <c r="C84">
        <v>6.84</v>
      </c>
      <c r="D84">
        <v>7.3</v>
      </c>
      <c r="E84">
        <v>7.81</v>
      </c>
      <c r="F84">
        <v>7.09</v>
      </c>
      <c r="G84">
        <v>5.0199999999999996</v>
      </c>
      <c r="H84">
        <v>1.77</v>
      </c>
      <c r="I84">
        <v>1.56</v>
      </c>
      <c r="J84">
        <v>1.79</v>
      </c>
      <c r="K84">
        <v>1.88</v>
      </c>
      <c r="L84">
        <v>1.91</v>
      </c>
      <c r="M84">
        <v>2.59</v>
      </c>
    </row>
    <row r="85" spans="1:13">
      <c r="B85" t="s">
        <v>19</v>
      </c>
      <c r="C85">
        <v>13.57</v>
      </c>
      <c r="D85">
        <v>13.8</v>
      </c>
      <c r="E85">
        <v>14.14</v>
      </c>
      <c r="F85">
        <v>12.14</v>
      </c>
      <c r="G85">
        <v>8.0299999999999994</v>
      </c>
      <c r="H85">
        <v>2.99</v>
      </c>
      <c r="I85">
        <v>2.65</v>
      </c>
      <c r="J85">
        <v>2.98</v>
      </c>
      <c r="K85">
        <v>3.06</v>
      </c>
      <c r="L85">
        <v>2.99</v>
      </c>
      <c r="M85">
        <v>3.57</v>
      </c>
    </row>
    <row r="86" spans="1:13">
      <c r="B86" t="s">
        <v>20</v>
      </c>
      <c r="C86">
        <v>9.23</v>
      </c>
      <c r="D86">
        <v>10.63</v>
      </c>
      <c r="E86">
        <v>13.26</v>
      </c>
      <c r="F86">
        <v>13.86</v>
      </c>
      <c r="G86">
        <v>11.73</v>
      </c>
      <c r="H86">
        <v>5.98</v>
      </c>
      <c r="I86">
        <v>5.97</v>
      </c>
      <c r="J86">
        <v>7.03</v>
      </c>
      <c r="K86">
        <v>8.1199999999999992</v>
      </c>
      <c r="L86">
        <v>8.66</v>
      </c>
      <c r="M86">
        <v>9.17</v>
      </c>
    </row>
    <row r="87" spans="1:13">
      <c r="B87" t="s">
        <v>21</v>
      </c>
      <c r="C87">
        <v>3.98</v>
      </c>
      <c r="D87">
        <v>4.72</v>
      </c>
      <c r="E87">
        <v>6.37</v>
      </c>
      <c r="F87">
        <v>6.3</v>
      </c>
      <c r="G87">
        <v>4.87</v>
      </c>
      <c r="H87">
        <v>2.48</v>
      </c>
      <c r="I87">
        <v>2.79</v>
      </c>
      <c r="J87">
        <v>3.87</v>
      </c>
      <c r="K87">
        <v>5.0999999999999996</v>
      </c>
      <c r="L87">
        <v>6.31</v>
      </c>
      <c r="M87">
        <v>6.44</v>
      </c>
    </row>
    <row r="88" spans="1:13">
      <c r="B88" t="s">
        <v>22</v>
      </c>
      <c r="C88">
        <v>26.79</v>
      </c>
      <c r="D88">
        <v>29.15</v>
      </c>
      <c r="E88">
        <v>33.78</v>
      </c>
      <c r="F88">
        <v>32.299999999999997</v>
      </c>
      <c r="G88">
        <v>24.63</v>
      </c>
      <c r="H88">
        <v>11.45</v>
      </c>
      <c r="I88">
        <v>11.41</v>
      </c>
      <c r="J88">
        <v>13.88</v>
      </c>
      <c r="K88">
        <v>16.29</v>
      </c>
      <c r="L88">
        <v>17.95</v>
      </c>
      <c r="M88">
        <v>19.18</v>
      </c>
    </row>
    <row r="90" spans="1:13">
      <c r="A90" t="s">
        <v>95</v>
      </c>
      <c r="B90" t="s">
        <v>15</v>
      </c>
      <c r="C90">
        <v>4.9926666917355504</v>
      </c>
      <c r="D90">
        <v>7.6915201154125876</v>
      </c>
      <c r="E90">
        <v>9.0050622717586695</v>
      </c>
      <c r="F90">
        <v>9.28852351819822</v>
      </c>
      <c r="G90">
        <v>8.0250612096604872</v>
      </c>
      <c r="H90">
        <v>5.2146753461454676</v>
      </c>
      <c r="I90">
        <v>3.8093061839940443</v>
      </c>
      <c r="J90">
        <v>2.5141565958859298</v>
      </c>
      <c r="K90">
        <v>1.3292265818211229</v>
      </c>
      <c r="L90">
        <v>1.6096858949385739</v>
      </c>
      <c r="M90">
        <v>1.8901452080560253</v>
      </c>
    </row>
    <row r="91" spans="1:13">
      <c r="B91" t="s">
        <v>16</v>
      </c>
      <c r="C91">
        <v>4.6990879794954301</v>
      </c>
      <c r="D91">
        <v>4.7739064868924368</v>
      </c>
      <c r="E91">
        <v>4.3774836709317269</v>
      </c>
      <c r="F91">
        <v>4.1078239132108196</v>
      </c>
      <c r="G91">
        <v>3.390379284516277</v>
      </c>
      <c r="H91">
        <v>2.2251497848480994</v>
      </c>
      <c r="I91">
        <v>1.8509993776728459</v>
      </c>
      <c r="J91">
        <v>1.3769097190451836</v>
      </c>
      <c r="K91">
        <v>0.80288080896511149</v>
      </c>
      <c r="L91">
        <v>0.90145231117492408</v>
      </c>
      <c r="M91">
        <v>1.0000238133847366</v>
      </c>
    </row>
    <row r="92" spans="1:13">
      <c r="B92" t="s">
        <v>17</v>
      </c>
      <c r="C92">
        <v>1.0926499648194301</v>
      </c>
      <c r="D92">
        <v>1.6372853021884335</v>
      </c>
      <c r="E92">
        <v>1.9198342761612668</v>
      </c>
      <c r="F92">
        <v>2.3624774124450885</v>
      </c>
      <c r="G92">
        <v>2.328485672655999</v>
      </c>
      <c r="H92">
        <v>1.8178590567939996</v>
      </c>
      <c r="I92">
        <v>1.4653197068535795</v>
      </c>
      <c r="J92">
        <v>1.036888587148604</v>
      </c>
      <c r="K92">
        <v>0.53256569767907336</v>
      </c>
      <c r="L92">
        <v>0.6833162315964233</v>
      </c>
      <c r="M92">
        <v>0.83406676551377346</v>
      </c>
    </row>
    <row r="93" spans="1:13">
      <c r="B93" t="s">
        <v>18</v>
      </c>
      <c r="C93">
        <v>5.6784398387004398</v>
      </c>
      <c r="D93">
        <v>6.0075115423813115</v>
      </c>
      <c r="E93">
        <v>5.5211406169186645</v>
      </c>
      <c r="F93">
        <v>5.208086436347422</v>
      </c>
      <c r="G93">
        <v>4.2720882228747552</v>
      </c>
      <c r="H93">
        <v>2.713145976500666</v>
      </c>
      <c r="I93">
        <v>2.3092855683901341</v>
      </c>
      <c r="J93">
        <v>1.8357032855718463</v>
      </c>
      <c r="K93">
        <v>1.2923991280458025</v>
      </c>
      <c r="L93">
        <v>1.2786864844974457</v>
      </c>
      <c r="M93">
        <v>1.2649738409490889</v>
      </c>
    </row>
    <row r="94" spans="1:13">
      <c r="B94" t="s">
        <v>19</v>
      </c>
      <c r="C94">
        <v>12.534379431741099</v>
      </c>
      <c r="D94">
        <v>13.062562724664552</v>
      </c>
      <c r="E94">
        <v>11.905966171898577</v>
      </c>
      <c r="F94">
        <v>11.155073029679839</v>
      </c>
      <c r="G94">
        <v>9.1771176004912416</v>
      </c>
      <c r="H94">
        <v>5.9720998843327848</v>
      </c>
      <c r="I94">
        <v>5.031948762543661</v>
      </c>
      <c r="J94">
        <v>3.9004030106445695</v>
      </c>
      <c r="K94">
        <v>2.5774626286355056</v>
      </c>
      <c r="L94">
        <v>2.6506778357584571</v>
      </c>
      <c r="M94">
        <v>2.7238930428814085</v>
      </c>
    </row>
    <row r="95" spans="1:13">
      <c r="B95" t="s">
        <v>20</v>
      </c>
      <c r="C95">
        <v>10.299931378178799</v>
      </c>
      <c r="D95">
        <v>13.307597224862599</v>
      </c>
      <c r="E95">
        <v>14.571573216893736</v>
      </c>
      <c r="F95">
        <v>15.044124462564509</v>
      </c>
      <c r="G95">
        <v>13.350304949995563</v>
      </c>
      <c r="H95">
        <v>9.4901146791868989</v>
      </c>
      <c r="I95">
        <v>7.476367421903789</v>
      </c>
      <c r="J95">
        <v>5.3560631752909682</v>
      </c>
      <c r="K95">
        <v>3.1292019393484409</v>
      </c>
      <c r="L95">
        <v>3.911314289581195</v>
      </c>
      <c r="M95">
        <v>4.6934266398139481</v>
      </c>
    </row>
    <row r="96" spans="1:13">
      <c r="B96" t="s">
        <v>21</v>
      </c>
      <c r="C96">
        <v>3.69165265817947</v>
      </c>
      <c r="D96">
        <v>5.4430459649739182</v>
      </c>
      <c r="E96">
        <v>6.4561786100917828</v>
      </c>
      <c r="F96">
        <v>7.4254405076790029</v>
      </c>
      <c r="G96">
        <v>7.4290540565440413</v>
      </c>
      <c r="H96">
        <v>6.4670192566868989</v>
      </c>
      <c r="I96">
        <v>5.8502734324121848</v>
      </c>
      <c r="J96">
        <v>4.7681056798563377</v>
      </c>
      <c r="K96">
        <v>3.2205159990193568</v>
      </c>
      <c r="L96">
        <v>4.1284682661765597</v>
      </c>
      <c r="M96">
        <v>5.0364205333337635</v>
      </c>
    </row>
    <row r="97" spans="1:13">
      <c r="B97" t="s">
        <v>22</v>
      </c>
      <c r="C97">
        <v>26.525963468099299</v>
      </c>
      <c r="D97">
        <v>31.813205914501072</v>
      </c>
      <c r="E97">
        <v>32.933717998884084</v>
      </c>
      <c r="F97">
        <v>33.624637999923344</v>
      </c>
      <c r="G97">
        <v>29.956476607030847</v>
      </c>
      <c r="H97">
        <v>21.929233820206584</v>
      </c>
      <c r="I97">
        <v>18.358589616859636</v>
      </c>
      <c r="J97">
        <v>14.024571865791875</v>
      </c>
      <c r="K97">
        <v>8.9271805670033046</v>
      </c>
      <c r="L97">
        <v>10.690460391516213</v>
      </c>
      <c r="M97">
        <v>12.453740216029118</v>
      </c>
    </row>
    <row r="99" spans="1:13" s="1" customFormat="1">
      <c r="A99" s="1" t="s">
        <v>206</v>
      </c>
      <c r="B99" s="1" t="s">
        <v>15</v>
      </c>
      <c r="C99" s="1">
        <f>AVERAGE(C90,C81,C72,C63)</f>
        <v>4.1467200479338882</v>
      </c>
      <c r="D99" s="1">
        <f t="shared" ref="D99:M99" si="0">AVERAGE(D90,D81,D72,D63)</f>
        <v>6.6707807726078379</v>
      </c>
      <c r="E99" s="1">
        <f t="shared" si="0"/>
        <v>7.9873529553016223</v>
      </c>
      <c r="F99" s="1">
        <f t="shared" si="0"/>
        <v>8.2020012122904902</v>
      </c>
      <c r="G99" s="1">
        <f t="shared" si="0"/>
        <v>7.133538703435244</v>
      </c>
      <c r="H99" s="1">
        <f t="shared" si="0"/>
        <v>4.6266824265955799</v>
      </c>
      <c r="I99" s="1">
        <f t="shared" si="0"/>
        <v>3.2896615601061168</v>
      </c>
      <c r="J99" s="1">
        <f t="shared" si="0"/>
        <v>2.5044429137210455</v>
      </c>
      <c r="K99" s="1">
        <f t="shared" si="0"/>
        <v>2.0946574881626177</v>
      </c>
      <c r="L99" s="1">
        <f t="shared" si="0"/>
        <v>1.9343446586257029</v>
      </c>
      <c r="M99" s="1">
        <f t="shared" si="0"/>
        <v>1.9108184815093234</v>
      </c>
    </row>
    <row r="100" spans="1:13" s="1" customFormat="1">
      <c r="B100" s="1" t="s">
        <v>16</v>
      </c>
      <c r="C100" s="1">
        <f t="shared" ref="C100:M106" si="1">AVERAGE(C91,C82,C73,C64)</f>
        <v>4.5542665373738576</v>
      </c>
      <c r="D100" s="1">
        <f t="shared" si="1"/>
        <v>4.6453264120578499</v>
      </c>
      <c r="E100" s="1">
        <f t="shared" si="1"/>
        <v>4.3345335254571022</v>
      </c>
      <c r="F100" s="1">
        <f t="shared" si="1"/>
        <v>3.5607597272017424</v>
      </c>
      <c r="G100" s="1">
        <f t="shared" si="1"/>
        <v>2.6656394117812829</v>
      </c>
      <c r="H100" s="1">
        <f t="shared" si="1"/>
        <v>1.6943770317106159</v>
      </c>
      <c r="I100" s="1">
        <f t="shared" si="1"/>
        <v>1.2791231231721647</v>
      </c>
      <c r="J100" s="1">
        <f t="shared" si="1"/>
        <v>1.0873870411827786</v>
      </c>
      <c r="K100" s="1">
        <f t="shared" si="1"/>
        <v>0.75025134001077665</v>
      </c>
      <c r="L100" s="1">
        <f t="shared" si="1"/>
        <v>0.67774892873723802</v>
      </c>
      <c r="M100" s="1">
        <f t="shared" si="1"/>
        <v>0.71156069837669522</v>
      </c>
    </row>
    <row r="101" spans="1:13" s="1" customFormat="1">
      <c r="B101" s="1" t="s">
        <v>17</v>
      </c>
      <c r="C101" s="1">
        <f t="shared" si="1"/>
        <v>1.10379905493981</v>
      </c>
      <c r="D101" s="1">
        <f t="shared" si="1"/>
        <v>1.462892100729478</v>
      </c>
      <c r="E101" s="1">
        <f t="shared" si="1"/>
        <v>1.7517930920537559</v>
      </c>
      <c r="F101" s="1">
        <f t="shared" si="1"/>
        <v>2.1157018041483631</v>
      </c>
      <c r="G101" s="1">
        <f t="shared" si="1"/>
        <v>1.9839678908853327</v>
      </c>
      <c r="H101" s="1">
        <f t="shared" si="1"/>
        <v>1.5356440189313332</v>
      </c>
      <c r="I101" s="1">
        <f t="shared" si="1"/>
        <v>1.2498112356178599</v>
      </c>
      <c r="J101" s="1">
        <f t="shared" si="1"/>
        <v>1.2235561957162013</v>
      </c>
      <c r="K101" s="1">
        <f t="shared" si="1"/>
        <v>1.1250772325596912</v>
      </c>
      <c r="L101" s="1">
        <f t="shared" si="1"/>
        <v>1.2501750771988078</v>
      </c>
      <c r="M101" s="1">
        <f t="shared" si="1"/>
        <v>1.469893255171258</v>
      </c>
    </row>
    <row r="102" spans="1:13" s="1" customFormat="1">
      <c r="B102" s="1" t="s">
        <v>18</v>
      </c>
      <c r="C102" s="1">
        <f t="shared" si="1"/>
        <v>6.0677658871751099</v>
      </c>
      <c r="D102" s="1">
        <f t="shared" si="1"/>
        <v>6.4192284367208625</v>
      </c>
      <c r="E102" s="1">
        <f t="shared" si="1"/>
        <v>6.2099210634313353</v>
      </c>
      <c r="F102" s="1">
        <f t="shared" si="1"/>
        <v>5.4795398218261466</v>
      </c>
      <c r="G102" s="1">
        <f t="shared" si="1"/>
        <v>4.0196605022921066</v>
      </c>
      <c r="H102" s="1">
        <f t="shared" si="1"/>
        <v>2.2823415656983896</v>
      </c>
      <c r="I102" s="1">
        <f t="shared" si="1"/>
        <v>1.7700689057225176</v>
      </c>
      <c r="J102" s="1">
        <f t="shared" si="1"/>
        <v>1.5320263975346293</v>
      </c>
      <c r="K102" s="1">
        <f t="shared" si="1"/>
        <v>1.3039116456850395</v>
      </c>
      <c r="L102" s="1">
        <f t="shared" si="1"/>
        <v>1.1945601747644115</v>
      </c>
      <c r="M102" s="1">
        <f t="shared" si="1"/>
        <v>1.295872858860553</v>
      </c>
    </row>
    <row r="103" spans="1:13" s="1" customFormat="1">
      <c r="B103" s="1" t="s">
        <v>19</v>
      </c>
      <c r="C103" s="1">
        <f t="shared" si="1"/>
        <v>12.841990470435274</v>
      </c>
      <c r="D103" s="1">
        <f t="shared" si="1"/>
        <v>13.307046597044053</v>
      </c>
      <c r="E103" s="1">
        <f t="shared" si="1"/>
        <v>12.529462753989701</v>
      </c>
      <c r="F103" s="1">
        <f t="shared" si="1"/>
        <v>10.608131432568698</v>
      </c>
      <c r="G103" s="1">
        <f t="shared" si="1"/>
        <v>7.8148850579095104</v>
      </c>
      <c r="H103" s="1">
        <f t="shared" si="1"/>
        <v>4.6708302418433796</v>
      </c>
      <c r="I103" s="1">
        <f t="shared" si="1"/>
        <v>3.553684198678321</v>
      </c>
      <c r="J103" s="1">
        <f t="shared" si="1"/>
        <v>3.0144620665176047</v>
      </c>
      <c r="K103" s="1">
        <f t="shared" si="1"/>
        <v>2.3546469980289313</v>
      </c>
      <c r="L103" s="1">
        <f t="shared" si="1"/>
        <v>2.1281972171622279</v>
      </c>
      <c r="M103" s="1">
        <f t="shared" si="1"/>
        <v>2.1984521381911648</v>
      </c>
    </row>
    <row r="104" spans="1:13" s="1" customFormat="1">
      <c r="B104" s="1" t="s">
        <v>20</v>
      </c>
      <c r="C104" s="1">
        <f t="shared" si="1"/>
        <v>8.5599497920447014</v>
      </c>
      <c r="D104" s="1">
        <f t="shared" si="1"/>
        <v>11.55940323185874</v>
      </c>
      <c r="E104" s="1">
        <f t="shared" si="1"/>
        <v>13.252155981772074</v>
      </c>
      <c r="F104" s="1">
        <f t="shared" si="1"/>
        <v>13.701318084172062</v>
      </c>
      <c r="G104" s="1">
        <f t="shared" si="1"/>
        <v>12.123841736444948</v>
      </c>
      <c r="H104" s="1">
        <f t="shared" si="1"/>
        <v>8.4821126952817831</v>
      </c>
      <c r="I104" s="1">
        <f t="shared" si="1"/>
        <v>6.5690764193297655</v>
      </c>
      <c r="J104" s="1">
        <f t="shared" si="1"/>
        <v>5.3871689508570784</v>
      </c>
      <c r="K104" s="1">
        <f t="shared" si="1"/>
        <v>4.7309551069616882</v>
      </c>
      <c r="L104" s="1">
        <f t="shared" si="1"/>
        <v>4.5521486809985436</v>
      </c>
      <c r="M104" s="1">
        <f t="shared" si="1"/>
        <v>4.7921353806013069</v>
      </c>
    </row>
    <row r="105" spans="1:13" s="1" customFormat="1">
      <c r="B105" s="1" t="s">
        <v>21</v>
      </c>
      <c r="C105" s="1">
        <f t="shared" si="1"/>
        <v>4.4903042895448673</v>
      </c>
      <c r="D105" s="1">
        <f t="shared" si="1"/>
        <v>5.8612603590777512</v>
      </c>
      <c r="E105" s="1">
        <f t="shared" si="1"/>
        <v>7.0409612064602936</v>
      </c>
      <c r="F105" s="1">
        <f t="shared" si="1"/>
        <v>7.6680900075318377</v>
      </c>
      <c r="G105" s="1">
        <f t="shared" si="1"/>
        <v>7.3730978039959583</v>
      </c>
      <c r="H105" s="1">
        <f t="shared" si="1"/>
        <v>6.2692817957098024</v>
      </c>
      <c r="I105" s="1">
        <f t="shared" si="1"/>
        <v>5.7434596343480386</v>
      </c>
      <c r="J105" s="1">
        <f t="shared" si="1"/>
        <v>5.3366334848960708</v>
      </c>
      <c r="K105" s="1">
        <f t="shared" si="1"/>
        <v>4.6238523471400876</v>
      </c>
      <c r="L105" s="1">
        <f t="shared" si="1"/>
        <v>4.7689344924756467</v>
      </c>
      <c r="M105" s="1">
        <f t="shared" si="1"/>
        <v>5.0418950707116288</v>
      </c>
    </row>
    <row r="106" spans="1:13" s="1" customFormat="1">
      <c r="B106" s="1" t="s">
        <v>22</v>
      </c>
      <c r="C106" s="1">
        <f t="shared" si="1"/>
        <v>26.176044714524824</v>
      </c>
      <c r="D106" s="1">
        <f t="shared" si="1"/>
        <v>31.053051600480543</v>
      </c>
      <c r="E106" s="1">
        <f t="shared" si="1"/>
        <v>33.196333140183498</v>
      </c>
      <c r="F106" s="1">
        <f t="shared" si="1"/>
        <v>32.399010666908396</v>
      </c>
      <c r="G106" s="1">
        <f t="shared" si="1"/>
        <v>27.788839762586068</v>
      </c>
      <c r="H106" s="1">
        <f t="shared" si="1"/>
        <v>19.957577056774127</v>
      </c>
      <c r="I106" s="1">
        <f t="shared" si="1"/>
        <v>16.461224492772025</v>
      </c>
      <c r="J106" s="1">
        <f t="shared" si="1"/>
        <v>14.394595817096121</v>
      </c>
      <c r="K106" s="1">
        <f t="shared" si="1"/>
        <v>12.425455457305901</v>
      </c>
      <c r="L106" s="1">
        <f t="shared" si="1"/>
        <v>12.209235769600376</v>
      </c>
      <c r="M106" s="1">
        <f t="shared" si="1"/>
        <v>12.841454884675162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104"/>
  <sheetViews>
    <sheetView workbookViewId="0"/>
  </sheetViews>
  <sheetFormatPr defaultColWidth="8.85546875" defaultRowHeight="12.75"/>
  <cols>
    <col min="1" max="1" width="14" customWidth="1"/>
    <col min="2" max="2" width="26.85546875" customWidth="1"/>
  </cols>
  <sheetData>
    <row r="1" spans="1:33">
      <c r="A1" t="s">
        <v>111</v>
      </c>
    </row>
    <row r="2" spans="1:33">
      <c r="A2" t="s">
        <v>112</v>
      </c>
      <c r="B2" t="s">
        <v>210</v>
      </c>
    </row>
    <row r="3" spans="1:33">
      <c r="A3" t="s">
        <v>114</v>
      </c>
      <c r="B3" t="s">
        <v>211</v>
      </c>
    </row>
    <row r="4" spans="1:33">
      <c r="A4" t="s">
        <v>116</v>
      </c>
      <c r="B4" t="s">
        <v>117</v>
      </c>
    </row>
    <row r="6" spans="1:33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8" spans="1:33">
      <c r="A8" t="s">
        <v>92</v>
      </c>
      <c r="B8" t="s">
        <v>15</v>
      </c>
      <c r="C8">
        <v>1.324964</v>
      </c>
      <c r="D8">
        <v>1.418698</v>
      </c>
      <c r="E8">
        <v>1.4863630000000001</v>
      </c>
      <c r="F8">
        <v>1.5091220000000001</v>
      </c>
      <c r="G8">
        <v>1.4978959999999999</v>
      </c>
      <c r="H8">
        <v>1.4530829999999999</v>
      </c>
      <c r="I8">
        <v>1.3952990000000001</v>
      </c>
      <c r="J8">
        <v>1.3405629999999999</v>
      </c>
      <c r="K8">
        <v>1.29131</v>
      </c>
      <c r="L8">
        <v>1.2558020000000001</v>
      </c>
      <c r="M8">
        <v>1.2307539999999999</v>
      </c>
    </row>
    <row r="9" spans="1:33">
      <c r="B9" t="s">
        <v>16</v>
      </c>
      <c r="C9">
        <v>0.51935509999999996</v>
      </c>
      <c r="D9">
        <v>0.52334899999999995</v>
      </c>
      <c r="E9">
        <v>0.52144999999999997</v>
      </c>
      <c r="F9">
        <v>0.51513699999999996</v>
      </c>
      <c r="G9">
        <v>0.50392689999999996</v>
      </c>
      <c r="H9">
        <v>0.4885777</v>
      </c>
      <c r="I9">
        <v>0.46777459999999998</v>
      </c>
      <c r="J9">
        <v>0.45046720000000001</v>
      </c>
      <c r="K9">
        <v>0.43821339999999998</v>
      </c>
      <c r="L9">
        <v>0.4307107</v>
      </c>
      <c r="M9">
        <v>0.4270427</v>
      </c>
    </row>
    <row r="10" spans="1:33">
      <c r="B10" t="s">
        <v>17</v>
      </c>
      <c r="C10">
        <v>1.0157620000000001</v>
      </c>
      <c r="D10">
        <v>1.1724479999999999</v>
      </c>
      <c r="E10">
        <v>1.310694</v>
      </c>
      <c r="F10">
        <v>1.414938</v>
      </c>
      <c r="G10">
        <v>1.484</v>
      </c>
      <c r="H10">
        <v>1.529666</v>
      </c>
      <c r="I10">
        <v>1.5529630000000001</v>
      </c>
      <c r="J10">
        <v>1.552921</v>
      </c>
      <c r="K10">
        <v>1.533264</v>
      </c>
      <c r="L10">
        <v>1.498648</v>
      </c>
      <c r="M10">
        <v>1.4566730000000001</v>
      </c>
    </row>
    <row r="11" spans="1:33">
      <c r="B11" t="s">
        <v>18</v>
      </c>
      <c r="C11">
        <v>0.27875169999999999</v>
      </c>
      <c r="D11">
        <v>0.30801610000000001</v>
      </c>
      <c r="E11">
        <v>0.33672469999999999</v>
      </c>
      <c r="F11">
        <v>0.3622823</v>
      </c>
      <c r="G11">
        <v>0.38278990000000002</v>
      </c>
      <c r="H11">
        <v>0.39974949999999998</v>
      </c>
      <c r="I11">
        <v>0.40681889999999998</v>
      </c>
      <c r="J11">
        <v>0.41483059999999999</v>
      </c>
      <c r="K11">
        <v>0.42050520000000002</v>
      </c>
      <c r="L11">
        <v>0.42464150000000001</v>
      </c>
      <c r="M11">
        <v>0.42758489999999999</v>
      </c>
    </row>
    <row r="12" spans="1:33">
      <c r="B12" t="s">
        <v>19</v>
      </c>
      <c r="C12">
        <v>1.0458559999999999</v>
      </c>
      <c r="D12">
        <v>1.080681</v>
      </c>
      <c r="E12">
        <v>1.1054269999999999</v>
      </c>
      <c r="F12">
        <v>1.1193470000000001</v>
      </c>
      <c r="G12">
        <v>1.1214980000000001</v>
      </c>
      <c r="H12">
        <v>1.1144829999999999</v>
      </c>
      <c r="I12">
        <v>1.090778</v>
      </c>
      <c r="J12">
        <v>1.0723119999999999</v>
      </c>
      <c r="K12">
        <v>1.0580719999999999</v>
      </c>
      <c r="L12">
        <v>1.049752</v>
      </c>
      <c r="M12">
        <v>1.0466869999999999</v>
      </c>
    </row>
    <row r="13" spans="1:33">
      <c r="B13" t="s">
        <v>20</v>
      </c>
      <c r="C13">
        <v>2.889411</v>
      </c>
      <c r="D13">
        <v>3.17761</v>
      </c>
      <c r="E13">
        <v>3.4127540000000001</v>
      </c>
      <c r="F13">
        <v>3.5589810000000002</v>
      </c>
      <c r="G13">
        <v>3.6254979999999999</v>
      </c>
      <c r="H13">
        <v>3.6233939999999998</v>
      </c>
      <c r="I13">
        <v>3.5801639999999999</v>
      </c>
      <c r="J13">
        <v>3.512121</v>
      </c>
      <c r="K13">
        <v>3.4278360000000001</v>
      </c>
      <c r="L13">
        <v>3.3433860000000002</v>
      </c>
      <c r="M13">
        <v>3.2646929999999998</v>
      </c>
    </row>
    <row r="14" spans="1:33">
      <c r="B14" t="s">
        <v>21</v>
      </c>
      <c r="C14">
        <v>2.1931569999999998</v>
      </c>
      <c r="D14">
        <v>2.636444</v>
      </c>
      <c r="E14">
        <v>3.092517</v>
      </c>
      <c r="F14">
        <v>3.5271659999999998</v>
      </c>
      <c r="G14">
        <v>3.9258730000000002</v>
      </c>
      <c r="H14">
        <v>4.2624740000000001</v>
      </c>
      <c r="I14">
        <v>4.5263350000000004</v>
      </c>
      <c r="J14">
        <v>4.7075050000000003</v>
      </c>
      <c r="K14">
        <v>4.8137090000000002</v>
      </c>
      <c r="L14">
        <v>4.8528370000000001</v>
      </c>
      <c r="M14">
        <v>4.8358449999999999</v>
      </c>
    </row>
    <row r="15" spans="1:33">
      <c r="B15" s="1" t="s">
        <v>22</v>
      </c>
      <c r="C15" s="1">
        <v>6.1284239999999999</v>
      </c>
      <c r="D15" s="1">
        <v>6.8947349999999998</v>
      </c>
      <c r="E15" s="1">
        <v>7.6106980000000002</v>
      </c>
      <c r="F15" s="1">
        <v>8.2054939999999998</v>
      </c>
      <c r="G15" s="1">
        <v>8.6728699999999996</v>
      </c>
      <c r="H15" s="1">
        <v>9.0003510000000002</v>
      </c>
      <c r="I15" s="1">
        <v>9.1972760000000005</v>
      </c>
      <c r="J15" s="1">
        <v>9.291938</v>
      </c>
      <c r="K15" s="1">
        <v>9.2996169999999996</v>
      </c>
      <c r="L15" s="1">
        <v>9.2459740000000004</v>
      </c>
      <c r="M15" s="1">
        <v>9.1472250000000006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7" spans="1:33">
      <c r="A17" t="s">
        <v>93</v>
      </c>
      <c r="B17" t="s">
        <v>15</v>
      </c>
      <c r="C17">
        <v>1.26743002759065</v>
      </c>
      <c r="D17">
        <v>1.3488182381583071</v>
      </c>
      <c r="E17">
        <v>1.4184268693607354</v>
      </c>
      <c r="F17">
        <v>1.4555138513503745</v>
      </c>
      <c r="G17">
        <v>1.4454672902921131</v>
      </c>
      <c r="H17">
        <v>1.4060371527407882</v>
      </c>
      <c r="I17">
        <v>1.3920398844557094</v>
      </c>
      <c r="J17">
        <v>1.3920398844557094</v>
      </c>
      <c r="K17">
        <v>1.3920398844557094</v>
      </c>
      <c r="L17">
        <v>1.3920398844557094</v>
      </c>
      <c r="M17">
        <v>1.3920398844557094</v>
      </c>
    </row>
    <row r="18" spans="1:33">
      <c r="B18" t="s">
        <v>16</v>
      </c>
      <c r="C18">
        <v>0.49322929380121999</v>
      </c>
      <c r="D18">
        <v>0.5068866070497855</v>
      </c>
      <c r="E18">
        <v>0.51065667810956961</v>
      </c>
      <c r="F18">
        <v>0.50892986374560845</v>
      </c>
      <c r="G18">
        <v>0.50266149691686912</v>
      </c>
      <c r="H18">
        <v>0.49299542096824989</v>
      </c>
      <c r="I18">
        <v>0.48978029547013524</v>
      </c>
      <c r="J18">
        <v>0.48899761947907017</v>
      </c>
      <c r="K18">
        <v>0.48899761947907017</v>
      </c>
      <c r="L18">
        <v>0.48899761947907017</v>
      </c>
      <c r="M18">
        <v>0.48899761947907017</v>
      </c>
    </row>
    <row r="19" spans="1:33">
      <c r="B19" t="s">
        <v>17</v>
      </c>
    </row>
    <row r="20" spans="1:33">
      <c r="B20" t="s">
        <v>18</v>
      </c>
      <c r="C20">
        <v>0.28230966415129499</v>
      </c>
      <c r="D20">
        <v>0.31187743321018851</v>
      </c>
      <c r="E20">
        <v>0.33948343515369556</v>
      </c>
      <c r="F20">
        <v>0.36291237258132525</v>
      </c>
      <c r="G20">
        <v>0.38241759837893263</v>
      </c>
      <c r="H20">
        <v>0.3988164463850184</v>
      </c>
      <c r="I20">
        <v>0.41094375941099143</v>
      </c>
      <c r="J20">
        <v>0.41923700036600459</v>
      </c>
      <c r="K20">
        <v>0.42344828643126614</v>
      </c>
      <c r="L20">
        <v>0.42344828643126614</v>
      </c>
      <c r="M20">
        <v>0.42344828643126614</v>
      </c>
    </row>
    <row r="21" spans="1:33">
      <c r="B21" t="s">
        <v>19</v>
      </c>
      <c r="C21">
        <v>0.95607101668357497</v>
      </c>
      <c r="D21">
        <v>1.0057389109181367</v>
      </c>
      <c r="E21">
        <v>1.0390757074452528</v>
      </c>
      <c r="F21">
        <v>1.0592183827895278</v>
      </c>
      <c r="G21">
        <v>1.0685174389110976</v>
      </c>
      <c r="H21">
        <v>1.0701938114538387</v>
      </c>
      <c r="I21">
        <v>1.0763079644576019</v>
      </c>
      <c r="J21">
        <v>1.0852910539814555</v>
      </c>
      <c r="K21">
        <v>1.0902500841667206</v>
      </c>
      <c r="L21">
        <v>1.0902500841667206</v>
      </c>
      <c r="M21">
        <v>1.0902500841667206</v>
      </c>
    </row>
    <row r="22" spans="1:33">
      <c r="B22" t="s">
        <v>20</v>
      </c>
      <c r="C22">
        <v>2.59260991987769</v>
      </c>
      <c r="D22">
        <v>2.8587525250238333</v>
      </c>
      <c r="E22">
        <v>3.0941936474923262</v>
      </c>
      <c r="F22">
        <v>3.2608380586659722</v>
      </c>
      <c r="G22">
        <v>3.3413939803831108</v>
      </c>
      <c r="H22">
        <v>3.3594515023825453</v>
      </c>
      <c r="I22">
        <v>3.3734432866298438</v>
      </c>
      <c r="J22">
        <v>3.388772038409293</v>
      </c>
      <c r="K22">
        <v>3.388772038409293</v>
      </c>
      <c r="L22">
        <v>3.388772038409293</v>
      </c>
      <c r="M22">
        <v>3.388772038409293</v>
      </c>
    </row>
    <row r="23" spans="1:33">
      <c r="B23" t="s">
        <v>21</v>
      </c>
      <c r="C23">
        <v>2.4892438265179502</v>
      </c>
      <c r="D23">
        <v>2.9375301492919821</v>
      </c>
      <c r="E23">
        <v>3.4104783823123288</v>
      </c>
      <c r="F23">
        <v>3.8569501741080021</v>
      </c>
      <c r="G23">
        <v>4.2571833211997614</v>
      </c>
      <c r="H23">
        <v>4.5916811593547608</v>
      </c>
      <c r="I23">
        <v>4.8577868593993161</v>
      </c>
      <c r="J23">
        <v>5.0552997611233375</v>
      </c>
      <c r="K23">
        <v>5.1615801226066313</v>
      </c>
      <c r="L23">
        <v>5.1790141055044767</v>
      </c>
      <c r="M23">
        <v>5.1790141055044767</v>
      </c>
    </row>
    <row r="24" spans="1:33">
      <c r="B24" s="1" t="s">
        <v>22</v>
      </c>
      <c r="C24" s="1">
        <v>6.0379247630792197</v>
      </c>
      <c r="D24" s="1">
        <v>6.8020215852339518</v>
      </c>
      <c r="E24" s="1">
        <v>7.5437477372499071</v>
      </c>
      <c r="F24" s="1">
        <v>8.1770066155635028</v>
      </c>
      <c r="G24" s="1">
        <v>8.6670947404939689</v>
      </c>
      <c r="H24" s="1">
        <v>9.0213264731911451</v>
      </c>
      <c r="I24" s="1">
        <v>9.3075381104867621</v>
      </c>
      <c r="J24" s="1">
        <v>9.5293628535140851</v>
      </c>
      <c r="K24" s="1">
        <v>9.6406022451826452</v>
      </c>
      <c r="L24" s="1">
        <v>9.6580362280804906</v>
      </c>
      <c r="M24" s="1">
        <v>9.6580362280804906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6" spans="1:33">
      <c r="A26" t="s">
        <v>94</v>
      </c>
      <c r="B26" t="s">
        <v>15</v>
      </c>
      <c r="C26">
        <v>1.3854900000000001</v>
      </c>
      <c r="D26">
        <v>1.4824600000000001</v>
      </c>
      <c r="E26">
        <v>1.5822799999999999</v>
      </c>
      <c r="F26">
        <v>1.6462300000000001</v>
      </c>
      <c r="G26">
        <v>1.67527</v>
      </c>
      <c r="H26">
        <v>1.6821400000000002</v>
      </c>
      <c r="I26">
        <v>1.68025</v>
      </c>
      <c r="J26">
        <v>1.68512</v>
      </c>
      <c r="K26">
        <v>1.6938299999999999</v>
      </c>
      <c r="L26">
        <v>1.7061600000000001</v>
      </c>
      <c r="M26">
        <v>1.7188099999999999</v>
      </c>
    </row>
    <row r="27" spans="1:33">
      <c r="B27" t="s">
        <v>16</v>
      </c>
      <c r="C27">
        <v>0.57682999999999995</v>
      </c>
      <c r="D27">
        <v>0.59814999999999996</v>
      </c>
      <c r="E27">
        <v>0.60592000000000013</v>
      </c>
      <c r="F27">
        <v>0.6075600000000001</v>
      </c>
      <c r="G27">
        <v>0.60118000000000005</v>
      </c>
      <c r="H27">
        <v>0.59038000000000002</v>
      </c>
      <c r="I27">
        <v>0.57875999999999994</v>
      </c>
      <c r="J27">
        <v>0.56789999999999996</v>
      </c>
      <c r="K27">
        <v>0.56203999999999998</v>
      </c>
      <c r="L27">
        <v>0.55891000000000002</v>
      </c>
      <c r="M27">
        <v>0.55735999999999997</v>
      </c>
    </row>
    <row r="28" spans="1:33">
      <c r="B28" t="s">
        <v>17</v>
      </c>
      <c r="C28">
        <v>1.3672200000000001</v>
      </c>
      <c r="D28">
        <v>1.5972200000000001</v>
      </c>
      <c r="E28">
        <v>1.8092000000000001</v>
      </c>
      <c r="F28">
        <v>2.0124599999999999</v>
      </c>
      <c r="G28">
        <v>2.1836500000000001</v>
      </c>
      <c r="H28">
        <v>2.3209499999999998</v>
      </c>
      <c r="I28">
        <v>2.4231799999999999</v>
      </c>
      <c r="J28">
        <v>2.4883899999999999</v>
      </c>
      <c r="K28">
        <v>2.53166</v>
      </c>
      <c r="L28">
        <v>2.5598100000000001</v>
      </c>
      <c r="M28">
        <v>2.5794699999999997</v>
      </c>
    </row>
    <row r="29" spans="1:33">
      <c r="B29" t="s">
        <v>18</v>
      </c>
      <c r="C29">
        <v>0.31367</v>
      </c>
      <c r="D29">
        <v>0.33629000000000003</v>
      </c>
      <c r="E29">
        <v>0.36216000000000004</v>
      </c>
      <c r="F29">
        <v>0.3785</v>
      </c>
      <c r="G29">
        <v>0.38436999999999999</v>
      </c>
      <c r="H29">
        <v>0.38833999999999996</v>
      </c>
      <c r="I29">
        <v>0.39239999999999997</v>
      </c>
      <c r="J29">
        <v>0.39568999999999999</v>
      </c>
      <c r="K29">
        <v>0.39867000000000002</v>
      </c>
      <c r="L29">
        <v>0.40207999999999999</v>
      </c>
      <c r="M29">
        <v>0.40497000000000005</v>
      </c>
    </row>
    <row r="30" spans="1:33">
      <c r="B30" t="s">
        <v>19</v>
      </c>
      <c r="C30">
        <v>1.04044</v>
      </c>
      <c r="D30">
        <v>1.0893199999999998</v>
      </c>
      <c r="E30">
        <v>1.1234500000000001</v>
      </c>
      <c r="F30">
        <v>1.13903</v>
      </c>
      <c r="G30">
        <v>1.1344799999999999</v>
      </c>
      <c r="H30">
        <v>1.12283</v>
      </c>
      <c r="I30">
        <v>1.11006</v>
      </c>
      <c r="J30">
        <v>1.0990599999999999</v>
      </c>
      <c r="K30">
        <v>1.09368</v>
      </c>
      <c r="L30">
        <v>1.0930199999999999</v>
      </c>
      <c r="M30">
        <v>1.0954000000000002</v>
      </c>
    </row>
    <row r="31" spans="1:33">
      <c r="B31" t="s">
        <v>20</v>
      </c>
      <c r="C31">
        <v>3.5595400000000001</v>
      </c>
      <c r="D31">
        <v>3.9503100000000004</v>
      </c>
      <c r="E31">
        <v>4.3260100000000001</v>
      </c>
      <c r="F31">
        <v>4.6453199999999999</v>
      </c>
      <c r="G31">
        <v>4.8860900000000003</v>
      </c>
      <c r="H31">
        <v>5.0568400000000002</v>
      </c>
      <c r="I31">
        <v>5.1753600000000004</v>
      </c>
      <c r="J31">
        <v>5.2570299999999994</v>
      </c>
      <c r="K31">
        <v>5.3173500000000002</v>
      </c>
      <c r="L31">
        <v>5.3649400000000007</v>
      </c>
      <c r="M31">
        <v>5.4041499999999996</v>
      </c>
    </row>
    <row r="32" spans="1:33">
      <c r="B32" t="s">
        <v>21</v>
      </c>
      <c r="C32">
        <v>1.45516</v>
      </c>
      <c r="D32">
        <v>1.8511300000000002</v>
      </c>
      <c r="E32">
        <v>2.2224699999999999</v>
      </c>
      <c r="F32">
        <v>2.5872700000000002</v>
      </c>
      <c r="G32">
        <v>2.9091300000000002</v>
      </c>
      <c r="H32">
        <v>3.1870600000000002</v>
      </c>
      <c r="I32">
        <v>3.4283399999999995</v>
      </c>
      <c r="J32">
        <v>3.6156999999999999</v>
      </c>
      <c r="K32">
        <v>3.7592999999999996</v>
      </c>
      <c r="L32">
        <v>3.8584499999999999</v>
      </c>
      <c r="M32">
        <v>3.9217399999999998</v>
      </c>
    </row>
    <row r="33" spans="1:33">
      <c r="B33" s="1" t="s">
        <v>22</v>
      </c>
      <c r="C33" s="1">
        <v>6.0551300000000001</v>
      </c>
      <c r="D33" s="1">
        <v>6.8907799999999995</v>
      </c>
      <c r="E33" s="1">
        <v>7.6719200000000001</v>
      </c>
      <c r="F33" s="1">
        <v>8.3716000000000008</v>
      </c>
      <c r="G33" s="1">
        <v>8.9296800000000012</v>
      </c>
      <c r="H33" s="1">
        <v>9.366719999999999</v>
      </c>
      <c r="I33" s="1">
        <v>9.7137600000000006</v>
      </c>
      <c r="J33" s="1">
        <v>9.9717900000000004</v>
      </c>
      <c r="K33" s="1">
        <v>10.17033</v>
      </c>
      <c r="L33" s="1">
        <v>10.316409999999999</v>
      </c>
      <c r="M33" s="1">
        <v>10.421299999999999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5" spans="1:33">
      <c r="A35" t="s">
        <v>95</v>
      </c>
      <c r="B35" t="s">
        <v>15</v>
      </c>
      <c r="C35">
        <v>1.3587833333333299</v>
      </c>
      <c r="D35">
        <v>1.4698366666666667</v>
      </c>
      <c r="E35">
        <v>1.5564499999999999</v>
      </c>
      <c r="F35">
        <v>1.57663</v>
      </c>
      <c r="G35">
        <v>1.5696266666666667</v>
      </c>
      <c r="H35">
        <v>1.5354399999999999</v>
      </c>
      <c r="I35">
        <v>1.4855533333333333</v>
      </c>
      <c r="J35">
        <v>1.4361933333333332</v>
      </c>
      <c r="K35">
        <v>1.3873599999999999</v>
      </c>
      <c r="L35">
        <v>1.3313933333333332</v>
      </c>
      <c r="M35">
        <v>1.2754266666666667</v>
      </c>
    </row>
    <row r="36" spans="1:33">
      <c r="B36" t="s">
        <v>16</v>
      </c>
      <c r="C36">
        <v>0.57963866666666697</v>
      </c>
      <c r="D36">
        <v>0.59457233333333337</v>
      </c>
      <c r="E36">
        <v>0.60215099999999999</v>
      </c>
      <c r="F36">
        <v>0.60018033333333343</v>
      </c>
      <c r="G36">
        <v>0.59127166666666664</v>
      </c>
      <c r="H36">
        <v>0.57542499999999996</v>
      </c>
      <c r="I36">
        <v>0.55521766666666672</v>
      </c>
      <c r="J36">
        <v>0.53257399999999999</v>
      </c>
      <c r="K36">
        <v>0.507494</v>
      </c>
      <c r="L36">
        <v>0.49292333333333332</v>
      </c>
      <c r="M36">
        <v>0.4783526666666667</v>
      </c>
    </row>
    <row r="37" spans="1:33">
      <c r="B37" t="s">
        <v>17</v>
      </c>
      <c r="C37">
        <v>1.0128916666666701</v>
      </c>
      <c r="D37">
        <v>1.1661833333333333</v>
      </c>
      <c r="E37">
        <v>1.3093900000000001</v>
      </c>
      <c r="F37">
        <v>1.40143</v>
      </c>
      <c r="G37">
        <v>1.4690233333333333</v>
      </c>
      <c r="H37">
        <v>1.51217</v>
      </c>
      <c r="I37">
        <v>1.5106166666666667</v>
      </c>
      <c r="J37">
        <v>1.4868466666666666</v>
      </c>
      <c r="K37">
        <v>1.44086</v>
      </c>
      <c r="L37">
        <v>1.3694933333333332</v>
      </c>
      <c r="M37">
        <v>1.2981266666666667</v>
      </c>
    </row>
    <row r="38" spans="1:33">
      <c r="B38" t="s">
        <v>18</v>
      </c>
      <c r="C38">
        <v>0.28100033333333302</v>
      </c>
      <c r="D38">
        <v>0.30954166666666666</v>
      </c>
      <c r="E38">
        <v>0.33580500000000002</v>
      </c>
      <c r="F38">
        <v>0.36377833333333331</v>
      </c>
      <c r="G38">
        <v>0.39179466666666668</v>
      </c>
      <c r="H38">
        <v>0.419854</v>
      </c>
      <c r="I38">
        <v>0.4451073333333333</v>
      </c>
      <c r="J38">
        <v>0.46909800000000001</v>
      </c>
      <c r="K38">
        <v>0.49182599999999999</v>
      </c>
      <c r="L38">
        <v>0.51228133333333337</v>
      </c>
      <c r="M38">
        <v>0.53273666666666664</v>
      </c>
    </row>
    <row r="39" spans="1:33">
      <c r="B39" t="s">
        <v>19</v>
      </c>
      <c r="C39">
        <v>1.04094633333333</v>
      </c>
      <c r="D39">
        <v>1.0905670000000001</v>
      </c>
      <c r="E39">
        <v>1.128101</v>
      </c>
      <c r="F39">
        <v>1.1547016666666667</v>
      </c>
      <c r="G39">
        <v>1.1732096666666667</v>
      </c>
      <c r="H39">
        <v>1.1836249999999999</v>
      </c>
      <c r="I39">
        <v>1.1851936666666667</v>
      </c>
      <c r="J39">
        <v>1.1819906666666666</v>
      </c>
      <c r="K39">
        <v>1.1740159999999999</v>
      </c>
      <c r="L39">
        <v>1.175608</v>
      </c>
      <c r="M39">
        <v>1.1772</v>
      </c>
    </row>
    <row r="40" spans="1:33">
      <c r="B40" t="s">
        <v>20</v>
      </c>
      <c r="C40">
        <v>3.173028</v>
      </c>
      <c r="D40">
        <v>3.5113676666666667</v>
      </c>
      <c r="E40">
        <v>3.8135910000000002</v>
      </c>
      <c r="F40">
        <v>3.9857643333333335</v>
      </c>
      <c r="G40">
        <v>4.0997496666666668</v>
      </c>
      <c r="H40">
        <v>4.1555470000000003</v>
      </c>
      <c r="I40">
        <v>4.1320443333333339</v>
      </c>
      <c r="J40">
        <v>4.0829846666666665</v>
      </c>
      <c r="K40">
        <v>4.0083679999999999</v>
      </c>
      <c r="L40">
        <v>3.8888199999999999</v>
      </c>
      <c r="M40">
        <v>3.769272</v>
      </c>
    </row>
    <row r="41" spans="1:33">
      <c r="B41" t="s">
        <v>21</v>
      </c>
      <c r="C41">
        <v>1.8233106666666701</v>
      </c>
      <c r="D41">
        <v>2.1949640000000001</v>
      </c>
      <c r="E41">
        <v>2.5861900000000002</v>
      </c>
      <c r="F41">
        <v>2.9301326666666672</v>
      </c>
      <c r="G41">
        <v>3.2266520000000001</v>
      </c>
      <c r="H41">
        <v>3.4757479999999998</v>
      </c>
      <c r="I41">
        <v>3.6602220000000001</v>
      </c>
      <c r="J41">
        <v>3.7765403333333332</v>
      </c>
      <c r="K41">
        <v>3.824703</v>
      </c>
      <c r="L41">
        <v>3.771123666666667</v>
      </c>
      <c r="M41">
        <v>3.7175443333333331</v>
      </c>
    </row>
    <row r="42" spans="1:33">
      <c r="B42" s="1" t="s">
        <v>22</v>
      </c>
      <c r="C42" s="1">
        <v>6.0372849999999998</v>
      </c>
      <c r="D42" s="1">
        <v>6.7968986666666673</v>
      </c>
      <c r="E42" s="1">
        <v>7.527882</v>
      </c>
      <c r="F42" s="1">
        <v>8.0705986666666654</v>
      </c>
      <c r="G42" s="1">
        <v>8.4996113333333341</v>
      </c>
      <c r="H42" s="1">
        <v>8.8149200000000008</v>
      </c>
      <c r="I42" s="1">
        <v>8.9774600000000007</v>
      </c>
      <c r="J42" s="1">
        <v>9.0415156666666672</v>
      </c>
      <c r="K42" s="1">
        <v>9.0070870000000003</v>
      </c>
      <c r="L42" s="1">
        <v>8.8355516666666674</v>
      </c>
      <c r="M42" s="1">
        <v>8.6640163333333344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8" spans="1:33">
      <c r="A48" s="3" t="s">
        <v>207</v>
      </c>
    </row>
    <row r="52" spans="1:13">
      <c r="A52" t="s">
        <v>140</v>
      </c>
    </row>
    <row r="54" spans="1:13">
      <c r="A54" s="72" t="s">
        <v>111</v>
      </c>
      <c r="B54" s="72"/>
    </row>
    <row r="55" spans="1:13">
      <c r="A55" t="s">
        <v>112</v>
      </c>
      <c r="B55" s="73" t="s">
        <v>210</v>
      </c>
    </row>
    <row r="56" spans="1:13">
      <c r="A56" t="s">
        <v>114</v>
      </c>
      <c r="B56" t="s">
        <v>211</v>
      </c>
    </row>
    <row r="57" spans="1:13">
      <c r="A57" t="s">
        <v>116</v>
      </c>
      <c r="B57" t="s">
        <v>117</v>
      </c>
    </row>
    <row r="59" spans="1:13" s="2" customFormat="1">
      <c r="A59" s="2" t="s">
        <v>118</v>
      </c>
      <c r="B59" s="2" t="s">
        <v>119</v>
      </c>
      <c r="C59" s="2">
        <v>2000</v>
      </c>
      <c r="D59" s="2">
        <v>2010</v>
      </c>
      <c r="E59" s="2">
        <v>2020</v>
      </c>
      <c r="F59" s="2">
        <v>2030</v>
      </c>
      <c r="G59" s="2">
        <v>2040</v>
      </c>
      <c r="H59" s="2">
        <v>2050</v>
      </c>
      <c r="I59" s="2">
        <v>2060</v>
      </c>
      <c r="J59" s="2">
        <v>2070</v>
      </c>
      <c r="K59" s="2">
        <v>2080</v>
      </c>
      <c r="L59" s="2">
        <v>2090</v>
      </c>
      <c r="M59" s="2">
        <v>2100</v>
      </c>
    </row>
    <row r="60" spans="1:13" s="74" customFormat="1"/>
    <row r="61" spans="1:13" s="74" customFormat="1">
      <c r="A61" s="74" t="s">
        <v>92</v>
      </c>
      <c r="B61" s="74" t="s">
        <v>15</v>
      </c>
      <c r="C61" s="74">
        <v>1.324964</v>
      </c>
      <c r="D61" s="74">
        <v>1.418698</v>
      </c>
      <c r="E61" s="74">
        <v>1.4863630000000001</v>
      </c>
      <c r="F61" s="74">
        <v>1.5091220000000001</v>
      </c>
      <c r="G61" s="74">
        <v>1.4978959999999999</v>
      </c>
      <c r="H61" s="74">
        <v>1.4530829999999999</v>
      </c>
      <c r="I61" s="74">
        <v>1.3952990000000001</v>
      </c>
      <c r="J61" s="74">
        <v>1.3405629999999999</v>
      </c>
      <c r="K61" s="74">
        <v>1.29131</v>
      </c>
      <c r="L61" s="74">
        <v>1.2558020000000001</v>
      </c>
      <c r="M61" s="74">
        <v>1.2307539999999999</v>
      </c>
    </row>
    <row r="62" spans="1:13" s="74" customFormat="1">
      <c r="B62" s="74" t="s">
        <v>16</v>
      </c>
      <c r="C62" s="74">
        <v>0.51935509999999996</v>
      </c>
      <c r="D62" s="74">
        <v>0.52334899999999995</v>
      </c>
      <c r="E62" s="74">
        <v>0.52144999999999997</v>
      </c>
      <c r="F62" s="74">
        <v>0.51513699999999996</v>
      </c>
      <c r="G62" s="74">
        <v>0.50392689999999996</v>
      </c>
      <c r="H62" s="74">
        <v>0.4885777</v>
      </c>
      <c r="I62" s="74">
        <v>0.46777459999999998</v>
      </c>
      <c r="J62" s="74">
        <v>0.45046720000000001</v>
      </c>
      <c r="K62" s="74">
        <v>0.43821339999999998</v>
      </c>
      <c r="L62" s="74">
        <v>0.4307107</v>
      </c>
      <c r="M62" s="74">
        <v>0.4270427</v>
      </c>
    </row>
    <row r="63" spans="1:13" s="74" customFormat="1">
      <c r="B63" s="74" t="s">
        <v>17</v>
      </c>
      <c r="C63" s="74">
        <v>1.0157620000000001</v>
      </c>
      <c r="D63" s="74">
        <v>1.1724479999999999</v>
      </c>
      <c r="E63" s="74">
        <v>1.310694</v>
      </c>
      <c r="F63" s="74">
        <v>1.414938</v>
      </c>
      <c r="G63" s="74">
        <v>1.484</v>
      </c>
      <c r="H63" s="74">
        <v>1.529666</v>
      </c>
      <c r="I63" s="74">
        <v>1.5529630000000001</v>
      </c>
      <c r="J63" s="74">
        <v>1.552921</v>
      </c>
      <c r="K63" s="74">
        <v>1.533264</v>
      </c>
      <c r="L63" s="74">
        <v>1.498648</v>
      </c>
      <c r="M63" s="74">
        <v>1.4566730000000001</v>
      </c>
    </row>
    <row r="64" spans="1:13" s="74" customFormat="1">
      <c r="B64" s="74" t="s">
        <v>18</v>
      </c>
      <c r="C64" s="74">
        <v>0.27875169999999999</v>
      </c>
      <c r="D64" s="74">
        <v>0.30801610000000001</v>
      </c>
      <c r="E64" s="74">
        <v>0.33672469999999999</v>
      </c>
      <c r="F64" s="74">
        <v>0.3622823</v>
      </c>
      <c r="G64" s="74">
        <v>0.38278990000000002</v>
      </c>
      <c r="H64" s="74">
        <v>0.39974949999999998</v>
      </c>
      <c r="I64" s="74">
        <v>0.40681889999999998</v>
      </c>
      <c r="J64" s="74">
        <v>0.41483059999999999</v>
      </c>
      <c r="K64" s="74">
        <v>0.42050520000000002</v>
      </c>
      <c r="L64" s="74">
        <v>0.42464150000000001</v>
      </c>
      <c r="M64" s="74">
        <v>0.42758489999999999</v>
      </c>
    </row>
    <row r="65" spans="1:13" s="74" customFormat="1">
      <c r="B65" s="74" t="s">
        <v>19</v>
      </c>
      <c r="C65" s="74">
        <v>1.0458559999999999</v>
      </c>
      <c r="D65" s="74">
        <v>1.080681</v>
      </c>
      <c r="E65" s="74">
        <v>1.1054269999999999</v>
      </c>
      <c r="F65" s="74">
        <v>1.1193470000000001</v>
      </c>
      <c r="G65" s="74">
        <v>1.1214980000000001</v>
      </c>
      <c r="H65" s="74">
        <v>1.1144829999999999</v>
      </c>
      <c r="I65" s="74">
        <v>1.090778</v>
      </c>
      <c r="J65" s="74">
        <v>1.0723119999999999</v>
      </c>
      <c r="K65" s="74">
        <v>1.0580719999999999</v>
      </c>
      <c r="L65" s="74">
        <v>1.049752</v>
      </c>
      <c r="M65" s="74">
        <v>1.0466869999999999</v>
      </c>
    </row>
    <row r="66" spans="1:13" s="74" customFormat="1">
      <c r="B66" s="74" t="s">
        <v>20</v>
      </c>
      <c r="C66" s="74">
        <v>2.889411</v>
      </c>
      <c r="D66" s="74">
        <v>3.17761</v>
      </c>
      <c r="E66" s="74">
        <v>3.4127540000000001</v>
      </c>
      <c r="F66" s="74">
        <v>3.5589810000000002</v>
      </c>
      <c r="G66" s="74">
        <v>3.6254979999999999</v>
      </c>
      <c r="H66" s="74">
        <v>3.6233939999999998</v>
      </c>
      <c r="I66" s="74">
        <v>3.5801639999999999</v>
      </c>
      <c r="J66" s="74">
        <v>3.512121</v>
      </c>
      <c r="K66" s="74">
        <v>3.4278360000000001</v>
      </c>
      <c r="L66" s="74">
        <v>3.3433860000000002</v>
      </c>
      <c r="M66" s="74">
        <v>3.2646929999999998</v>
      </c>
    </row>
    <row r="67" spans="1:13" s="74" customFormat="1">
      <c r="B67" s="74" t="s">
        <v>21</v>
      </c>
      <c r="C67" s="74">
        <v>2.1931569999999998</v>
      </c>
      <c r="D67" s="74">
        <v>2.636444</v>
      </c>
      <c r="E67" s="74">
        <v>3.092517</v>
      </c>
      <c r="F67" s="74">
        <v>3.5271659999999998</v>
      </c>
      <c r="G67" s="74">
        <v>3.9258730000000002</v>
      </c>
      <c r="H67" s="74">
        <v>4.2624740000000001</v>
      </c>
      <c r="I67" s="74">
        <v>4.5263350000000004</v>
      </c>
      <c r="J67" s="74">
        <v>4.7075050000000003</v>
      </c>
      <c r="K67" s="74">
        <v>4.8137090000000002</v>
      </c>
      <c r="L67" s="74">
        <v>4.8528370000000001</v>
      </c>
      <c r="M67" s="74">
        <v>4.8358449999999999</v>
      </c>
    </row>
    <row r="68" spans="1:13" s="74" customFormat="1">
      <c r="B68" s="74" t="s">
        <v>22</v>
      </c>
      <c r="C68" s="74">
        <v>6.1284239999999999</v>
      </c>
      <c r="D68" s="74">
        <v>6.8947349999999998</v>
      </c>
      <c r="E68" s="74">
        <v>7.6106980000000002</v>
      </c>
      <c r="F68" s="74">
        <v>8.2054939999999998</v>
      </c>
      <c r="G68" s="74">
        <v>8.6728699999999996</v>
      </c>
      <c r="H68" s="74">
        <v>9.0003510000000002</v>
      </c>
      <c r="I68" s="74">
        <v>9.1972760000000005</v>
      </c>
      <c r="J68" s="74">
        <v>9.291938</v>
      </c>
      <c r="K68" s="74">
        <v>9.2996169999999996</v>
      </c>
      <c r="L68" s="74">
        <v>9.2459740000000004</v>
      </c>
      <c r="M68" s="74">
        <v>9.1472250000000006</v>
      </c>
    </row>
    <row r="69" spans="1:13" s="74" customFormat="1"/>
    <row r="70" spans="1:13" s="74" customFormat="1">
      <c r="A70" s="74" t="s">
        <v>93</v>
      </c>
      <c r="B70" s="74" t="s">
        <v>15</v>
      </c>
      <c r="C70" s="74">
        <v>1.26743002759065</v>
      </c>
      <c r="D70" s="74">
        <v>1.3488182381583071</v>
      </c>
      <c r="E70" s="74">
        <v>1.4184268693607354</v>
      </c>
      <c r="F70" s="74">
        <v>1.4555138513503745</v>
      </c>
      <c r="G70" s="74">
        <v>1.4454672902921131</v>
      </c>
      <c r="H70" s="74">
        <v>1.4060371527407882</v>
      </c>
      <c r="I70" s="74">
        <v>1.3920398844557094</v>
      </c>
      <c r="J70" s="74">
        <v>1.3920398844557094</v>
      </c>
      <c r="K70" s="74">
        <v>1.3920398844557094</v>
      </c>
      <c r="L70" s="74">
        <v>1.3920398844557094</v>
      </c>
      <c r="M70" s="74">
        <v>1.3920398844557094</v>
      </c>
    </row>
    <row r="71" spans="1:13" s="74" customFormat="1">
      <c r="B71" s="74" t="s">
        <v>16</v>
      </c>
      <c r="C71" s="74">
        <v>0.49322929380121999</v>
      </c>
      <c r="D71" s="74">
        <v>0.5068866070497855</v>
      </c>
      <c r="E71" s="74">
        <v>0.51065667810956961</v>
      </c>
      <c r="F71" s="74">
        <v>0.50892986374560845</v>
      </c>
      <c r="G71" s="74">
        <v>0.50266149691686912</v>
      </c>
      <c r="H71" s="74">
        <v>0.49299542096824989</v>
      </c>
      <c r="I71" s="74">
        <v>0.48978029547013524</v>
      </c>
      <c r="J71" s="74">
        <v>0.48899761947907017</v>
      </c>
      <c r="K71" s="74">
        <v>0.48899761947907017</v>
      </c>
      <c r="L71" s="74">
        <v>0.48899761947907017</v>
      </c>
      <c r="M71" s="74">
        <v>0.48899761947907017</v>
      </c>
    </row>
    <row r="72" spans="1:13" s="74" customFormat="1">
      <c r="B72" s="74" t="s">
        <v>17</v>
      </c>
    </row>
    <row r="73" spans="1:13" s="74" customFormat="1">
      <c r="B73" s="74" t="s">
        <v>18</v>
      </c>
      <c r="C73" s="74">
        <v>0.28230966415129499</v>
      </c>
      <c r="D73" s="74">
        <v>0.31187743321018851</v>
      </c>
      <c r="E73" s="74">
        <v>0.33948343515369556</v>
      </c>
      <c r="F73" s="74">
        <v>0.36291237258132525</v>
      </c>
      <c r="G73" s="74">
        <v>0.38241759837893263</v>
      </c>
      <c r="H73" s="74">
        <v>0.3988164463850184</v>
      </c>
      <c r="I73" s="74">
        <v>0.41094375941099143</v>
      </c>
      <c r="J73" s="74">
        <v>0.41923700036600459</v>
      </c>
      <c r="K73" s="74">
        <v>0.42344828643126614</v>
      </c>
      <c r="L73" s="74">
        <v>0.42344828643126614</v>
      </c>
      <c r="M73" s="74">
        <v>0.42344828643126614</v>
      </c>
    </row>
    <row r="74" spans="1:13" s="74" customFormat="1">
      <c r="B74" s="74" t="s">
        <v>19</v>
      </c>
      <c r="C74" s="74">
        <v>0.95607101668357497</v>
      </c>
      <c r="D74" s="74">
        <v>1.0057389109181367</v>
      </c>
      <c r="E74" s="74">
        <v>1.0390757074452528</v>
      </c>
      <c r="F74" s="74">
        <v>1.0592183827895278</v>
      </c>
      <c r="G74" s="74">
        <v>1.0685174389110976</v>
      </c>
      <c r="H74" s="74">
        <v>1.0701938114538387</v>
      </c>
      <c r="I74" s="74">
        <v>1.0763079644576019</v>
      </c>
      <c r="J74" s="74">
        <v>1.0852910539814555</v>
      </c>
      <c r="K74" s="74">
        <v>1.0902500841667206</v>
      </c>
      <c r="L74" s="74">
        <v>1.0902500841667206</v>
      </c>
      <c r="M74" s="74">
        <v>1.0902500841667206</v>
      </c>
    </row>
    <row r="75" spans="1:13" s="74" customFormat="1">
      <c r="B75" s="74" t="s">
        <v>20</v>
      </c>
      <c r="C75" s="74">
        <v>2.59260991987769</v>
      </c>
      <c r="D75" s="74">
        <v>2.8587525250238333</v>
      </c>
      <c r="E75" s="74">
        <v>3.0941936474923262</v>
      </c>
      <c r="F75" s="74">
        <v>3.2608380586659722</v>
      </c>
      <c r="G75" s="74">
        <v>3.3413939803831108</v>
      </c>
      <c r="H75" s="74">
        <v>3.3594515023825453</v>
      </c>
      <c r="I75" s="74">
        <v>3.3734432866298438</v>
      </c>
      <c r="J75" s="74">
        <v>3.388772038409293</v>
      </c>
      <c r="K75" s="74">
        <v>3.388772038409293</v>
      </c>
      <c r="L75" s="74">
        <v>3.388772038409293</v>
      </c>
      <c r="M75" s="74">
        <v>3.388772038409293</v>
      </c>
    </row>
    <row r="76" spans="1:13" s="74" customFormat="1">
      <c r="B76" s="74" t="s">
        <v>21</v>
      </c>
      <c r="C76" s="74">
        <v>2.4892438265179502</v>
      </c>
      <c r="D76" s="74">
        <v>2.9375301492919821</v>
      </c>
      <c r="E76" s="74">
        <v>3.4104783823123288</v>
      </c>
      <c r="F76" s="74">
        <v>3.8569501741080021</v>
      </c>
      <c r="G76" s="74">
        <v>4.2571833211997614</v>
      </c>
      <c r="H76" s="74">
        <v>4.5916811593547608</v>
      </c>
      <c r="I76" s="74">
        <v>4.8577868593993161</v>
      </c>
      <c r="J76" s="74">
        <v>5.0552997611233375</v>
      </c>
      <c r="K76" s="74">
        <v>5.1615801226066313</v>
      </c>
      <c r="L76" s="74">
        <v>5.1790141055044767</v>
      </c>
      <c r="M76" s="74">
        <v>5.1790141055044767</v>
      </c>
    </row>
    <row r="77" spans="1:13" s="74" customFormat="1">
      <c r="B77" s="74" t="s">
        <v>22</v>
      </c>
      <c r="C77" s="74">
        <v>6.0379247630792197</v>
      </c>
      <c r="D77" s="74">
        <v>6.8020215852339518</v>
      </c>
      <c r="E77" s="74">
        <v>7.5437477372499071</v>
      </c>
      <c r="F77" s="74">
        <v>8.1770066155635028</v>
      </c>
      <c r="G77" s="74">
        <v>8.6670947404939689</v>
      </c>
      <c r="H77" s="74">
        <v>9.0213264731911451</v>
      </c>
      <c r="I77" s="74">
        <v>9.3075381104867621</v>
      </c>
      <c r="J77" s="74">
        <v>9.5293628535140851</v>
      </c>
      <c r="K77" s="74">
        <v>9.6406022451826452</v>
      </c>
      <c r="L77" s="74">
        <v>9.6580362280804906</v>
      </c>
      <c r="M77" s="74">
        <v>9.6580362280804906</v>
      </c>
    </row>
    <row r="78" spans="1:13" s="74" customFormat="1"/>
    <row r="79" spans="1:13" s="74" customFormat="1">
      <c r="A79" s="74" t="s">
        <v>94</v>
      </c>
      <c r="B79" s="74" t="s">
        <v>15</v>
      </c>
      <c r="C79" s="74">
        <v>1.3854900000000001</v>
      </c>
      <c r="D79" s="74">
        <v>1.4824600000000001</v>
      </c>
      <c r="E79" s="74">
        <v>1.5822799999999999</v>
      </c>
      <c r="F79" s="74">
        <v>1.6462300000000001</v>
      </c>
      <c r="G79" s="74">
        <v>1.67527</v>
      </c>
      <c r="H79" s="74">
        <v>1.6821400000000002</v>
      </c>
      <c r="I79" s="74">
        <v>1.68025</v>
      </c>
      <c r="J79" s="74">
        <v>1.68512</v>
      </c>
      <c r="K79" s="74">
        <v>1.6938299999999999</v>
      </c>
      <c r="L79" s="74">
        <v>1.7061600000000001</v>
      </c>
      <c r="M79" s="74">
        <v>1.7188099999999999</v>
      </c>
    </row>
    <row r="80" spans="1:13" s="74" customFormat="1">
      <c r="B80" s="74" t="s">
        <v>16</v>
      </c>
      <c r="C80" s="74">
        <v>0.57682999999999995</v>
      </c>
      <c r="D80" s="74">
        <v>0.59814999999999996</v>
      </c>
      <c r="E80" s="74">
        <v>0.60592000000000013</v>
      </c>
      <c r="F80" s="74">
        <v>0.6075600000000001</v>
      </c>
      <c r="G80" s="74">
        <v>0.60118000000000005</v>
      </c>
      <c r="H80" s="74">
        <v>0.59038000000000002</v>
      </c>
      <c r="I80" s="74">
        <v>0.57875999999999994</v>
      </c>
      <c r="J80" s="74">
        <v>0.56789999999999996</v>
      </c>
      <c r="K80" s="74">
        <v>0.56203999999999998</v>
      </c>
      <c r="L80" s="74">
        <v>0.55891000000000002</v>
      </c>
      <c r="M80" s="74">
        <v>0.55735999999999997</v>
      </c>
    </row>
    <row r="81" spans="1:13" s="74" customFormat="1">
      <c r="B81" s="74" t="s">
        <v>17</v>
      </c>
      <c r="C81" s="74">
        <v>1.3672200000000001</v>
      </c>
      <c r="D81" s="74">
        <v>1.5972200000000001</v>
      </c>
      <c r="E81" s="74">
        <v>1.8092000000000001</v>
      </c>
      <c r="F81" s="74">
        <v>2.0124599999999999</v>
      </c>
      <c r="G81" s="74">
        <v>2.1836500000000001</v>
      </c>
      <c r="H81" s="74">
        <v>2.3209499999999998</v>
      </c>
      <c r="I81" s="74">
        <v>2.4231799999999999</v>
      </c>
      <c r="J81" s="74">
        <v>2.4883899999999999</v>
      </c>
      <c r="K81" s="74">
        <v>2.53166</v>
      </c>
      <c r="L81" s="74">
        <v>2.5598100000000001</v>
      </c>
      <c r="M81" s="74">
        <v>2.5794699999999997</v>
      </c>
    </row>
    <row r="82" spans="1:13" s="74" customFormat="1">
      <c r="B82" s="74" t="s">
        <v>18</v>
      </c>
      <c r="C82" s="74">
        <v>0.31367</v>
      </c>
      <c r="D82" s="74">
        <v>0.33629000000000003</v>
      </c>
      <c r="E82" s="74">
        <v>0.36216000000000004</v>
      </c>
      <c r="F82" s="74">
        <v>0.3785</v>
      </c>
      <c r="G82" s="74">
        <v>0.38436999999999999</v>
      </c>
      <c r="H82" s="74">
        <v>0.38833999999999996</v>
      </c>
      <c r="I82" s="74">
        <v>0.39239999999999997</v>
      </c>
      <c r="J82" s="74">
        <v>0.39568999999999999</v>
      </c>
      <c r="K82" s="74">
        <v>0.39867000000000002</v>
      </c>
      <c r="L82" s="74">
        <v>0.40207999999999999</v>
      </c>
      <c r="M82" s="74">
        <v>0.40497000000000005</v>
      </c>
    </row>
    <row r="83" spans="1:13" s="74" customFormat="1">
      <c r="B83" s="74" t="s">
        <v>19</v>
      </c>
      <c r="C83" s="74">
        <v>1.04044</v>
      </c>
      <c r="D83" s="74">
        <v>1.0893199999999998</v>
      </c>
      <c r="E83" s="74">
        <v>1.1234500000000001</v>
      </c>
      <c r="F83" s="74">
        <v>1.13903</v>
      </c>
      <c r="G83" s="74">
        <v>1.1344799999999999</v>
      </c>
      <c r="H83" s="74">
        <v>1.12283</v>
      </c>
      <c r="I83" s="74">
        <v>1.11006</v>
      </c>
      <c r="J83" s="74">
        <v>1.0990599999999999</v>
      </c>
      <c r="K83" s="74">
        <v>1.09368</v>
      </c>
      <c r="L83" s="74">
        <v>1.0930199999999999</v>
      </c>
      <c r="M83" s="74">
        <v>1.0954000000000002</v>
      </c>
    </row>
    <row r="84" spans="1:13" s="74" customFormat="1">
      <c r="B84" s="74" t="s">
        <v>20</v>
      </c>
      <c r="C84" s="74">
        <v>3.5595400000000001</v>
      </c>
      <c r="D84" s="74">
        <v>3.9503100000000004</v>
      </c>
      <c r="E84" s="74">
        <v>4.3260100000000001</v>
      </c>
      <c r="F84" s="74">
        <v>4.6453199999999999</v>
      </c>
      <c r="G84" s="74">
        <v>4.8860900000000003</v>
      </c>
      <c r="H84" s="74">
        <v>5.0568400000000002</v>
      </c>
      <c r="I84" s="74">
        <v>5.1753600000000004</v>
      </c>
      <c r="J84" s="74">
        <v>5.2570299999999994</v>
      </c>
      <c r="K84" s="74">
        <v>5.3173500000000002</v>
      </c>
      <c r="L84" s="74">
        <v>5.3649400000000007</v>
      </c>
      <c r="M84" s="74">
        <v>5.4041499999999996</v>
      </c>
    </row>
    <row r="85" spans="1:13" s="74" customFormat="1">
      <c r="B85" s="74" t="s">
        <v>21</v>
      </c>
      <c r="C85" s="74">
        <v>1.45516</v>
      </c>
      <c r="D85" s="74">
        <v>1.8511300000000002</v>
      </c>
      <c r="E85" s="74">
        <v>2.2224699999999999</v>
      </c>
      <c r="F85" s="74">
        <v>2.5872700000000002</v>
      </c>
      <c r="G85" s="74">
        <v>2.9091300000000002</v>
      </c>
      <c r="H85" s="74">
        <v>3.1870600000000002</v>
      </c>
      <c r="I85" s="74">
        <v>3.4283399999999995</v>
      </c>
      <c r="J85" s="74">
        <v>3.6156999999999999</v>
      </c>
      <c r="K85" s="74">
        <v>3.7592999999999996</v>
      </c>
      <c r="L85" s="74">
        <v>3.8584499999999999</v>
      </c>
      <c r="M85" s="74">
        <v>3.9217399999999998</v>
      </c>
    </row>
    <row r="86" spans="1:13" s="74" customFormat="1">
      <c r="B86" s="74" t="s">
        <v>22</v>
      </c>
      <c r="C86" s="74">
        <v>6.0551300000000001</v>
      </c>
      <c r="D86" s="74">
        <v>6.8907799999999995</v>
      </c>
      <c r="E86" s="74">
        <v>7.6719200000000001</v>
      </c>
      <c r="F86" s="74">
        <v>8.3716000000000008</v>
      </c>
      <c r="G86" s="74">
        <v>8.9296800000000012</v>
      </c>
      <c r="H86" s="74">
        <v>9.366719999999999</v>
      </c>
      <c r="I86" s="74">
        <v>9.7137600000000006</v>
      </c>
      <c r="J86" s="74">
        <v>9.9717900000000004</v>
      </c>
      <c r="K86" s="74">
        <v>10.17033</v>
      </c>
      <c r="L86" s="74">
        <v>10.316409999999999</v>
      </c>
      <c r="M86" s="74">
        <v>10.421299999999999</v>
      </c>
    </row>
    <row r="87" spans="1:13" s="74" customFormat="1"/>
    <row r="88" spans="1:13" s="74" customFormat="1">
      <c r="A88" s="74" t="s">
        <v>95</v>
      </c>
      <c r="B88" s="74" t="s">
        <v>15</v>
      </c>
      <c r="C88" s="74">
        <v>1.3587833333333299</v>
      </c>
      <c r="D88" s="74">
        <v>1.4698366666666667</v>
      </c>
      <c r="E88" s="74">
        <v>1.5564499999999999</v>
      </c>
      <c r="F88" s="74">
        <v>1.57663</v>
      </c>
      <c r="G88" s="74">
        <v>1.5696266666666667</v>
      </c>
      <c r="H88" s="74">
        <v>1.5354399999999999</v>
      </c>
      <c r="I88" s="74">
        <v>1.4855533333333333</v>
      </c>
      <c r="J88" s="74">
        <v>1.4361933333333332</v>
      </c>
      <c r="K88" s="74">
        <v>1.3873599999999999</v>
      </c>
      <c r="L88" s="74">
        <v>1.3313933333333332</v>
      </c>
      <c r="M88" s="74">
        <v>1.2754266666666667</v>
      </c>
    </row>
    <row r="89" spans="1:13" s="74" customFormat="1">
      <c r="B89" s="74" t="s">
        <v>16</v>
      </c>
      <c r="C89" s="74">
        <v>0.57963866666666697</v>
      </c>
      <c r="D89" s="74">
        <v>0.59457233333333337</v>
      </c>
      <c r="E89" s="74">
        <v>0.60215099999999999</v>
      </c>
      <c r="F89" s="74">
        <v>0.60018033333333343</v>
      </c>
      <c r="G89" s="74">
        <v>0.59127166666666664</v>
      </c>
      <c r="H89" s="74">
        <v>0.57542499999999996</v>
      </c>
      <c r="I89" s="74">
        <v>0.55521766666666672</v>
      </c>
      <c r="J89" s="74">
        <v>0.53257399999999999</v>
      </c>
      <c r="K89" s="74">
        <v>0.507494</v>
      </c>
      <c r="L89" s="74">
        <v>0.49292333333333332</v>
      </c>
      <c r="M89" s="74">
        <v>0.4783526666666667</v>
      </c>
    </row>
    <row r="90" spans="1:13" s="74" customFormat="1">
      <c r="B90" s="74" t="s">
        <v>17</v>
      </c>
      <c r="C90" s="74">
        <v>1.0128916666666701</v>
      </c>
      <c r="D90" s="74">
        <v>1.1661833333333333</v>
      </c>
      <c r="E90" s="74">
        <v>1.3093900000000001</v>
      </c>
      <c r="F90" s="74">
        <v>1.40143</v>
      </c>
      <c r="G90" s="74">
        <v>1.4690233333333333</v>
      </c>
      <c r="H90" s="74">
        <v>1.51217</v>
      </c>
      <c r="I90" s="74">
        <v>1.5106166666666667</v>
      </c>
      <c r="J90" s="74">
        <v>1.4868466666666666</v>
      </c>
      <c r="K90" s="74">
        <v>1.44086</v>
      </c>
      <c r="L90" s="74">
        <v>1.3694933333333332</v>
      </c>
      <c r="M90" s="74">
        <v>1.2981266666666667</v>
      </c>
    </row>
    <row r="91" spans="1:13" s="74" customFormat="1">
      <c r="B91" s="74" t="s">
        <v>18</v>
      </c>
      <c r="C91" s="74">
        <v>0.28100033333333302</v>
      </c>
      <c r="D91" s="74">
        <v>0.30954166666666666</v>
      </c>
      <c r="E91" s="74">
        <v>0.33580500000000002</v>
      </c>
      <c r="F91" s="74">
        <v>0.36377833333333331</v>
      </c>
      <c r="G91" s="74">
        <v>0.39179466666666668</v>
      </c>
      <c r="H91" s="74">
        <v>0.419854</v>
      </c>
      <c r="I91" s="74">
        <v>0.4451073333333333</v>
      </c>
      <c r="J91" s="74">
        <v>0.46909800000000001</v>
      </c>
      <c r="K91" s="74">
        <v>0.49182599999999999</v>
      </c>
      <c r="L91" s="74">
        <v>0.51228133333333337</v>
      </c>
      <c r="M91" s="74">
        <v>0.53273666666666664</v>
      </c>
    </row>
    <row r="92" spans="1:13" s="74" customFormat="1">
      <c r="B92" s="74" t="s">
        <v>19</v>
      </c>
      <c r="C92" s="74">
        <v>1.04094633333333</v>
      </c>
      <c r="D92" s="74">
        <v>1.0905670000000001</v>
      </c>
      <c r="E92" s="74">
        <v>1.128101</v>
      </c>
      <c r="F92" s="74">
        <v>1.1547016666666667</v>
      </c>
      <c r="G92" s="74">
        <v>1.1732096666666667</v>
      </c>
      <c r="H92" s="74">
        <v>1.1836249999999999</v>
      </c>
      <c r="I92" s="74">
        <v>1.1851936666666667</v>
      </c>
      <c r="J92" s="74">
        <v>1.1819906666666666</v>
      </c>
      <c r="K92" s="74">
        <v>1.1740159999999999</v>
      </c>
      <c r="L92" s="74">
        <v>1.175608</v>
      </c>
      <c r="M92" s="74">
        <v>1.1772</v>
      </c>
    </row>
    <row r="93" spans="1:13" s="74" customFormat="1">
      <c r="B93" s="74" t="s">
        <v>20</v>
      </c>
      <c r="C93" s="74">
        <v>3.173028</v>
      </c>
      <c r="D93" s="74">
        <v>3.5113676666666667</v>
      </c>
      <c r="E93" s="74">
        <v>3.8135910000000002</v>
      </c>
      <c r="F93" s="74">
        <v>3.9857643333333335</v>
      </c>
      <c r="G93" s="74">
        <v>4.0997496666666668</v>
      </c>
      <c r="H93" s="74">
        <v>4.1555470000000003</v>
      </c>
      <c r="I93" s="74">
        <v>4.1320443333333339</v>
      </c>
      <c r="J93" s="74">
        <v>4.0829846666666665</v>
      </c>
      <c r="K93" s="74">
        <v>4.0083679999999999</v>
      </c>
      <c r="L93" s="74">
        <v>3.8888199999999999</v>
      </c>
      <c r="M93" s="74">
        <v>3.769272</v>
      </c>
    </row>
    <row r="94" spans="1:13" s="74" customFormat="1">
      <c r="B94" s="74" t="s">
        <v>21</v>
      </c>
      <c r="C94" s="74">
        <v>1.8233106666666701</v>
      </c>
      <c r="D94" s="74">
        <v>2.1949640000000001</v>
      </c>
      <c r="E94" s="74">
        <v>2.5861900000000002</v>
      </c>
      <c r="F94" s="74">
        <v>2.9301326666666672</v>
      </c>
      <c r="G94" s="74">
        <v>3.2266520000000001</v>
      </c>
      <c r="H94" s="74">
        <v>3.4757479999999998</v>
      </c>
      <c r="I94" s="74">
        <v>3.6602220000000001</v>
      </c>
      <c r="J94" s="74">
        <v>3.7765403333333332</v>
      </c>
      <c r="K94" s="74">
        <v>3.824703</v>
      </c>
      <c r="L94" s="74">
        <v>3.771123666666667</v>
      </c>
      <c r="M94" s="74">
        <v>3.7175443333333331</v>
      </c>
    </row>
    <row r="95" spans="1:13" s="74" customFormat="1">
      <c r="B95" s="74" t="s">
        <v>22</v>
      </c>
      <c r="C95" s="74">
        <v>6.0372849999999998</v>
      </c>
      <c r="D95" s="74">
        <v>6.7968986666666673</v>
      </c>
      <c r="E95" s="74">
        <v>7.527882</v>
      </c>
      <c r="F95" s="74">
        <v>8.0705986666666654</v>
      </c>
      <c r="G95" s="74">
        <v>8.4996113333333341</v>
      </c>
      <c r="H95" s="74">
        <v>8.8149200000000008</v>
      </c>
      <c r="I95" s="74">
        <v>8.9774600000000007</v>
      </c>
      <c r="J95" s="74">
        <v>9.0415156666666672</v>
      </c>
      <c r="K95" s="74">
        <v>9.0070870000000003</v>
      </c>
      <c r="L95" s="74">
        <v>8.8355516666666674</v>
      </c>
      <c r="M95" s="74">
        <v>8.6640163333333344</v>
      </c>
    </row>
    <row r="97" spans="1:13" s="1" customFormat="1">
      <c r="A97" s="1" t="s">
        <v>206</v>
      </c>
      <c r="B97" s="1" t="s">
        <v>15</v>
      </c>
      <c r="C97" s="1">
        <f>AVERAGE(C88,C79,C70,C61)</f>
        <v>1.3341668402309952</v>
      </c>
      <c r="D97" s="1">
        <f t="array" ref="D97">AVERAGE(D88,D79,D70,D61)</f>
        <v>1.4299532262062435</v>
      </c>
      <c r="E97" s="1">
        <f t="array" ref="E97">AVERAGE(E88,E79,E70,E61)</f>
        <v>1.5108799673401838</v>
      </c>
      <c r="F97" s="1">
        <f t="array" ref="F97">AVERAGE(F88,F79,F70,F61)</f>
        <v>1.5468739628375934</v>
      </c>
      <c r="G97" s="1">
        <f t="array" ref="G97">AVERAGE(G88,G79,G70,G61)</f>
        <v>1.5470649892396948</v>
      </c>
      <c r="H97" s="1">
        <f t="array" ref="H97">AVERAGE(H88,H79,H70,H61)</f>
        <v>1.5191750381851969</v>
      </c>
      <c r="I97" s="1">
        <f t="array" ref="I97">AVERAGE(I88,I79,I70,I61)</f>
        <v>1.4882855544472608</v>
      </c>
      <c r="J97" s="1">
        <f t="array" ref="J97">AVERAGE(J88,J79,J70,J61)</f>
        <v>1.4634790544472605</v>
      </c>
      <c r="K97" s="1">
        <f t="array" ref="K97">AVERAGE(K88,K79,K70,K61)</f>
        <v>1.4411349711139274</v>
      </c>
      <c r="L97" s="1">
        <f t="array" ref="L97">AVERAGE(L88,L79,L70,L61)</f>
        <v>1.4213488044472606</v>
      </c>
      <c r="M97" s="1">
        <f t="array" ref="M97">AVERAGE(M88,M79,M70,M61)</f>
        <v>1.404257637780594</v>
      </c>
    </row>
    <row r="98" spans="1:13" s="1" customFormat="1">
      <c r="B98" s="1" t="s">
        <v>16</v>
      </c>
      <c r="C98" s="1">
        <f t="array" ref="C98">AVERAGE(C89,C80,C71,C62)</f>
        <v>0.54226326511697176</v>
      </c>
      <c r="D98" s="1">
        <f t="array" ref="D98">AVERAGE(D89,D80,D71,D62)</f>
        <v>0.55573948509577964</v>
      </c>
      <c r="E98" s="1">
        <f t="array" ref="E98">AVERAGE(E89,E80,E71,E62)</f>
        <v>0.56004441952739237</v>
      </c>
      <c r="F98" s="1">
        <f t="array" ref="F98">AVERAGE(F89,F80,F71,F62)</f>
        <v>0.55795179926973559</v>
      </c>
      <c r="G98" s="1">
        <f t="array" ref="G98">AVERAGE(G89,G80,G71,G62)</f>
        <v>0.54976001589588397</v>
      </c>
      <c r="H98" s="1">
        <f t="array" ref="H98">AVERAGE(H89,H80,H71,H62)</f>
        <v>0.53684453024206247</v>
      </c>
      <c r="I98" s="1">
        <f t="array" ref="I98">AVERAGE(I89,I80,I71,I62)</f>
        <v>0.52288314053420037</v>
      </c>
      <c r="J98" s="1">
        <f t="array" ref="J98">AVERAGE(J89,J80,J71,J62)</f>
        <v>0.50998470486976755</v>
      </c>
      <c r="K98" s="1">
        <f t="array" ref="K98">AVERAGE(K89,K80,K71,K62)</f>
        <v>0.49918625486976753</v>
      </c>
      <c r="L98" s="1">
        <f t="array" ref="L98">AVERAGE(L89,L80,L71,L62)</f>
        <v>0.49288541320310086</v>
      </c>
      <c r="M98" s="1">
        <f t="array" ref="M98">AVERAGE(M89,M80,M71,M62)</f>
        <v>0.48793824653643425</v>
      </c>
    </row>
    <row r="99" spans="1:13" s="1" customFormat="1">
      <c r="B99" s="1" t="s">
        <v>17</v>
      </c>
      <c r="C99" s="1">
        <f t="array" ref="C99">AVERAGE(C90,C81,C72,C63)</f>
        <v>1.1319578888888902</v>
      </c>
      <c r="D99" s="1">
        <f t="array" ref="D99">AVERAGE(D90,D81,D72,D63)</f>
        <v>1.3119504444444445</v>
      </c>
      <c r="E99" s="1">
        <f t="array" ref="E99">AVERAGE(E90,E81,E72,E63)</f>
        <v>1.4764280000000001</v>
      </c>
      <c r="F99" s="1">
        <f t="array" ref="F99">AVERAGE(F90,F81,F72,F63)</f>
        <v>1.6096093333333332</v>
      </c>
      <c r="G99" s="1">
        <f t="array" ref="G99">AVERAGE(G90,G81,G72,G63)</f>
        <v>1.7122244444444445</v>
      </c>
      <c r="H99" s="1">
        <f t="array" ref="H99">AVERAGE(H90,H81,H72,H63)</f>
        <v>1.7875953333333332</v>
      </c>
      <c r="I99" s="1">
        <f t="array" ref="I99">AVERAGE(I90,I81,I72,I63)</f>
        <v>1.8289198888888889</v>
      </c>
      <c r="J99" s="1">
        <f t="array" ref="J99">AVERAGE(J90,J81,J72,J63)</f>
        <v>1.8427192222222224</v>
      </c>
      <c r="K99" s="1">
        <f t="array" ref="K99">AVERAGE(K90,K81,K72,K63)</f>
        <v>1.8352613333333334</v>
      </c>
      <c r="L99" s="1">
        <f t="array" ref="L99">AVERAGE(L90,L81,L72,L63)</f>
        <v>1.8093171111111113</v>
      </c>
      <c r="M99" s="1">
        <f t="array" ref="M99">AVERAGE(M90,M81,M72,M63)</f>
        <v>1.778089888888889</v>
      </c>
    </row>
    <row r="100" spans="1:13" s="1" customFormat="1">
      <c r="B100" s="1" t="s">
        <v>18</v>
      </c>
      <c r="C100" s="1">
        <f t="array" ref="C100">AVERAGE(C91,C82,C73,C64)</f>
        <v>0.28893292437115697</v>
      </c>
      <c r="D100" s="1">
        <f t="array" ref="D100">AVERAGE(D91,D82,D73,D64)</f>
        <v>0.31643129996921382</v>
      </c>
      <c r="E100" s="1">
        <f t="array" ref="E100">AVERAGE(E91,E82,E73,E64)</f>
        <v>0.34354328378842391</v>
      </c>
      <c r="F100" s="1">
        <f t="array" ref="F100">AVERAGE(F91,F82,F73,F64)</f>
        <v>0.36686825147866464</v>
      </c>
      <c r="G100" s="1">
        <f t="array" ref="G100">AVERAGE(G91,G82,G73,G64)</f>
        <v>0.38534304126139984</v>
      </c>
      <c r="H100" s="1">
        <f t="array" ref="H100">AVERAGE(H91,H82,H73,H64)</f>
        <v>0.4016899865962546</v>
      </c>
      <c r="I100" s="1">
        <f t="array" ref="I100">AVERAGE(I91,I82,I73,I64)</f>
        <v>0.41381749818608116</v>
      </c>
      <c r="J100" s="1">
        <f t="array" ref="J100">AVERAGE(J91,J82,J73,J64)</f>
        <v>0.42471390009150112</v>
      </c>
      <c r="K100" s="1">
        <f t="array" ref="K100">AVERAGE(K91,K82,K73,K64)</f>
        <v>0.43361237160781652</v>
      </c>
      <c r="L100" s="1">
        <f t="array" ref="L100">AVERAGE(L91,L82,L73,L64)</f>
        <v>0.44061277994114989</v>
      </c>
      <c r="M100" s="1">
        <f t="array" ref="M100">AVERAGE(M91,M82,M73,M64)</f>
        <v>0.4471849632744832</v>
      </c>
    </row>
    <row r="101" spans="1:13" s="1" customFormat="1">
      <c r="B101" s="1" t="s">
        <v>19</v>
      </c>
      <c r="C101" s="1">
        <f t="array" ref="C101">AVERAGE(C92,C83,C74,C65)</f>
        <v>1.0208283375042262</v>
      </c>
      <c r="D101" s="1">
        <f t="array" ref="D101">AVERAGE(D92,D83,D74,D65)</f>
        <v>1.0665767277295342</v>
      </c>
      <c r="E101" s="1">
        <f t="array" ref="E101">AVERAGE(E92,E83,E74,E65)</f>
        <v>1.0990134268613132</v>
      </c>
      <c r="F101" s="1">
        <f t="array" ref="F101">AVERAGE(F92,F83,F74,F65)</f>
        <v>1.1180742623640487</v>
      </c>
      <c r="G101" s="1">
        <f t="array" ref="G101">AVERAGE(G92,G83,G74,G65)</f>
        <v>1.124426276394441</v>
      </c>
      <c r="H101" s="1">
        <f t="array" ref="H101">AVERAGE(H92,H83,H74,H65)</f>
        <v>1.1227829528634596</v>
      </c>
      <c r="I101" s="1">
        <f t="array" ref="I101">AVERAGE(I92,I83,I74,I65)</f>
        <v>1.1155849077810671</v>
      </c>
      <c r="J101" s="1">
        <f t="array" ref="J101">AVERAGE(J92,J83,J74,J65)</f>
        <v>1.1096634301620305</v>
      </c>
      <c r="K101" s="1">
        <f t="array" ref="K101">AVERAGE(K92,K83,K74,K65)</f>
        <v>1.1040045210416802</v>
      </c>
      <c r="L101" s="1">
        <f t="array" ref="L101">AVERAGE(L92,L83,L74,L65)</f>
        <v>1.1021575210416801</v>
      </c>
      <c r="M101" s="1">
        <f t="array" ref="M101">AVERAGE(M92,M83,M74,M65)</f>
        <v>1.10238427104168</v>
      </c>
    </row>
    <row r="102" spans="1:13" s="1" customFormat="1">
      <c r="B102" s="1" t="s">
        <v>20</v>
      </c>
      <c r="C102" s="1">
        <f t="array" ref="C102">AVERAGE(C93,C84,C75,C66)</f>
        <v>3.0536472299694228</v>
      </c>
      <c r="D102" s="1">
        <f t="array" ref="D102">AVERAGE(D93,D84,D75,D66)</f>
        <v>3.3745100479226249</v>
      </c>
      <c r="E102" s="1">
        <f t="array" ref="E102">AVERAGE(E93,E84,E75,E66)</f>
        <v>3.6616371618730819</v>
      </c>
      <c r="F102" s="1">
        <f t="array" ref="F102">AVERAGE(F93,F84,F75,F66)</f>
        <v>3.8627258479998261</v>
      </c>
      <c r="G102" s="1">
        <f t="array" ref="G102">AVERAGE(G93,G84,G75,G66)</f>
        <v>3.9881829117624443</v>
      </c>
      <c r="H102" s="1">
        <f t="array" ref="H102">AVERAGE(H93,H84,H75,H66)</f>
        <v>4.0488081255956363</v>
      </c>
      <c r="I102" s="1">
        <f t="array" ref="I102">AVERAGE(I93,I84,I75,I66)</f>
        <v>4.0652529049907944</v>
      </c>
      <c r="J102" s="1">
        <f t="array" ref="J102">AVERAGE(J93,J84,J75,J66)</f>
        <v>4.0602269262689896</v>
      </c>
      <c r="K102" s="1">
        <f t="array" ref="K102">AVERAGE(K93,K84,K75,K66)</f>
        <v>4.0355815096023235</v>
      </c>
      <c r="L102" s="1">
        <f t="array" ref="L102">AVERAGE(L93,L84,L75,L66)</f>
        <v>3.9964795096023233</v>
      </c>
      <c r="M102" s="1">
        <f t="array" ref="M102">AVERAGE(M93,M84,M75,M66)</f>
        <v>3.9567217596023228</v>
      </c>
    </row>
    <row r="103" spans="1:13" s="1" customFormat="1">
      <c r="B103" s="1" t="s">
        <v>21</v>
      </c>
      <c r="C103" s="1">
        <f t="array" ref="C103">AVERAGE(C94,C85,C76,C67)</f>
        <v>1.9902178732961548</v>
      </c>
      <c r="D103" s="1">
        <f t="array" ref="D103">AVERAGE(D94,D85,D76,D67)</f>
        <v>2.4050170373229953</v>
      </c>
      <c r="E103" s="1">
        <f t="array" ref="E103">AVERAGE(E94,E85,E76,E67)</f>
        <v>2.8279138455780819</v>
      </c>
      <c r="F103" s="1">
        <f t="array" ref="F103">AVERAGE(F94,F85,F76,F67)</f>
        <v>3.2253797101936672</v>
      </c>
      <c r="G103" s="1">
        <f t="array" ref="G103">AVERAGE(G94,G85,G76,G67)</f>
        <v>3.5797095802999408</v>
      </c>
      <c r="H103" s="1">
        <f t="array" ref="H103">AVERAGE(H94,H85,H76,H67)</f>
        <v>3.8792407898386907</v>
      </c>
      <c r="I103" s="1">
        <f t="array" ref="I103">AVERAGE(I94,I85,I76,I67)</f>
        <v>4.1181709648498286</v>
      </c>
      <c r="J103" s="1">
        <f t="array" ref="J103">AVERAGE(J94,J85,J76,J67)</f>
        <v>4.2887612736141678</v>
      </c>
      <c r="K103" s="1">
        <f t="array" ref="K103">AVERAGE(K94,K85,K76,K67)</f>
        <v>4.3898230306516579</v>
      </c>
      <c r="L103" s="1">
        <f t="array" ref="L103">AVERAGE(L94,L85,L76,L67)</f>
        <v>4.4153561930427863</v>
      </c>
      <c r="M103" s="1">
        <f t="array" ref="M103">AVERAGE(M94,M85,M76,M67)</f>
        <v>4.4135358597094525</v>
      </c>
    </row>
    <row r="104" spans="1:13" s="1" customFormat="1">
      <c r="B104" s="1" t="s">
        <v>22</v>
      </c>
      <c r="C104" s="1">
        <f t="array" ref="C104">AVERAGE(C95,C86,C77,C68)</f>
        <v>6.0646909407698049</v>
      </c>
      <c r="D104" s="1">
        <f t="array" ref="D104">AVERAGE(D95,D86,D77,D68)</f>
        <v>6.8461088129751548</v>
      </c>
      <c r="E104" s="1">
        <f t="array" ref="E104">AVERAGE(E95,E86,E77,E68)</f>
        <v>7.5885619343124766</v>
      </c>
      <c r="F104" s="1">
        <f t="array" ref="F104">AVERAGE(F95,F86,F77,F68)</f>
        <v>8.2061748205575427</v>
      </c>
      <c r="G104" s="1">
        <f t="array" ref="G104">AVERAGE(G95,G86,G77,G68)</f>
        <v>8.6923140184568268</v>
      </c>
      <c r="H104" s="1">
        <f t="array" ref="H104">AVERAGE(H95,H86,H77,H68)</f>
        <v>9.0508293682977872</v>
      </c>
      <c r="I104" s="1">
        <f t="array" ref="I104">AVERAGE(I95,I86,I77,I68)</f>
        <v>9.2990085276216909</v>
      </c>
      <c r="J104" s="1">
        <f t="array" ref="J104">AVERAGE(J95,J86,J77,J68)</f>
        <v>9.4586516300451891</v>
      </c>
      <c r="K104" s="1">
        <f t="array" ref="K104">AVERAGE(K95,K86,K77,K68)</f>
        <v>9.5294090612956612</v>
      </c>
      <c r="L104" s="1">
        <f t="array" ref="L104">AVERAGE(L95,L86,L77,L68)</f>
        <v>9.5139929736867899</v>
      </c>
      <c r="M104" s="1">
        <f t="array" ref="M104">AVERAGE(M95,M86,M77,M68)</f>
        <v>9.4726443903534552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6"/>
  <sheetViews>
    <sheetView workbookViewId="0"/>
  </sheetViews>
  <sheetFormatPr defaultColWidth="8.85546875" defaultRowHeight="12.75"/>
  <cols>
    <col min="1" max="1" width="13.7109375" customWidth="1"/>
    <col min="2" max="2" width="28.140625" customWidth="1"/>
  </cols>
  <sheetData>
    <row r="1" spans="1:13">
      <c r="A1" t="s">
        <v>111</v>
      </c>
    </row>
    <row r="2" spans="1:13">
      <c r="A2" t="s">
        <v>112</v>
      </c>
      <c r="B2" t="s">
        <v>212</v>
      </c>
    </row>
    <row r="3" spans="1:13">
      <c r="A3" t="s">
        <v>114</v>
      </c>
      <c r="B3" t="s">
        <v>213</v>
      </c>
    </row>
    <row r="4" spans="1:13">
      <c r="A4" t="s">
        <v>116</v>
      </c>
      <c r="B4" t="s">
        <v>117</v>
      </c>
    </row>
    <row r="6" spans="1:13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8" spans="1:13">
      <c r="A8" t="s">
        <v>92</v>
      </c>
      <c r="B8" t="s">
        <v>15</v>
      </c>
      <c r="C8">
        <v>1.8221210000000001</v>
      </c>
      <c r="D8">
        <v>4.2499719999999996</v>
      </c>
      <c r="E8">
        <v>9.2211400000000001</v>
      </c>
      <c r="F8">
        <v>16.3354</v>
      </c>
      <c r="G8">
        <v>25.844840000000001</v>
      </c>
      <c r="H8">
        <v>34.899230000000003</v>
      </c>
      <c r="I8">
        <v>43.55639</v>
      </c>
      <c r="J8">
        <v>53.405529999999999</v>
      </c>
      <c r="K8">
        <v>64.558419999999998</v>
      </c>
      <c r="L8">
        <v>77.633899999999997</v>
      </c>
      <c r="M8">
        <v>92.926199999999994</v>
      </c>
    </row>
    <row r="9" spans="1:13">
      <c r="B9" t="s">
        <v>16</v>
      </c>
      <c r="C9">
        <v>12.783250000000001</v>
      </c>
      <c r="D9">
        <v>15.629490000000001</v>
      </c>
      <c r="E9">
        <v>19.65607</v>
      </c>
      <c r="F9">
        <v>23.58831</v>
      </c>
      <c r="G9">
        <v>26.60566</v>
      </c>
      <c r="H9">
        <v>29.47729</v>
      </c>
      <c r="I9">
        <v>32.030070000000002</v>
      </c>
      <c r="J9">
        <v>34.87811</v>
      </c>
      <c r="K9">
        <v>38.1907</v>
      </c>
      <c r="L9">
        <v>42.039059999999999</v>
      </c>
      <c r="M9">
        <v>46.493650000000002</v>
      </c>
    </row>
    <row r="10" spans="1:13">
      <c r="B10" t="s">
        <v>17</v>
      </c>
      <c r="C10">
        <v>0.57224569999999997</v>
      </c>
      <c r="D10">
        <v>1.0696270000000001</v>
      </c>
      <c r="E10">
        <v>1.7670349999999999</v>
      </c>
      <c r="F10">
        <v>2.7491110000000001</v>
      </c>
      <c r="G10">
        <v>4.2440420000000003</v>
      </c>
      <c r="H10">
        <v>6.4342759999999997</v>
      </c>
      <c r="I10">
        <v>9.5112740000000002</v>
      </c>
      <c r="J10">
        <v>13.410830000000001</v>
      </c>
      <c r="K10">
        <v>18.127549999999999</v>
      </c>
      <c r="L10">
        <v>23.603359999999999</v>
      </c>
      <c r="M10">
        <v>29.83418</v>
      </c>
    </row>
    <row r="11" spans="1:13">
      <c r="B11" t="s">
        <v>18</v>
      </c>
      <c r="C11">
        <v>10.75196</v>
      </c>
      <c r="D11">
        <v>14.416980000000001</v>
      </c>
      <c r="E11">
        <v>18.684750000000001</v>
      </c>
      <c r="F11">
        <v>22.746880000000001</v>
      </c>
      <c r="G11">
        <v>26.935700000000001</v>
      </c>
      <c r="H11">
        <v>31.416149999999998</v>
      </c>
      <c r="I11">
        <v>35.570270000000001</v>
      </c>
      <c r="J11">
        <v>40.217529999999996</v>
      </c>
      <c r="K11">
        <v>45.062280000000001</v>
      </c>
      <c r="L11">
        <v>50.152340000000002</v>
      </c>
      <c r="M11">
        <v>55.513280000000002</v>
      </c>
    </row>
    <row r="12" spans="1:13">
      <c r="B12" t="s">
        <v>19</v>
      </c>
      <c r="C12">
        <v>29.797139999999999</v>
      </c>
      <c r="D12">
        <v>37.672980000000003</v>
      </c>
      <c r="E12">
        <v>47.796309999999998</v>
      </c>
      <c r="F12">
        <v>57.343409999999999</v>
      </c>
      <c r="G12">
        <v>65.845259999999996</v>
      </c>
      <c r="H12">
        <v>74.414959999999994</v>
      </c>
      <c r="I12">
        <v>82.170230000000004</v>
      </c>
      <c r="J12">
        <v>90.717569999999995</v>
      </c>
      <c r="K12">
        <v>99.984380000000002</v>
      </c>
      <c r="L12">
        <v>110.2186</v>
      </c>
      <c r="M12">
        <v>121.57680000000001</v>
      </c>
    </row>
    <row r="13" spans="1:13">
      <c r="B13" t="s">
        <v>20</v>
      </c>
      <c r="C13">
        <v>4.8749580000000003</v>
      </c>
      <c r="D13">
        <v>9.4376370000000005</v>
      </c>
      <c r="E13">
        <v>17.054510000000001</v>
      </c>
      <c r="F13">
        <v>27.442879999999999</v>
      </c>
      <c r="G13">
        <v>41.176639999999999</v>
      </c>
      <c r="H13">
        <v>55.16865</v>
      </c>
      <c r="I13">
        <v>69.81456</v>
      </c>
      <c r="J13">
        <v>86.770970000000005</v>
      </c>
      <c r="K13">
        <v>106.16419999999999</v>
      </c>
      <c r="L13">
        <v>128.6352</v>
      </c>
      <c r="M13">
        <v>154.51159999999999</v>
      </c>
    </row>
    <row r="14" spans="1:13">
      <c r="B14" t="s">
        <v>21</v>
      </c>
      <c r="C14">
        <v>3.8865409999999998</v>
      </c>
      <c r="D14">
        <v>5.8436899999999996</v>
      </c>
      <c r="E14">
        <v>8.6131519999999995</v>
      </c>
      <c r="F14">
        <v>12.36467</v>
      </c>
      <c r="G14">
        <v>18.22307</v>
      </c>
      <c r="H14">
        <v>26.74718</v>
      </c>
      <c r="I14">
        <v>38.481009999999998</v>
      </c>
      <c r="J14">
        <v>53.451819999999998</v>
      </c>
      <c r="K14">
        <v>71.938730000000007</v>
      </c>
      <c r="L14">
        <v>94.212879999999998</v>
      </c>
      <c r="M14">
        <v>120.5355</v>
      </c>
    </row>
    <row r="15" spans="1:13" s="1" customFormat="1">
      <c r="B15" s="1" t="s">
        <v>22</v>
      </c>
      <c r="C15" s="1">
        <v>38.558639999999997</v>
      </c>
      <c r="D15" s="1">
        <v>52.95431</v>
      </c>
      <c r="E15" s="1">
        <v>73.463970000000003</v>
      </c>
      <c r="F15" s="1">
        <v>97.150959999999998</v>
      </c>
      <c r="G15" s="1">
        <v>125.245</v>
      </c>
      <c r="H15" s="1">
        <v>156.33080000000001</v>
      </c>
      <c r="I15" s="1">
        <v>190.4658</v>
      </c>
      <c r="J15" s="1">
        <v>230.94040000000001</v>
      </c>
      <c r="K15" s="1">
        <v>278.08730000000003</v>
      </c>
      <c r="L15" s="1">
        <v>333.06670000000003</v>
      </c>
      <c r="M15" s="1">
        <v>396.62400000000002</v>
      </c>
    </row>
    <row r="17" spans="1:13">
      <c r="A17" t="s">
        <v>93</v>
      </c>
      <c r="B17" t="s">
        <v>15</v>
      </c>
      <c r="C17">
        <v>1.36027253</v>
      </c>
      <c r="D17">
        <v>2.8925971781100044</v>
      </c>
      <c r="E17">
        <v>5.184765580645168</v>
      </c>
      <c r="F17">
        <v>8.2200927021853527</v>
      </c>
      <c r="G17">
        <v>12.129801209499814</v>
      </c>
      <c r="H17">
        <v>16.283847458055</v>
      </c>
      <c r="I17">
        <v>20.81208373285018</v>
      </c>
      <c r="J17">
        <v>25.30677688787727</v>
      </c>
      <c r="K17">
        <v>29.290861979972323</v>
      </c>
      <c r="L17">
        <v>32.260139961474067</v>
      </c>
      <c r="M17">
        <v>35.634929323771587</v>
      </c>
    </row>
    <row r="18" spans="1:13">
      <c r="B18" t="s">
        <v>16</v>
      </c>
      <c r="C18">
        <v>10.113462168162901</v>
      </c>
      <c r="D18">
        <v>11.8313646789277</v>
      </c>
      <c r="E18">
        <v>14.170285800707003</v>
      </c>
      <c r="F18">
        <v>16.74828679225347</v>
      </c>
      <c r="G18">
        <v>19.156022184248155</v>
      </c>
      <c r="H18">
        <v>21.340752742878589</v>
      </c>
      <c r="I18">
        <v>23.627946597420706</v>
      </c>
      <c r="J18">
        <v>26.108131058171725</v>
      </c>
      <c r="K18">
        <v>28.888185140575789</v>
      </c>
      <c r="L18">
        <v>32.009666691507022</v>
      </c>
      <c r="M18">
        <v>35.448774382352788</v>
      </c>
    </row>
    <row r="19" spans="1:13">
      <c r="B19" t="s">
        <v>17</v>
      </c>
    </row>
    <row r="20" spans="1:13">
      <c r="B20" t="s">
        <v>18</v>
      </c>
      <c r="C20">
        <v>11.142266625</v>
      </c>
      <c r="D20">
        <v>13.108831052619054</v>
      </c>
      <c r="E20">
        <v>16.214558893533841</v>
      </c>
      <c r="F20">
        <v>19.984969651055703</v>
      </c>
      <c r="G20">
        <v>24.257241768998067</v>
      </c>
      <c r="H20">
        <v>28.071451845281974</v>
      </c>
      <c r="I20">
        <v>32.036987836102874</v>
      </c>
      <c r="J20">
        <v>36.108056178268072</v>
      </c>
      <c r="K20">
        <v>40.304221087593433</v>
      </c>
      <c r="L20">
        <v>44.590886471466398</v>
      </c>
      <c r="M20">
        <v>49.325653331269969</v>
      </c>
    </row>
    <row r="21" spans="1:13">
      <c r="B21" t="s">
        <v>19</v>
      </c>
      <c r="C21">
        <v>27.879963343162899</v>
      </c>
      <c r="D21">
        <v>32.592142840337353</v>
      </c>
      <c r="E21">
        <v>39.316324498559467</v>
      </c>
      <c r="F21">
        <v>46.953199912127126</v>
      </c>
      <c r="G21">
        <v>54.786879450330687</v>
      </c>
      <c r="H21">
        <v>62.074826205962587</v>
      </c>
      <c r="I21">
        <v>69.795476539371606</v>
      </c>
      <c r="J21">
        <v>77.912834355006922</v>
      </c>
      <c r="K21">
        <v>86.601407645631184</v>
      </c>
      <c r="L21">
        <v>95.884658196206715</v>
      </c>
      <c r="M21">
        <v>106.12070649990605</v>
      </c>
    </row>
    <row r="22" spans="1:13">
      <c r="B22" t="s">
        <v>20</v>
      </c>
      <c r="C22">
        <v>2.9105678949999998</v>
      </c>
      <c r="D22">
        <v>5.2879268916633784</v>
      </c>
      <c r="E22">
        <v>8.9887063689238449</v>
      </c>
      <c r="F22">
        <v>14.044434641759699</v>
      </c>
      <c r="G22">
        <v>20.93247878712539</v>
      </c>
      <c r="H22">
        <v>29.319257891867409</v>
      </c>
      <c r="I22">
        <v>39.560316077094654</v>
      </c>
      <c r="J22">
        <v>52.096092681328614</v>
      </c>
      <c r="K22">
        <v>63.923539326071008</v>
      </c>
      <c r="L22">
        <v>72.978076770118832</v>
      </c>
      <c r="M22">
        <v>82.031892579865186</v>
      </c>
    </row>
    <row r="23" spans="1:13">
      <c r="B23" t="s">
        <v>21</v>
      </c>
      <c r="C23">
        <v>5.53667810130547</v>
      </c>
      <c r="D23">
        <v>7.9968416214300033</v>
      </c>
      <c r="E23">
        <v>11.379948884961449</v>
      </c>
      <c r="F23">
        <v>15.844397510368616</v>
      </c>
      <c r="G23">
        <v>22.352170983852247</v>
      </c>
      <c r="H23">
        <v>31.306793888585077</v>
      </c>
      <c r="I23">
        <v>41.379317661468789</v>
      </c>
      <c r="J23">
        <v>51.583273591677624</v>
      </c>
      <c r="K23">
        <v>61.903812957635509</v>
      </c>
      <c r="L23">
        <v>71.408073035481394</v>
      </c>
      <c r="M23">
        <v>79.885503371166209</v>
      </c>
    </row>
    <row r="24" spans="1:13" s="1" customFormat="1">
      <c r="B24" s="1" t="s">
        <v>22</v>
      </c>
      <c r="C24" s="1">
        <v>36.327209339468403</v>
      </c>
      <c r="D24" s="1">
        <v>45.876911353430735</v>
      </c>
      <c r="E24" s="1">
        <v>59.684979752444754</v>
      </c>
      <c r="F24" s="1">
        <v>76.842032064255434</v>
      </c>
      <c r="G24" s="1">
        <v>98.071529221308339</v>
      </c>
      <c r="H24" s="1">
        <v>122.70087798641508</v>
      </c>
      <c r="I24" s="1">
        <v>150.73511027793504</v>
      </c>
      <c r="J24" s="1">
        <v>181.59220062801316</v>
      </c>
      <c r="K24" s="1">
        <v>212.4287599293377</v>
      </c>
      <c r="L24" s="1">
        <v>240.27080800180696</v>
      </c>
      <c r="M24" s="1">
        <v>268.03810245093746</v>
      </c>
    </row>
    <row r="26" spans="1:13">
      <c r="A26" t="s">
        <v>94</v>
      </c>
      <c r="B26" t="s">
        <v>15</v>
      </c>
      <c r="C26">
        <v>1.58765</v>
      </c>
      <c r="D26">
        <v>4.2431000000000001</v>
      </c>
      <c r="E26">
        <v>8.3316499999999998</v>
      </c>
      <c r="F26">
        <v>13.769000000000002</v>
      </c>
      <c r="G26">
        <v>19.54355</v>
      </c>
      <c r="H26">
        <v>26.428049999999999</v>
      </c>
      <c r="I26">
        <v>33.270400000000002</v>
      </c>
      <c r="J26">
        <v>41.138400000000004</v>
      </c>
      <c r="K26">
        <v>49.1188</v>
      </c>
      <c r="L26">
        <v>57.408299999999997</v>
      </c>
      <c r="M26">
        <v>66.625100000000003</v>
      </c>
    </row>
    <row r="27" spans="1:13">
      <c r="B27" t="s">
        <v>16</v>
      </c>
      <c r="C27">
        <v>12.5326</v>
      </c>
      <c r="D27">
        <v>15.2583</v>
      </c>
      <c r="E27">
        <v>18.30715</v>
      </c>
      <c r="F27">
        <v>21.299800000000001</v>
      </c>
      <c r="G27">
        <v>24.180050000000001</v>
      </c>
      <c r="H27">
        <v>26.947900000000001</v>
      </c>
      <c r="I27">
        <v>29.617400000000004</v>
      </c>
      <c r="J27">
        <v>32.3431</v>
      </c>
      <c r="K27">
        <v>35.307650000000002</v>
      </c>
      <c r="L27">
        <v>38.539149999999999</v>
      </c>
      <c r="M27">
        <v>42.135950000000001</v>
      </c>
    </row>
    <row r="28" spans="1:13">
      <c r="B28" t="s">
        <v>17</v>
      </c>
      <c r="C28">
        <v>0.82894999999999996</v>
      </c>
      <c r="D28">
        <v>1.4893000000000001</v>
      </c>
      <c r="E28">
        <v>2.5571000000000002</v>
      </c>
      <c r="F28">
        <v>4.7770000000000001</v>
      </c>
      <c r="G28">
        <v>8.6266999999999996</v>
      </c>
      <c r="H28">
        <v>13.89545</v>
      </c>
      <c r="I28">
        <v>19.54355</v>
      </c>
      <c r="J28">
        <v>24.756100000000004</v>
      </c>
      <c r="K28">
        <v>29.392600000000002</v>
      </c>
      <c r="L28">
        <v>33.424950000000003</v>
      </c>
      <c r="M28">
        <v>37.120100000000001</v>
      </c>
    </row>
    <row r="29" spans="1:13">
      <c r="B29" t="s">
        <v>18</v>
      </c>
      <c r="C29">
        <v>11.6615</v>
      </c>
      <c r="D29">
        <v>15.10375</v>
      </c>
      <c r="E29">
        <v>17.6187</v>
      </c>
      <c r="F29">
        <v>19.571649999999998</v>
      </c>
      <c r="G29">
        <v>21.93205</v>
      </c>
      <c r="H29">
        <v>24.26435</v>
      </c>
      <c r="I29">
        <v>26.4983</v>
      </c>
      <c r="J29">
        <v>29.406649999999999</v>
      </c>
      <c r="K29">
        <v>32.314999999999998</v>
      </c>
      <c r="L29">
        <v>35.448149999999998</v>
      </c>
      <c r="M29">
        <v>39.002800000000001</v>
      </c>
    </row>
    <row r="30" spans="1:13">
      <c r="B30" t="s">
        <v>19</v>
      </c>
      <c r="C30">
        <v>29.828150000000001</v>
      </c>
      <c r="D30">
        <v>36.45975</v>
      </c>
      <c r="E30">
        <v>42.627699999999997</v>
      </c>
      <c r="F30">
        <v>48.051000000000002</v>
      </c>
      <c r="G30">
        <v>53.713149999999999</v>
      </c>
      <c r="H30">
        <v>59.220749999999988</v>
      </c>
      <c r="I30">
        <v>64.517600000000002</v>
      </c>
      <c r="J30">
        <v>70.685550000000006</v>
      </c>
      <c r="K30">
        <v>77.204750000000004</v>
      </c>
      <c r="L30">
        <v>84.370250000000013</v>
      </c>
      <c r="M30">
        <v>92.575450000000004</v>
      </c>
    </row>
    <row r="31" spans="1:13">
      <c r="B31" t="s">
        <v>20</v>
      </c>
      <c r="C31">
        <v>5.1985000000000001</v>
      </c>
      <c r="D31">
        <v>9.7507000000000019</v>
      </c>
      <c r="E31">
        <v>16.9724</v>
      </c>
      <c r="F31">
        <v>28.254549999999998</v>
      </c>
      <c r="G31">
        <v>43.344250000000002</v>
      </c>
      <c r="H31">
        <v>62.086949999999995</v>
      </c>
      <c r="I31">
        <v>81.419750000000008</v>
      </c>
      <c r="J31">
        <v>100.85090000000001</v>
      </c>
      <c r="K31">
        <v>118.80680000000001</v>
      </c>
      <c r="L31">
        <v>135.98994999999999</v>
      </c>
      <c r="M31">
        <v>153.55245000000002</v>
      </c>
    </row>
    <row r="32" spans="1:13">
      <c r="B32" t="s">
        <v>21</v>
      </c>
      <c r="C32">
        <v>3.0629</v>
      </c>
      <c r="D32">
        <v>6.0555499999999993</v>
      </c>
      <c r="E32">
        <v>9.7928499999999996</v>
      </c>
      <c r="F32">
        <v>15.047550000000001</v>
      </c>
      <c r="G32">
        <v>22.437850000000001</v>
      </c>
      <c r="H32">
        <v>32.357150000000004</v>
      </c>
      <c r="I32">
        <v>43.878149999999998</v>
      </c>
      <c r="J32">
        <v>55.70825</v>
      </c>
      <c r="K32">
        <v>66.835849999999994</v>
      </c>
      <c r="L32">
        <v>77.513850000000005</v>
      </c>
      <c r="M32">
        <v>88.725750000000005</v>
      </c>
    </row>
    <row r="33" spans="1:13" s="1" customFormat="1">
      <c r="B33" s="1" t="s">
        <v>22</v>
      </c>
      <c r="C33" s="1">
        <v>38.089550000000003</v>
      </c>
      <c r="D33" s="1">
        <v>52.266000000000005</v>
      </c>
      <c r="E33" s="1">
        <v>69.392949999999999</v>
      </c>
      <c r="F33" s="1">
        <v>91.353099999999998</v>
      </c>
      <c r="G33" s="1">
        <v>119.49525</v>
      </c>
      <c r="H33" s="1">
        <v>153.66485</v>
      </c>
      <c r="I33" s="1">
        <v>189.81549999999999</v>
      </c>
      <c r="J33" s="1">
        <v>227.24469999999997</v>
      </c>
      <c r="K33" s="1">
        <v>262.84740000000005</v>
      </c>
      <c r="L33" s="1">
        <v>297.87405000000001</v>
      </c>
      <c r="M33" s="1">
        <v>334.85364999999996</v>
      </c>
    </row>
    <row r="35" spans="1:13">
      <c r="A35" t="s">
        <v>95</v>
      </c>
      <c r="B35" t="s">
        <v>15</v>
      </c>
      <c r="C35">
        <v>1.6331890600000001</v>
      </c>
      <c r="D35">
        <v>3.6756851999999998</v>
      </c>
      <c r="E35">
        <v>6.6603767999999999</v>
      </c>
      <c r="F35">
        <v>11.359874799999998</v>
      </c>
      <c r="G35">
        <v>16.779843199999998</v>
      </c>
      <c r="H35">
        <v>22.920282</v>
      </c>
      <c r="I35">
        <v>30.251117999999995</v>
      </c>
      <c r="J35">
        <v>39.284598000000003</v>
      </c>
      <c r="K35">
        <v>50.020721999999992</v>
      </c>
      <c r="L35">
        <v>61.738117999999993</v>
      </c>
      <c r="M35">
        <v>73.455513999999994</v>
      </c>
    </row>
    <row r="36" spans="1:13">
      <c r="B36" t="s">
        <v>16</v>
      </c>
      <c r="C36">
        <v>10.15318808</v>
      </c>
      <c r="D36">
        <v>12.069209519999999</v>
      </c>
      <c r="E36">
        <v>13.933959359999999</v>
      </c>
      <c r="F36">
        <v>15.944807959999997</v>
      </c>
      <c r="G36">
        <v>17.929684039999998</v>
      </c>
      <c r="H36">
        <v>19.888587599999997</v>
      </c>
      <c r="I36">
        <v>22.298729999999999</v>
      </c>
      <c r="J36">
        <v>24.871404200000001</v>
      </c>
      <c r="K36">
        <v>27.606610199999999</v>
      </c>
      <c r="L36">
        <v>31.216920200000001</v>
      </c>
      <c r="M36">
        <v>34.827230199999995</v>
      </c>
    </row>
    <row r="37" spans="1:13">
      <c r="B37" t="s">
        <v>17</v>
      </c>
      <c r="C37">
        <v>0.58123944000000005</v>
      </c>
      <c r="D37">
        <v>1.08869672</v>
      </c>
      <c r="E37">
        <v>1.8239045999999999</v>
      </c>
      <c r="F37">
        <v>3.3080485999999998</v>
      </c>
      <c r="G37">
        <v>5.3322463999999998</v>
      </c>
      <c r="H37">
        <v>7.8964979999999994</v>
      </c>
      <c r="I37">
        <v>11.823941199999997</v>
      </c>
      <c r="J37">
        <v>16.386865199999999</v>
      </c>
      <c r="K37">
        <v>21.585270000000001</v>
      </c>
      <c r="L37">
        <v>28.719041999999995</v>
      </c>
      <c r="M37">
        <v>35.852814000000002</v>
      </c>
    </row>
    <row r="38" spans="1:13">
      <c r="B38" t="s">
        <v>18</v>
      </c>
      <c r="C38">
        <v>10.836344199999999</v>
      </c>
      <c r="D38">
        <v>13.940723199999999</v>
      </c>
      <c r="E38">
        <v>17.213844000000002</v>
      </c>
      <c r="F38">
        <v>20.963304000000001</v>
      </c>
      <c r="G38">
        <v>25.429949999999995</v>
      </c>
      <c r="H38">
        <v>30.613781999999997</v>
      </c>
      <c r="I38">
        <v>36.93464199999999</v>
      </c>
      <c r="J38">
        <v>44.348139999999994</v>
      </c>
      <c r="K38">
        <v>52.854275999999992</v>
      </c>
      <c r="L38">
        <v>63.795099999999998</v>
      </c>
      <c r="M38">
        <v>74.735923999999983</v>
      </c>
    </row>
    <row r="39" spans="1:13">
      <c r="B39" t="s">
        <v>19</v>
      </c>
      <c r="C39">
        <v>27.598683940000001</v>
      </c>
      <c r="D39">
        <v>33.637545999999993</v>
      </c>
      <c r="E39">
        <v>39.782642759999995</v>
      </c>
      <c r="F39">
        <v>46.608147599999995</v>
      </c>
      <c r="G39">
        <v>54.221500879999994</v>
      </c>
      <c r="H39">
        <v>62.622702599999997</v>
      </c>
      <c r="I39">
        <v>72.749961399999989</v>
      </c>
      <c r="J39">
        <v>84.159083799999991</v>
      </c>
      <c r="K39">
        <v>96.8500698</v>
      </c>
      <c r="L39">
        <v>113.16971059999999</v>
      </c>
      <c r="M39">
        <v>129.48935139999998</v>
      </c>
    </row>
    <row r="40" spans="1:13">
      <c r="B40" t="s">
        <v>20</v>
      </c>
      <c r="C40">
        <v>5.0559786799999999</v>
      </c>
      <c r="D40">
        <v>8.418801779999999</v>
      </c>
      <c r="E40">
        <v>13.208491979999998</v>
      </c>
      <c r="F40">
        <v>20.583606660000001</v>
      </c>
      <c r="G40">
        <v>29.669167399999996</v>
      </c>
      <c r="H40">
        <v>40.465174199999993</v>
      </c>
      <c r="I40">
        <v>55.241524199999994</v>
      </c>
      <c r="J40">
        <v>73.364788199999992</v>
      </c>
      <c r="K40">
        <v>94.834966199999982</v>
      </c>
      <c r="L40">
        <v>121.43575419999999</v>
      </c>
      <c r="M40">
        <v>148.03654219999999</v>
      </c>
    </row>
    <row r="41" spans="1:13">
      <c r="B41" t="s">
        <v>21</v>
      </c>
      <c r="C41">
        <v>3.42845406</v>
      </c>
      <c r="D41">
        <v>5.3028882799999995</v>
      </c>
      <c r="E41">
        <v>7.7642029199999989</v>
      </c>
      <c r="F41">
        <v>11.74866312</v>
      </c>
      <c r="G41">
        <v>16.70600584</v>
      </c>
      <c r="H41">
        <v>22.636231079999998</v>
      </c>
      <c r="I41">
        <v>32.614490359999998</v>
      </c>
      <c r="J41">
        <v>44.271977799999995</v>
      </c>
      <c r="K41">
        <v>57.6086934</v>
      </c>
      <c r="L41">
        <v>74.787209399999995</v>
      </c>
      <c r="M41">
        <v>91.965725399999997</v>
      </c>
    </row>
    <row r="42" spans="1:13" s="1" customFormat="1">
      <c r="B42" s="1" t="s">
        <v>22</v>
      </c>
      <c r="C42" s="1">
        <v>36.083116680000003</v>
      </c>
      <c r="D42" s="1">
        <v>47.359236059999994</v>
      </c>
      <c r="E42" s="1">
        <v>60.755337659999995</v>
      </c>
      <c r="F42" s="1">
        <v>78.940417379999985</v>
      </c>
      <c r="G42" s="1">
        <v>100.59667411999997</v>
      </c>
      <c r="H42" s="1">
        <v>125.72410787999999</v>
      </c>
      <c r="I42" s="1">
        <v>160.60597595999997</v>
      </c>
      <c r="J42" s="1">
        <v>201.79584979999998</v>
      </c>
      <c r="K42" s="1">
        <v>249.29372939999999</v>
      </c>
      <c r="L42" s="1">
        <v>309.39267419999999</v>
      </c>
      <c r="M42" s="1">
        <v>369.49161900000001</v>
      </c>
    </row>
    <row r="48" spans="1:13">
      <c r="A48" s="3" t="s">
        <v>207</v>
      </c>
    </row>
    <row r="52" spans="1:13">
      <c r="A52" t="s">
        <v>140</v>
      </c>
    </row>
    <row r="54" spans="1:13">
      <c r="A54" t="s">
        <v>141</v>
      </c>
    </row>
    <row r="55" spans="1:13">
      <c r="A55" t="s">
        <v>112</v>
      </c>
      <c r="B55" t="s">
        <v>212</v>
      </c>
    </row>
    <row r="56" spans="1:13">
      <c r="A56" t="s">
        <v>114</v>
      </c>
      <c r="B56" t="s">
        <v>213</v>
      </c>
    </row>
    <row r="57" spans="1:13">
      <c r="A57" t="s">
        <v>142</v>
      </c>
      <c r="B57" t="s">
        <v>143</v>
      </c>
    </row>
    <row r="58" spans="1:13">
      <c r="A58" t="s">
        <v>116</v>
      </c>
      <c r="B58" t="s">
        <v>144</v>
      </c>
    </row>
    <row r="59" spans="1:13">
      <c r="A59" t="s">
        <v>145</v>
      </c>
      <c r="B59" t="s">
        <v>146</v>
      </c>
    </row>
    <row r="61" spans="1:13" s="2" customFormat="1">
      <c r="A61" s="2" t="s">
        <v>118</v>
      </c>
      <c r="B61" s="2" t="s">
        <v>119</v>
      </c>
      <c r="C61" s="2">
        <v>2000</v>
      </c>
      <c r="D61" s="2">
        <v>2010</v>
      </c>
      <c r="E61" s="2">
        <v>2020</v>
      </c>
      <c r="F61" s="2">
        <v>2030</v>
      </c>
      <c r="G61" s="2">
        <v>2040</v>
      </c>
      <c r="H61" s="2">
        <v>2050</v>
      </c>
      <c r="I61" s="2">
        <v>2060</v>
      </c>
      <c r="J61" s="2">
        <v>2070</v>
      </c>
      <c r="K61" s="2">
        <v>2080</v>
      </c>
      <c r="L61" s="2">
        <v>2090</v>
      </c>
      <c r="M61" s="2">
        <v>2100</v>
      </c>
    </row>
    <row r="63" spans="1:13">
      <c r="A63" t="s">
        <v>92</v>
      </c>
      <c r="B63" t="s">
        <v>15</v>
      </c>
      <c r="C63">
        <v>1.8221210000000001</v>
      </c>
      <c r="D63">
        <v>4.2499719999999996</v>
      </c>
      <c r="E63">
        <v>9.2211400000000001</v>
      </c>
      <c r="F63">
        <v>16.3354</v>
      </c>
      <c r="G63">
        <v>25.844840000000001</v>
      </c>
      <c r="H63">
        <v>34.899230000000003</v>
      </c>
      <c r="I63">
        <v>43.55639</v>
      </c>
      <c r="J63">
        <v>53.405529999999999</v>
      </c>
      <c r="K63">
        <v>64.558419999999998</v>
      </c>
      <c r="L63">
        <v>77.633899999999997</v>
      </c>
      <c r="M63">
        <v>92.926199999999994</v>
      </c>
    </row>
    <row r="64" spans="1:13">
      <c r="B64" t="s">
        <v>16</v>
      </c>
      <c r="C64">
        <v>12.783250000000001</v>
      </c>
      <c r="D64">
        <v>15.629490000000001</v>
      </c>
      <c r="E64">
        <v>19.65607</v>
      </c>
      <c r="F64">
        <v>23.58831</v>
      </c>
      <c r="G64">
        <v>26.60566</v>
      </c>
      <c r="H64">
        <v>29.47729</v>
      </c>
      <c r="I64">
        <v>32.030070000000002</v>
      </c>
      <c r="J64">
        <v>34.87811</v>
      </c>
      <c r="K64">
        <v>38.1907</v>
      </c>
      <c r="L64">
        <v>42.039059999999999</v>
      </c>
      <c r="M64">
        <v>46.493650000000002</v>
      </c>
    </row>
    <row r="65" spans="1:13">
      <c r="B65" t="s">
        <v>17</v>
      </c>
      <c r="C65">
        <v>0.57224569999999997</v>
      </c>
      <c r="D65">
        <v>1.0696270000000001</v>
      </c>
      <c r="E65">
        <v>1.7670349999999999</v>
      </c>
      <c r="F65">
        <v>2.7491110000000001</v>
      </c>
      <c r="G65">
        <v>4.2440420000000003</v>
      </c>
      <c r="H65">
        <v>6.4342759999999997</v>
      </c>
      <c r="I65">
        <v>9.5112740000000002</v>
      </c>
      <c r="J65">
        <v>13.410830000000001</v>
      </c>
      <c r="K65">
        <v>18.127549999999999</v>
      </c>
      <c r="L65">
        <v>23.603359999999999</v>
      </c>
      <c r="M65">
        <v>29.83418</v>
      </c>
    </row>
    <row r="66" spans="1:13">
      <c r="B66" t="s">
        <v>18</v>
      </c>
      <c r="C66">
        <v>10.75196</v>
      </c>
      <c r="D66">
        <v>14.416980000000001</v>
      </c>
      <c r="E66">
        <v>18.684750000000001</v>
      </c>
      <c r="F66">
        <v>22.746880000000001</v>
      </c>
      <c r="G66">
        <v>26.935700000000001</v>
      </c>
      <c r="H66">
        <v>31.416149999999998</v>
      </c>
      <c r="I66">
        <v>35.570270000000001</v>
      </c>
      <c r="J66">
        <v>40.217529999999996</v>
      </c>
      <c r="K66">
        <v>45.062280000000001</v>
      </c>
      <c r="L66">
        <v>50.152340000000002</v>
      </c>
      <c r="M66">
        <v>55.513280000000002</v>
      </c>
    </row>
    <row r="67" spans="1:13">
      <c r="B67" t="s">
        <v>19</v>
      </c>
      <c r="C67">
        <v>29.797139999999999</v>
      </c>
      <c r="D67">
        <v>37.672980000000003</v>
      </c>
      <c r="E67">
        <v>47.796309999999998</v>
      </c>
      <c r="F67">
        <v>57.343409999999999</v>
      </c>
      <c r="G67">
        <v>65.845259999999996</v>
      </c>
      <c r="H67">
        <v>74.414959999999994</v>
      </c>
      <c r="I67">
        <v>82.170230000000004</v>
      </c>
      <c r="J67">
        <v>90.717569999999995</v>
      </c>
      <c r="K67">
        <v>99.984380000000002</v>
      </c>
      <c r="L67">
        <v>110.2186</v>
      </c>
      <c r="M67">
        <v>121.57680000000001</v>
      </c>
    </row>
    <row r="68" spans="1:13">
      <c r="B68" t="s">
        <v>20</v>
      </c>
      <c r="C68">
        <v>4.8749580000000003</v>
      </c>
      <c r="D68">
        <v>9.4376370000000005</v>
      </c>
      <c r="E68">
        <v>17.054510000000001</v>
      </c>
      <c r="F68">
        <v>27.442879999999999</v>
      </c>
      <c r="G68">
        <v>41.176639999999999</v>
      </c>
      <c r="H68">
        <v>55.16865</v>
      </c>
      <c r="I68">
        <v>69.81456</v>
      </c>
      <c r="J68">
        <v>86.770970000000005</v>
      </c>
      <c r="K68">
        <v>106.16419999999999</v>
      </c>
      <c r="L68">
        <v>128.6352</v>
      </c>
      <c r="M68">
        <v>154.51159999999999</v>
      </c>
    </row>
    <row r="69" spans="1:13">
      <c r="B69" t="s">
        <v>21</v>
      </c>
      <c r="C69">
        <v>3.8865409999999998</v>
      </c>
      <c r="D69">
        <v>5.8436899999999996</v>
      </c>
      <c r="E69">
        <v>8.6131519999999995</v>
      </c>
      <c r="F69">
        <v>12.36467</v>
      </c>
      <c r="G69">
        <v>18.22307</v>
      </c>
      <c r="H69">
        <v>26.74718</v>
      </c>
      <c r="I69">
        <v>38.481009999999998</v>
      </c>
      <c r="J69">
        <v>53.451819999999998</v>
      </c>
      <c r="K69">
        <v>71.938730000000007</v>
      </c>
      <c r="L69">
        <v>94.212879999999998</v>
      </c>
      <c r="M69">
        <v>120.5355</v>
      </c>
    </row>
    <row r="70" spans="1:13" s="74" customFormat="1">
      <c r="B70" s="74" t="s">
        <v>22</v>
      </c>
      <c r="C70" s="74">
        <v>38.558639999999997</v>
      </c>
      <c r="D70" s="74">
        <v>52.95431</v>
      </c>
      <c r="E70" s="74">
        <v>73.463970000000003</v>
      </c>
      <c r="F70" s="74">
        <v>97.150959999999998</v>
      </c>
      <c r="G70" s="74">
        <v>125.245</v>
      </c>
      <c r="H70" s="74">
        <v>156.33080000000001</v>
      </c>
      <c r="I70" s="74">
        <v>190.4658</v>
      </c>
      <c r="J70" s="74">
        <v>230.94040000000001</v>
      </c>
      <c r="K70" s="74">
        <v>278.08730000000003</v>
      </c>
      <c r="L70" s="74">
        <v>333.06670000000003</v>
      </c>
      <c r="M70" s="74">
        <v>396.62400000000002</v>
      </c>
    </row>
    <row r="72" spans="1:13">
      <c r="A72" t="s">
        <v>93</v>
      </c>
      <c r="B72" t="s">
        <v>15</v>
      </c>
      <c r="C72">
        <v>1.36027253</v>
      </c>
      <c r="D72">
        <v>2.8925971781100044</v>
      </c>
      <c r="E72">
        <v>5.1309111749363412</v>
      </c>
      <c r="F72">
        <v>7.8918621040600794</v>
      </c>
      <c r="G72">
        <v>11.398732779115443</v>
      </c>
      <c r="H72">
        <v>14.76195458503577</v>
      </c>
      <c r="I72">
        <v>18.382952306395616</v>
      </c>
      <c r="J72">
        <v>22.120150534116171</v>
      </c>
      <c r="K72">
        <v>25.764228476263575</v>
      </c>
      <c r="L72">
        <v>28.517525416995785</v>
      </c>
      <c r="M72">
        <v>31.651897623889425</v>
      </c>
    </row>
    <row r="73" spans="1:13">
      <c r="B73" t="s">
        <v>16</v>
      </c>
      <c r="C73">
        <v>10.113462168162901</v>
      </c>
      <c r="D73">
        <v>11.8313646789277</v>
      </c>
      <c r="E73">
        <v>14.145852818941844</v>
      </c>
      <c r="F73">
        <v>16.644049827965556</v>
      </c>
      <c r="G73">
        <v>18.98324873708906</v>
      </c>
      <c r="H73">
        <v>21.109907151133672</v>
      </c>
      <c r="I73">
        <v>23.185308402291032</v>
      </c>
      <c r="J73">
        <v>25.628544067059053</v>
      </c>
      <c r="K73">
        <v>28.340038505956439</v>
      </c>
      <c r="L73">
        <v>31.366924175598321</v>
      </c>
      <c r="M73">
        <v>34.712199794899206</v>
      </c>
    </row>
    <row r="74" spans="1:13">
      <c r="B74" t="s">
        <v>17</v>
      </c>
    </row>
    <row r="75" spans="1:13">
      <c r="B75" t="s">
        <v>18</v>
      </c>
      <c r="C75">
        <v>11.142266625</v>
      </c>
      <c r="D75">
        <v>13.108831052619054</v>
      </c>
      <c r="E75">
        <v>16.177094192442794</v>
      </c>
      <c r="F75">
        <v>19.904533040165497</v>
      </c>
      <c r="G75">
        <v>24.046217198345545</v>
      </c>
      <c r="H75">
        <v>27.790849180713366</v>
      </c>
      <c r="I75">
        <v>31.513482638133599</v>
      </c>
      <c r="J75">
        <v>35.401293621656301</v>
      </c>
      <c r="K75">
        <v>39.561072904911995</v>
      </c>
      <c r="L75">
        <v>43.768600026129043</v>
      </c>
      <c r="M75">
        <v>48.399141986089624</v>
      </c>
    </row>
    <row r="76" spans="1:13">
      <c r="B76" t="s">
        <v>19</v>
      </c>
      <c r="C76">
        <v>27.879963343162899</v>
      </c>
      <c r="D76">
        <v>32.592142840337353</v>
      </c>
      <c r="E76">
        <v>39.238485580053386</v>
      </c>
      <c r="F76">
        <v>46.719179374650238</v>
      </c>
      <c r="G76">
        <v>54.319692318962694</v>
      </c>
      <c r="H76">
        <v>61.453164200333539</v>
      </c>
      <c r="I76">
        <v>68.627666568894156</v>
      </c>
      <c r="J76">
        <v>76.486465442856897</v>
      </c>
      <c r="K76">
        <v>85.03006751808249</v>
      </c>
      <c r="L76">
        <v>94.104369817930007</v>
      </c>
      <c r="M76">
        <v>104.09273474833795</v>
      </c>
    </row>
    <row r="77" spans="1:13">
      <c r="B77" t="s">
        <v>20</v>
      </c>
      <c r="C77">
        <v>2.9105678949999998</v>
      </c>
      <c r="D77">
        <v>5.2879268916633784</v>
      </c>
      <c r="E77">
        <v>8.9186721598023748</v>
      </c>
      <c r="F77">
        <v>13.582970099834567</v>
      </c>
      <c r="G77">
        <v>19.926878818102011</v>
      </c>
      <c r="H77">
        <v>27.327394525806177</v>
      </c>
      <c r="I77">
        <v>36.253929902381678</v>
      </c>
      <c r="J77">
        <v>47.13546225130289</v>
      </c>
      <c r="K77">
        <v>58.265183452329609</v>
      </c>
      <c r="L77">
        <v>66.92593601865255</v>
      </c>
      <c r="M77">
        <v>75.578340831326145</v>
      </c>
    </row>
    <row r="78" spans="1:13">
      <c r="B78" t="s">
        <v>21</v>
      </c>
      <c r="C78">
        <v>5.53667810130547</v>
      </c>
      <c r="D78">
        <v>7.9968416214300033</v>
      </c>
      <c r="E78">
        <v>11.293294207737061</v>
      </c>
      <c r="F78">
        <v>15.507376499820566</v>
      </c>
      <c r="G78">
        <v>21.639937436519553</v>
      </c>
      <c r="H78">
        <v>30.17946228843601</v>
      </c>
      <c r="I78">
        <v>39.439403393868943</v>
      </c>
      <c r="J78">
        <v>48.859448567248762</v>
      </c>
      <c r="K78">
        <v>58.631177900705808</v>
      </c>
      <c r="L78">
        <v>67.842123685368705</v>
      </c>
      <c r="M78">
        <v>76.044431110686958</v>
      </c>
    </row>
    <row r="79" spans="1:13" s="74" customFormat="1">
      <c r="B79" s="74" t="s">
        <v>22</v>
      </c>
      <c r="C79" s="74">
        <v>36.327209339468403</v>
      </c>
      <c r="D79" s="74">
        <v>45.876911353430735</v>
      </c>
      <c r="E79" s="74">
        <v>59.450451947592825</v>
      </c>
      <c r="F79" s="74">
        <v>75.809525974305373</v>
      </c>
      <c r="G79" s="74">
        <v>95.886508573584251</v>
      </c>
      <c r="H79" s="74">
        <v>118.96002101457572</v>
      </c>
      <c r="I79" s="74">
        <v>144.32099986514478</v>
      </c>
      <c r="J79" s="74">
        <v>172.48137626140851</v>
      </c>
      <c r="K79" s="74">
        <v>201.92642887111791</v>
      </c>
      <c r="L79" s="74">
        <v>228.87242952195129</v>
      </c>
      <c r="M79" s="74">
        <v>255.71550669035108</v>
      </c>
    </row>
    <row r="81" spans="1:13">
      <c r="A81" t="s">
        <v>94</v>
      </c>
      <c r="B81" t="s">
        <v>15</v>
      </c>
      <c r="C81">
        <v>1.58765</v>
      </c>
      <c r="D81">
        <v>4.2431000000000001</v>
      </c>
      <c r="E81">
        <v>8.2767134750280587</v>
      </c>
      <c r="F81">
        <v>13.589013071895428</v>
      </c>
      <c r="G81">
        <v>19.269371881950388</v>
      </c>
      <c r="H81">
        <v>25.926091691949622</v>
      </c>
      <c r="I81">
        <v>32.827333040312269</v>
      </c>
      <c r="J81">
        <v>40.827141206349218</v>
      </c>
      <c r="K81">
        <v>48.932370324602246</v>
      </c>
      <c r="L81">
        <v>57.29931465546408</v>
      </c>
      <c r="M81">
        <v>66.899655468306378</v>
      </c>
    </row>
    <row r="82" spans="1:13">
      <c r="B82" t="s">
        <v>16</v>
      </c>
      <c r="C82">
        <v>12.5326</v>
      </c>
      <c r="D82">
        <v>15.2583</v>
      </c>
      <c r="E82">
        <v>18.228197331536389</v>
      </c>
      <c r="F82">
        <v>21.115331283882057</v>
      </c>
      <c r="G82">
        <v>23.924280553295365</v>
      </c>
      <c r="H82">
        <v>26.550843942312696</v>
      </c>
      <c r="I82">
        <v>29.304456138355842</v>
      </c>
      <c r="J82">
        <v>32.002175669604284</v>
      </c>
      <c r="K82">
        <v>35.013303332674838</v>
      </c>
      <c r="L82">
        <v>38.426144238705469</v>
      </c>
      <c r="M82">
        <v>41.91604248530092</v>
      </c>
    </row>
    <row r="83" spans="1:13">
      <c r="B83" t="s">
        <v>17</v>
      </c>
      <c r="C83">
        <v>0.82894999999999996</v>
      </c>
      <c r="D83">
        <v>1.4893000000000001</v>
      </c>
      <c r="E83">
        <v>2.5243837768679636</v>
      </c>
      <c r="F83">
        <v>4.7078626433642823</v>
      </c>
      <c r="G83">
        <v>8.3878986159169546</v>
      </c>
      <c r="H83">
        <v>13.52094799030122</v>
      </c>
      <c r="I83">
        <v>19.08967854786567</v>
      </c>
      <c r="J83">
        <v>24.454322160866848</v>
      </c>
      <c r="K83">
        <v>29.149717812172089</v>
      </c>
      <c r="L83">
        <v>33.37476045508798</v>
      </c>
      <c r="M83">
        <v>37.152246407787167</v>
      </c>
    </row>
    <row r="84" spans="1:13">
      <c r="B84" t="s">
        <v>18</v>
      </c>
      <c r="C84">
        <v>11.6615</v>
      </c>
      <c r="D84">
        <v>15.10375</v>
      </c>
      <c r="E84">
        <v>17.549454310980103</v>
      </c>
      <c r="F84">
        <v>19.447118933116304</v>
      </c>
      <c r="G84">
        <v>21.640123662361624</v>
      </c>
      <c r="H84">
        <v>23.938750718441991</v>
      </c>
      <c r="I84">
        <v>26.235009581263309</v>
      </c>
      <c r="J84">
        <v>29.206379331210194</v>
      </c>
      <c r="K84">
        <v>32.250604685147458</v>
      </c>
      <c r="L84">
        <v>35.539489141637809</v>
      </c>
      <c r="M84">
        <v>39.049700572094885</v>
      </c>
    </row>
    <row r="85" spans="1:13">
      <c r="B85" t="s">
        <v>19</v>
      </c>
      <c r="C85">
        <v>29.828150000000001</v>
      </c>
      <c r="D85">
        <v>36.45975</v>
      </c>
      <c r="E85">
        <v>42.445161467219911</v>
      </c>
      <c r="F85">
        <v>47.709740761478166</v>
      </c>
      <c r="G85">
        <v>53.110854669526987</v>
      </c>
      <c r="H85">
        <v>58.413489407082579</v>
      </c>
      <c r="I85">
        <v>63.90400841477846</v>
      </c>
      <c r="J85">
        <v>70.088477061917303</v>
      </c>
      <c r="K85">
        <v>76.788154902708897</v>
      </c>
      <c r="L85">
        <v>84.317042526885302</v>
      </c>
      <c r="M85">
        <v>92.332638298160987</v>
      </c>
    </row>
    <row r="86" spans="1:13">
      <c r="B86" t="s">
        <v>20</v>
      </c>
      <c r="C86">
        <v>5.1985000000000001</v>
      </c>
      <c r="D86">
        <v>9.7507000000000019</v>
      </c>
      <c r="E86">
        <v>16.7818548401487</v>
      </c>
      <c r="F86">
        <v>27.789469838030023</v>
      </c>
      <c r="G86">
        <v>42.401638182946449</v>
      </c>
      <c r="H86">
        <v>60.548757065121819</v>
      </c>
      <c r="I86">
        <v>79.784160821769575</v>
      </c>
      <c r="J86">
        <v>99.434316633166446</v>
      </c>
      <c r="K86">
        <v>117.62519983156714</v>
      </c>
      <c r="L86">
        <v>135.39856568115664</v>
      </c>
      <c r="M86">
        <v>153.38736012625179</v>
      </c>
    </row>
    <row r="87" spans="1:13">
      <c r="B87" t="s">
        <v>21</v>
      </c>
      <c r="C87">
        <v>3.0629</v>
      </c>
      <c r="D87">
        <v>6.0555499999999993</v>
      </c>
      <c r="E87">
        <v>9.6904360272703212</v>
      </c>
      <c r="F87">
        <v>14.821367678708688</v>
      </c>
      <c r="G87">
        <v>21.968528650548219</v>
      </c>
      <c r="H87">
        <v>31.534817733961614</v>
      </c>
      <c r="I87">
        <v>42.888054835483679</v>
      </c>
      <c r="J87">
        <v>54.668664495042073</v>
      </c>
      <c r="K87">
        <v>65.723329749123664</v>
      </c>
      <c r="L87">
        <v>76.471737425244186</v>
      </c>
      <c r="M87">
        <v>87.659681518174565</v>
      </c>
    </row>
    <row r="88" spans="1:13">
      <c r="B88" t="s">
        <v>22</v>
      </c>
      <c r="C88">
        <v>38.089550000000003</v>
      </c>
      <c r="D88">
        <v>52.266000000000005</v>
      </c>
      <c r="E88">
        <v>68.905710487199045</v>
      </c>
      <c r="F88">
        <v>90.295713734746087</v>
      </c>
      <c r="G88">
        <v>117.44011350557388</v>
      </c>
      <c r="H88">
        <v>150.44010080817245</v>
      </c>
      <c r="I88">
        <v>186.50678476148167</v>
      </c>
      <c r="J88">
        <v>224.14399874245359</v>
      </c>
      <c r="K88">
        <v>260.08921862734331</v>
      </c>
      <c r="L88">
        <v>296.13835181248038</v>
      </c>
      <c r="M88">
        <v>333.37801952810901</v>
      </c>
    </row>
    <row r="90" spans="1:13">
      <c r="A90" t="s">
        <v>95</v>
      </c>
      <c r="B90" t="s">
        <v>15</v>
      </c>
      <c r="C90">
        <v>1.6331890600000001</v>
      </c>
      <c r="D90">
        <v>3.6756851999999998</v>
      </c>
      <c r="E90">
        <v>6.6373857132394249</v>
      </c>
      <c r="F90">
        <v>11.264582037041611</v>
      </c>
      <c r="G90">
        <v>16.489035783870225</v>
      </c>
      <c r="H90">
        <v>22.310746953725264</v>
      </c>
      <c r="I90">
        <v>29.483828800591642</v>
      </c>
      <c r="J90">
        <v>38.289315188312543</v>
      </c>
      <c r="K90">
        <v>48.72720611688797</v>
      </c>
      <c r="L90">
        <v>60.617704509508009</v>
      </c>
      <c r="M90">
        <v>72.508202902128048</v>
      </c>
    </row>
    <row r="91" spans="1:13">
      <c r="B91" t="s">
        <v>16</v>
      </c>
      <c r="C91">
        <v>10.15318808</v>
      </c>
      <c r="D91">
        <v>12.069209519999999</v>
      </c>
      <c r="E91">
        <v>13.927328061681072</v>
      </c>
      <c r="F91">
        <v>15.920469685078407</v>
      </c>
      <c r="G91">
        <v>17.852542355971842</v>
      </c>
      <c r="H91">
        <v>19.72354607436138</v>
      </c>
      <c r="I91">
        <v>22.102781981812278</v>
      </c>
      <c r="J91">
        <v>24.606442867740025</v>
      </c>
      <c r="K91">
        <v>27.234528732144593</v>
      </c>
      <c r="L91">
        <v>30.924572837873058</v>
      </c>
      <c r="M91">
        <v>34.614616943601511</v>
      </c>
    </row>
    <row r="92" spans="1:13">
      <c r="B92" t="s">
        <v>17</v>
      </c>
      <c r="C92">
        <v>0.58123944000000005</v>
      </c>
      <c r="D92">
        <v>1.08869672</v>
      </c>
      <c r="E92">
        <v>1.8190840879529684</v>
      </c>
      <c r="F92">
        <v>3.2794812616487379</v>
      </c>
      <c r="G92">
        <v>5.2263193067461549</v>
      </c>
      <c r="H92">
        <v>7.6595982232452187</v>
      </c>
      <c r="I92">
        <v>11.458135560293492</v>
      </c>
      <c r="J92">
        <v>15.855308538959209</v>
      </c>
      <c r="K92">
        <v>20.85111715924236</v>
      </c>
      <c r="L92">
        <v>28.038482629316817</v>
      </c>
      <c r="M92">
        <v>35.225848099391271</v>
      </c>
    </row>
    <row r="93" spans="1:13">
      <c r="B93" t="s">
        <v>18</v>
      </c>
      <c r="C93">
        <v>10.836344199999999</v>
      </c>
      <c r="D93">
        <v>13.940723199999999</v>
      </c>
      <c r="E93">
        <v>17.207170997846529</v>
      </c>
      <c r="F93">
        <v>20.93880155916608</v>
      </c>
      <c r="G93">
        <v>25.342756662030283</v>
      </c>
      <c r="H93">
        <v>30.419036306439132</v>
      </c>
      <c r="I93">
        <v>36.701221750685164</v>
      </c>
      <c r="J93">
        <v>44.028809112196562</v>
      </c>
      <c r="K93">
        <v>52.40179839097334</v>
      </c>
      <c r="L93">
        <v>63.412309382025249</v>
      </c>
      <c r="M93">
        <v>74.422820373077172</v>
      </c>
    </row>
    <row r="94" spans="1:13">
      <c r="B94" t="s">
        <v>19</v>
      </c>
      <c r="C94">
        <v>27.598683940000001</v>
      </c>
      <c r="D94">
        <v>33.637545999999993</v>
      </c>
      <c r="E94">
        <v>39.766127192920273</v>
      </c>
      <c r="F94">
        <v>46.549266633167385</v>
      </c>
      <c r="G94">
        <v>54.027724176733749</v>
      </c>
      <c r="H94">
        <v>62.201499823619372</v>
      </c>
      <c r="I94">
        <v>72.249972196469216</v>
      </c>
      <c r="J94">
        <v>83.482877778145649</v>
      </c>
      <c r="K94">
        <v>95.90021656864873</v>
      </c>
      <c r="L94">
        <v>112.39599511573464</v>
      </c>
      <c r="M94">
        <v>128.89177366282053</v>
      </c>
    </row>
    <row r="95" spans="1:13">
      <c r="B95" t="s">
        <v>20</v>
      </c>
      <c r="C95">
        <v>5.0559786799999999</v>
      </c>
      <c r="D95">
        <v>8.418801779999999</v>
      </c>
      <c r="E95">
        <v>13.173829261369145</v>
      </c>
      <c r="F95">
        <v>20.433064308245878</v>
      </c>
      <c r="G95">
        <v>29.198109540519603</v>
      </c>
      <c r="H95">
        <v>39.46896495819032</v>
      </c>
      <c r="I95">
        <v>53.89826593528641</v>
      </c>
      <c r="J95">
        <v>71.506034417764795</v>
      </c>
      <c r="K95">
        <v>92.292270405625558</v>
      </c>
      <c r="L95">
        <v>119.17651512375734</v>
      </c>
      <c r="M95">
        <v>146.06075984188922</v>
      </c>
    </row>
    <row r="96" spans="1:13">
      <c r="B96" t="s">
        <v>21</v>
      </c>
      <c r="C96">
        <v>3.42845406</v>
      </c>
      <c r="D96">
        <v>5.3028882799999995</v>
      </c>
      <c r="E96">
        <v>7.7515290595588207</v>
      </c>
      <c r="F96">
        <v>11.686965291289455</v>
      </c>
      <c r="G96">
        <v>16.494902244441416</v>
      </c>
      <c r="H96">
        <v>22.1753399190147</v>
      </c>
      <c r="I96">
        <v>31.925848644118911</v>
      </c>
      <c r="J96">
        <v>43.216258710735993</v>
      </c>
      <c r="K96">
        <v>56.046570118865937</v>
      </c>
      <c r="L96">
        <v>73.403584184351573</v>
      </c>
      <c r="M96">
        <v>90.760598249837201</v>
      </c>
    </row>
    <row r="97" spans="1:13">
      <c r="B97" t="s">
        <v>22</v>
      </c>
      <c r="C97">
        <v>36.083116680000003</v>
      </c>
      <c r="D97">
        <v>47.359236059999994</v>
      </c>
      <c r="E97">
        <v>60.691485513848242</v>
      </c>
      <c r="F97">
        <v>78.66929623270272</v>
      </c>
      <c r="G97">
        <v>99.720735961694757</v>
      </c>
      <c r="H97">
        <v>123.84580470082442</v>
      </c>
      <c r="I97">
        <v>158.07408677587452</v>
      </c>
      <c r="J97">
        <v>198.20517090664646</v>
      </c>
      <c r="K97">
        <v>244.23905709314022</v>
      </c>
      <c r="L97">
        <v>304.97609442384362</v>
      </c>
      <c r="M97">
        <v>365.71313175454696</v>
      </c>
    </row>
    <row r="99" spans="1:13" s="1" customFormat="1">
      <c r="A99" s="1" t="s">
        <v>206</v>
      </c>
      <c r="B99" s="1" t="s">
        <v>15</v>
      </c>
      <c r="C99" s="1">
        <f t="array" ref="C99">AVERAGE(C90,C81,C72,C63)</f>
        <v>1.6008081475000002</v>
      </c>
      <c r="D99" s="1">
        <f t="array" ref="D99">AVERAGE(D90,D81,D72,D63)</f>
        <v>3.7653385945275009</v>
      </c>
      <c r="E99" s="1">
        <f t="array" ref="E99">AVERAGE(E90,E81,E72,E63)</f>
        <v>7.3165375908009569</v>
      </c>
      <c r="F99" s="1">
        <f t="array" ref="F99">AVERAGE(F90,F81,F72,F63)</f>
        <v>12.270214303249279</v>
      </c>
      <c r="G99" s="1">
        <f t="array" ref="G99">AVERAGE(G90,G81,G72,G63)</f>
        <v>18.250495111234013</v>
      </c>
      <c r="H99" s="1">
        <f t="array" ref="H99">AVERAGE(H90,H81,H72,H63)</f>
        <v>24.474505807677666</v>
      </c>
      <c r="I99" s="1">
        <f t="array" ref="I99">AVERAGE(I90,I81,I72,I63)</f>
        <v>31.062626036824881</v>
      </c>
      <c r="J99" s="1">
        <f t="array" ref="J99">AVERAGE(J90,J81,J72,J63)</f>
        <v>38.660534232194479</v>
      </c>
      <c r="K99" s="1">
        <f t="array" ref="K99">AVERAGE(K90,K81,K72,K63)</f>
        <v>46.995556229438449</v>
      </c>
      <c r="L99" s="1">
        <f t="array" ref="L99">AVERAGE(L90,L81,L72,L63)</f>
        <v>56.017111145491967</v>
      </c>
      <c r="M99" s="1">
        <f t="array" ref="M99">AVERAGE(M90,M81,M72,M63)</f>
        <v>65.996488998580958</v>
      </c>
    </row>
    <row r="100" spans="1:13" s="1" customFormat="1">
      <c r="B100" s="1" t="s">
        <v>16</v>
      </c>
      <c r="C100" s="1">
        <f t="array" ref="C100">AVERAGE(C91,C82,C73,C64)</f>
        <v>11.395625062040727</v>
      </c>
      <c r="D100" s="1">
        <f t="array" ref="D100">AVERAGE(D91,D82,D73,D64)</f>
        <v>13.697091049731924</v>
      </c>
      <c r="E100" s="1">
        <f t="array" ref="E100">AVERAGE(E91,E82,E73,E64)</f>
        <v>16.489362053039827</v>
      </c>
      <c r="F100" s="1">
        <f t="array" ref="F100">AVERAGE(F91,F82,F73,F64)</f>
        <v>19.317040199231506</v>
      </c>
      <c r="G100" s="1">
        <f t="array" ref="G100">AVERAGE(G91,G82,G73,G64)</f>
        <v>21.841432911589067</v>
      </c>
      <c r="H100" s="1">
        <f t="array" ref="H100">AVERAGE(H91,H82,H73,H64)</f>
        <v>24.215396791951935</v>
      </c>
      <c r="I100" s="1">
        <f t="array" ref="I100">AVERAGE(I91,I82,I73,I64)</f>
        <v>26.655654130614785</v>
      </c>
      <c r="J100" s="1">
        <f t="array" ref="J100">AVERAGE(J91,J82,J73,J64)</f>
        <v>29.278818151100843</v>
      </c>
      <c r="K100" s="1">
        <f t="array" ref="K100">AVERAGE(K91,K82,K73,K64)</f>
        <v>32.194642642693971</v>
      </c>
      <c r="L100" s="1">
        <f t="array" ref="L100">AVERAGE(L91,L82,L73,L64)</f>
        <v>35.68917531304421</v>
      </c>
      <c r="M100" s="1">
        <f t="array" ref="M100">AVERAGE(M91,M82,M73,M64)</f>
        <v>39.434127305950412</v>
      </c>
    </row>
    <row r="101" spans="1:13" s="1" customFormat="1">
      <c r="B101" s="1" t="s">
        <v>17</v>
      </c>
      <c r="C101" s="1">
        <f t="array" ref="C101">AVERAGE(C92,C83,C74,C65)</f>
        <v>0.66081171333333322</v>
      </c>
      <c r="D101" s="1">
        <f t="array" ref="D101">AVERAGE(D92,D83,D74,D65)</f>
        <v>1.2158745733333334</v>
      </c>
      <c r="E101" s="1">
        <f t="array" ref="E101">AVERAGE(E92,E83,E74,E65)</f>
        <v>2.0368342882736439</v>
      </c>
      <c r="F101" s="1">
        <f t="array" ref="F101">AVERAGE(F92,F83,F74,F65)</f>
        <v>3.5788183016710065</v>
      </c>
      <c r="G101" s="1">
        <f t="array" ref="G101">AVERAGE(G92,G83,G74,G65)</f>
        <v>5.9527533075543699</v>
      </c>
      <c r="H101" s="1">
        <f t="array" ref="H101">AVERAGE(H92,H83,H74,H65)</f>
        <v>9.2049407378488137</v>
      </c>
      <c r="I101" s="1">
        <f t="array" ref="I101">AVERAGE(I92,I83,I74,I65)</f>
        <v>13.353029369386386</v>
      </c>
      <c r="J101" s="1">
        <f t="array" ref="J101">AVERAGE(J92,J83,J74,J65)</f>
        <v>17.906820233275354</v>
      </c>
      <c r="K101" s="1">
        <f t="array" ref="K101">AVERAGE(K92,K83,K74,K65)</f>
        <v>22.709461657138149</v>
      </c>
      <c r="L101" s="1">
        <f t="array" ref="L101">AVERAGE(L92,L83,L74,L65)</f>
        <v>28.338867694801596</v>
      </c>
      <c r="M101" s="1">
        <f t="array" ref="M101">AVERAGE(M92,M83,M74,M65)</f>
        <v>34.070758169059481</v>
      </c>
    </row>
    <row r="102" spans="1:13" s="1" customFormat="1">
      <c r="B102" s="1" t="s">
        <v>18</v>
      </c>
      <c r="C102" s="1">
        <f t="array" ref="C102">AVERAGE(C93,C84,C75,C66)</f>
        <v>11.098017706250001</v>
      </c>
      <c r="D102" s="1">
        <f t="array" ref="D102">AVERAGE(D93,D84,D75,D66)</f>
        <v>14.142571063154763</v>
      </c>
      <c r="E102" s="1">
        <f t="array" ref="E102">AVERAGE(E93,E84,E75,E66)</f>
        <v>17.404617375317358</v>
      </c>
      <c r="F102" s="1">
        <f t="array" ref="F102">AVERAGE(F93,F84,F75,F66)</f>
        <v>20.759333383111969</v>
      </c>
      <c r="G102" s="1">
        <f t="array" ref="G102">AVERAGE(G93,G84,G75,G66)</f>
        <v>24.491199380684364</v>
      </c>
      <c r="H102" s="1">
        <f t="array" ref="H102">AVERAGE(H93,H84,H75,H66)</f>
        <v>28.391196551398622</v>
      </c>
      <c r="I102" s="1">
        <f t="array" ref="I102">AVERAGE(I93,I84,I75,I66)</f>
        <v>32.50499599252052</v>
      </c>
      <c r="J102" s="1">
        <f t="array" ref="J102">AVERAGE(J93,J84,J75,J66)</f>
        <v>37.213503016265761</v>
      </c>
      <c r="K102" s="1">
        <f t="array" ref="K102">AVERAGE(K93,K84,K75,K66)</f>
        <v>42.3189389952582</v>
      </c>
      <c r="L102" s="1">
        <f t="array" ref="L102">AVERAGE(L93,L84,L75,L66)</f>
        <v>48.218184637448026</v>
      </c>
      <c r="M102" s="1">
        <f t="array" ref="M102">AVERAGE(M93,M84,M75,M66)</f>
        <v>54.346235732815423</v>
      </c>
    </row>
    <row r="103" spans="1:13" s="1" customFormat="1">
      <c r="B103" s="1" t="s">
        <v>19</v>
      </c>
      <c r="C103" s="1">
        <f t="array" ref="C103">AVERAGE(C94,C85,C76,C67)</f>
        <v>28.775984320790723</v>
      </c>
      <c r="D103" s="1">
        <f t="array" ref="D103">AVERAGE(D94,D85,D76,D67)</f>
        <v>35.090604710084335</v>
      </c>
      <c r="E103" s="1">
        <f t="array" ref="E103">AVERAGE(E94,E85,E76,E67)</f>
        <v>42.311521060048392</v>
      </c>
      <c r="F103" s="1">
        <f t="array" ref="F103">AVERAGE(F94,F85,F76,F67)</f>
        <v>49.580399192323952</v>
      </c>
      <c r="G103" s="1">
        <f t="array" ref="G103">AVERAGE(G94,G85,G76,G67)</f>
        <v>56.825882791305858</v>
      </c>
      <c r="H103" s="1">
        <f t="array" ref="H103">AVERAGE(H94,H85,H76,H67)</f>
        <v>64.120778357758866</v>
      </c>
      <c r="I103" s="1">
        <f t="array" ref="I103">AVERAGE(I94,I85,I76,I67)</f>
        <v>71.737969295035455</v>
      </c>
      <c r="J103" s="1">
        <f t="array" ref="J103">AVERAGE(J94,J85,J76,J67)</f>
        <v>80.193847570729957</v>
      </c>
      <c r="K103" s="1">
        <f t="array" ref="K103">AVERAGE(K94,K85,K76,K67)</f>
        <v>89.42570474736003</v>
      </c>
      <c r="L103" s="1">
        <f t="array" ref="L103">AVERAGE(L94,L85,L76,L67)</f>
        <v>100.25900186513748</v>
      </c>
      <c r="M103" s="1">
        <f t="array" ref="M103">AVERAGE(M94,M85,M76,M67)</f>
        <v>111.72348667732986</v>
      </c>
    </row>
    <row r="104" spans="1:13" s="1" customFormat="1">
      <c r="B104" s="1" t="s">
        <v>20</v>
      </c>
      <c r="C104" s="1">
        <f t="array" ref="C104">AVERAGE(C95,C86,C77,C68)</f>
        <v>4.5100011437500003</v>
      </c>
      <c r="D104" s="1">
        <f t="array" ref="D104">AVERAGE(D95,D86,D77,D68)</f>
        <v>8.2237664179158454</v>
      </c>
      <c r="E104" s="1">
        <f t="array" ref="E104">AVERAGE(E95,E86,E77,E68)</f>
        <v>13.982216565330056</v>
      </c>
      <c r="F104" s="1">
        <f t="array" ref="F104">AVERAGE(F95,F86,F77,F68)</f>
        <v>22.312096061527619</v>
      </c>
      <c r="G104" s="1">
        <f t="array" ref="G104">AVERAGE(G95,G86,G77,G68)</f>
        <v>33.175816635392017</v>
      </c>
      <c r="H104" s="1">
        <f t="array" ref="H104">AVERAGE(H95,H86,H77,H68)</f>
        <v>45.628441637279579</v>
      </c>
      <c r="I104" s="1">
        <f t="array" ref="I104">AVERAGE(I95,I86,I77,I68)</f>
        <v>59.937729164859419</v>
      </c>
      <c r="J104" s="1">
        <f t="array" ref="J104">AVERAGE(J95,J86,J77,J68)</f>
        <v>76.211695825558536</v>
      </c>
      <c r="K104" s="1">
        <f t="array" ref="K104">AVERAGE(K95,K86,K77,K68)</f>
        <v>93.586713422380583</v>
      </c>
      <c r="L104" s="1">
        <f t="array" ref="L104">AVERAGE(L95,L86,L77,L68)</f>
        <v>112.53405420589162</v>
      </c>
      <c r="M104" s="1">
        <f t="array" ref="M104">AVERAGE(M95,M86,M77,M68)</f>
        <v>132.38451519986677</v>
      </c>
    </row>
    <row r="105" spans="1:13" s="1" customFormat="1">
      <c r="B105" s="1" t="s">
        <v>21</v>
      </c>
      <c r="C105" s="1">
        <f t="array" ref="C105">AVERAGE(C96,C87,C78,C69)</f>
        <v>3.9786432903263673</v>
      </c>
      <c r="D105" s="1">
        <f t="array" ref="D105">AVERAGE(D96,D87,D78,D69)</f>
        <v>6.2997424753575002</v>
      </c>
      <c r="E105" s="1">
        <f t="array" ref="E105">AVERAGE(E96,E87,E78,E69)</f>
        <v>9.3371028236415512</v>
      </c>
      <c r="F105" s="1">
        <f t="array" ref="F105">AVERAGE(F96,F87,F78,F69)</f>
        <v>13.595094867454677</v>
      </c>
      <c r="G105" s="1">
        <f t="array" ref="G105">AVERAGE(G96,G87,G78,G69)</f>
        <v>19.581609582877299</v>
      </c>
      <c r="H105" s="1">
        <f t="array" ref="H105">AVERAGE(H96,H87,H78,H69)</f>
        <v>27.65919998535308</v>
      </c>
      <c r="I105" s="1">
        <f t="array" ref="I105">AVERAGE(I96,I87,I78,I69)</f>
        <v>38.183579218367882</v>
      </c>
      <c r="J105" s="1">
        <f t="array" ref="J105">AVERAGE(J96,J87,J78,J69)</f>
        <v>50.04904794325671</v>
      </c>
      <c r="K105" s="1">
        <f t="array" ref="K105">AVERAGE(K96,K87,K78,K69)</f>
        <v>63.084951942173859</v>
      </c>
      <c r="L105" s="1">
        <f t="array" ref="L105">AVERAGE(L96,L87,L78,L69)</f>
        <v>77.982581323741115</v>
      </c>
      <c r="M105" s="1">
        <f t="array" ref="M105">AVERAGE(M96,M87,M78,M69)</f>
        <v>93.750052719674684</v>
      </c>
    </row>
    <row r="106" spans="1:13" s="1" customFormat="1">
      <c r="B106" s="1" t="s">
        <v>22</v>
      </c>
      <c r="C106" s="1">
        <f t="array" ref="C106">AVERAGE(C97,C88,C79,C70)</f>
        <v>37.264629004867103</v>
      </c>
      <c r="D106" s="1">
        <f t="array" ref="D106">AVERAGE(D97,D88,D79,D70)</f>
        <v>49.614114353357678</v>
      </c>
      <c r="E106" s="1">
        <f t="array" ref="E106">AVERAGE(E97,E88,E79,E70)</f>
        <v>65.627904487160023</v>
      </c>
      <c r="F106" s="1">
        <f t="array" ref="F106">AVERAGE(F97,F88,F79,F70)</f>
        <v>85.481373985438537</v>
      </c>
      <c r="G106" s="1">
        <f t="array" ref="G106">AVERAGE(G97,G88,G79,G70)</f>
        <v>109.57308951021322</v>
      </c>
      <c r="H106" s="1">
        <f t="array" ref="H106">AVERAGE(H97,H88,H79,H70)</f>
        <v>137.39418163089314</v>
      </c>
      <c r="I106" s="1">
        <f t="array" ref="I106">AVERAGE(I97,I88,I79,I70)</f>
        <v>169.84191785062524</v>
      </c>
      <c r="J106" s="1">
        <f t="array" ref="J106">AVERAGE(J97,J88,J79,J70)</f>
        <v>206.44273647762714</v>
      </c>
      <c r="K106" s="1">
        <f t="array" ref="K106">AVERAGE(K97,K88,K79,K70)</f>
        <v>246.08550114790037</v>
      </c>
      <c r="L106" s="1">
        <f t="array" ref="L106">AVERAGE(L97,L88,L79,L70)</f>
        <v>290.76339393956886</v>
      </c>
      <c r="M106" s="1">
        <f t="array" ref="M106">AVERAGE(M97,M88,M79,M70)</f>
        <v>337.85766449325178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"/>
  <sheetViews>
    <sheetView workbookViewId="0"/>
  </sheetViews>
  <sheetFormatPr defaultColWidth="8.85546875" defaultRowHeight="12.75"/>
  <cols>
    <col min="1" max="1" width="19.140625" customWidth="1"/>
    <col min="2" max="2" width="16.140625" customWidth="1"/>
  </cols>
  <sheetData>
    <row r="1" spans="1:13">
      <c r="A1" t="s">
        <v>111</v>
      </c>
    </row>
    <row r="2" spans="1:13">
      <c r="A2" t="s">
        <v>112</v>
      </c>
      <c r="B2" t="s">
        <v>214</v>
      </c>
    </row>
    <row r="3" spans="1:13">
      <c r="A3" t="s">
        <v>114</v>
      </c>
      <c r="B3" t="s">
        <v>215</v>
      </c>
    </row>
    <row r="4" spans="1:13">
      <c r="A4" t="s">
        <v>116</v>
      </c>
      <c r="B4" t="s">
        <v>117</v>
      </c>
    </row>
    <row r="6" spans="1:13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8" spans="1:13">
      <c r="A8" t="s">
        <v>92</v>
      </c>
      <c r="B8" t="s">
        <v>15</v>
      </c>
      <c r="C8">
        <v>51.84348</v>
      </c>
      <c r="D8">
        <v>64.550290000000004</v>
      </c>
      <c r="E8">
        <v>74.731639999999999</v>
      </c>
      <c r="F8">
        <v>80.184329999999989</v>
      </c>
      <c r="G8">
        <v>81.112020000000001</v>
      </c>
      <c r="H8">
        <v>78.715429999999998</v>
      </c>
      <c r="I8">
        <v>74.005220000000008</v>
      </c>
      <c r="J8">
        <v>70.981549999999999</v>
      </c>
      <c r="K8">
        <v>72.250349999999997</v>
      </c>
      <c r="L8">
        <v>78.641639999999995</v>
      </c>
      <c r="M8">
        <v>83.837310000000002</v>
      </c>
    </row>
    <row r="9" spans="1:13">
      <c r="B9" t="s">
        <v>16</v>
      </c>
      <c r="C9">
        <v>32.28828</v>
      </c>
      <c r="D9">
        <v>31.870079999999998</v>
      </c>
      <c r="E9">
        <v>32.187750000000001</v>
      </c>
      <c r="F9">
        <v>32.609430000000003</v>
      </c>
      <c r="G9">
        <v>31.519549999999999</v>
      </c>
      <c r="H9">
        <v>30.22974</v>
      </c>
      <c r="I9">
        <v>28.8703</v>
      </c>
      <c r="J9">
        <v>28.947989999999997</v>
      </c>
      <c r="K9">
        <v>30.701030000000003</v>
      </c>
      <c r="L9">
        <v>29.32677</v>
      </c>
      <c r="M9">
        <v>28.844009999999997</v>
      </c>
    </row>
    <row r="10" spans="1:13">
      <c r="B10" t="s">
        <v>17</v>
      </c>
      <c r="C10">
        <v>32.522114000000002</v>
      </c>
      <c r="D10">
        <v>38.697096000000002</v>
      </c>
      <c r="E10">
        <v>44.181768000000005</v>
      </c>
      <c r="F10">
        <v>48.634965999999999</v>
      </c>
      <c r="G10">
        <v>52.011790000000005</v>
      </c>
      <c r="H10">
        <v>55.008510000000001</v>
      </c>
      <c r="I10">
        <v>57.005749999999999</v>
      </c>
      <c r="J10">
        <v>60.20326</v>
      </c>
      <c r="K10">
        <v>63.85933</v>
      </c>
      <c r="L10">
        <v>67.944510000000008</v>
      </c>
      <c r="M10">
        <v>71.23257000000001</v>
      </c>
    </row>
    <row r="11" spans="1:13">
      <c r="B11" t="s">
        <v>18</v>
      </c>
      <c r="C11">
        <v>46.98733</v>
      </c>
      <c r="D11">
        <v>48.986869999999996</v>
      </c>
      <c r="E11">
        <v>53.615110000000001</v>
      </c>
      <c r="F11">
        <v>55.751239999999996</v>
      </c>
      <c r="G11">
        <v>53.833820000000003</v>
      </c>
      <c r="H11">
        <v>52.297719999999998</v>
      </c>
      <c r="I11">
        <v>50.799759999999999</v>
      </c>
      <c r="J11">
        <v>52.349060000000001</v>
      </c>
      <c r="K11">
        <v>58.85763</v>
      </c>
      <c r="L11">
        <v>66.081130000000002</v>
      </c>
      <c r="M11">
        <v>70.57265000000001</v>
      </c>
    </row>
    <row r="12" spans="1:13" s="1" customFormat="1">
      <c r="B12" s="1" t="s">
        <v>22</v>
      </c>
      <c r="C12" s="1">
        <v>332.29450000000003</v>
      </c>
      <c r="D12" s="1">
        <v>377.12009999999998</v>
      </c>
      <c r="E12" s="1">
        <v>423.5856</v>
      </c>
      <c r="F12" s="1">
        <v>456.84870000000001</v>
      </c>
      <c r="G12" s="1">
        <v>480.26049999999998</v>
      </c>
      <c r="H12" s="1">
        <v>494.42559999999997</v>
      </c>
      <c r="I12" s="1">
        <v>504.29489999999998</v>
      </c>
      <c r="J12" s="1">
        <v>524.32169999999996</v>
      </c>
      <c r="K12" s="1">
        <v>557.50509999999997</v>
      </c>
      <c r="L12" s="1">
        <v>592.19309999999996</v>
      </c>
      <c r="M12" s="1">
        <v>617.24720000000002</v>
      </c>
    </row>
    <row r="13" spans="1:13" s="1" customFormat="1"/>
    <row r="14" spans="1:13">
      <c r="A14" t="s">
        <v>93</v>
      </c>
      <c r="B14" t="s">
        <v>15</v>
      </c>
      <c r="C14">
        <v>37.494956701663298</v>
      </c>
      <c r="D14">
        <v>46.741514854454131</v>
      </c>
      <c r="E14">
        <v>54.135750895980728</v>
      </c>
      <c r="F14">
        <v>60.460413587655395</v>
      </c>
      <c r="G14">
        <v>65.959379252161099</v>
      </c>
      <c r="H14">
        <v>67.001442050297499</v>
      </c>
      <c r="I14">
        <v>73.575634819088648</v>
      </c>
      <c r="J14">
        <v>79.624424913966806</v>
      </c>
      <c r="K14">
        <v>85.134470421351722</v>
      </c>
      <c r="L14">
        <v>90.058622159924965</v>
      </c>
      <c r="M14">
        <v>95.209564266975889</v>
      </c>
    </row>
    <row r="15" spans="1:13">
      <c r="B15" t="s">
        <v>16</v>
      </c>
      <c r="C15">
        <v>23.201480676916098</v>
      </c>
      <c r="D15">
        <v>21.734420608231247</v>
      </c>
      <c r="E15">
        <v>20.874300537609138</v>
      </c>
      <c r="F15">
        <v>18.958469590006956</v>
      </c>
      <c r="G15">
        <v>16.864107620942583</v>
      </c>
      <c r="H15">
        <v>14.960163267176139</v>
      </c>
      <c r="I15">
        <v>14.861790262402616</v>
      </c>
      <c r="J15">
        <v>14.461575132027928</v>
      </c>
      <c r="K15">
        <v>13.842069115361925</v>
      </c>
      <c r="L15">
        <v>13.545872417063286</v>
      </c>
      <c r="M15">
        <v>13.285978779949781</v>
      </c>
    </row>
    <row r="16" spans="1:13">
      <c r="B16" t="s">
        <v>17</v>
      </c>
    </row>
    <row r="17" spans="1:13">
      <c r="B17" t="s">
        <v>18</v>
      </c>
      <c r="C17">
        <v>25.9963850673794</v>
      </c>
      <c r="D17">
        <v>26.153213489493609</v>
      </c>
      <c r="E17">
        <v>23.968465113567753</v>
      </c>
      <c r="F17">
        <v>25.674186647326202</v>
      </c>
      <c r="G17">
        <v>25.763870370279065</v>
      </c>
      <c r="H17">
        <v>26.376804120345664</v>
      </c>
      <c r="I17">
        <v>27.123318339926069</v>
      </c>
      <c r="J17">
        <v>27.655808669774938</v>
      </c>
      <c r="K17">
        <v>28.403356436034191</v>
      </c>
      <c r="L17">
        <v>29.18304181717437</v>
      </c>
      <c r="M17">
        <v>30.060750116701531</v>
      </c>
    </row>
    <row r="18" spans="1:13" s="1" customFormat="1">
      <c r="B18" s="1" t="s">
        <v>22</v>
      </c>
      <c r="C18" s="1">
        <v>286.41381075731402</v>
      </c>
      <c r="D18" s="1">
        <v>321.6931565107941</v>
      </c>
      <c r="E18" s="1">
        <v>349.32108875871944</v>
      </c>
      <c r="F18" s="1">
        <v>370.11682592276338</v>
      </c>
      <c r="G18" s="1">
        <v>385.42548447841341</v>
      </c>
      <c r="H18" s="1">
        <v>391.50408519117161</v>
      </c>
      <c r="I18" s="1">
        <v>425.45458513654091</v>
      </c>
      <c r="J18" s="1">
        <v>459.25278894175739</v>
      </c>
      <c r="K18" s="1">
        <v>491.54216050418648</v>
      </c>
      <c r="L18" s="1">
        <v>521.74071041490402</v>
      </c>
      <c r="M18" s="1">
        <v>550.02493048844451</v>
      </c>
    </row>
    <row r="20" spans="1:13">
      <c r="A20" t="s">
        <v>94</v>
      </c>
      <c r="B20" t="s">
        <v>15</v>
      </c>
      <c r="C20">
        <v>44.15</v>
      </c>
      <c r="D20">
        <v>48.97</v>
      </c>
      <c r="E20">
        <v>53.21</v>
      </c>
      <c r="F20">
        <v>58.38</v>
      </c>
      <c r="G20">
        <v>62.95</v>
      </c>
      <c r="H20">
        <v>59.64</v>
      </c>
      <c r="I20">
        <v>59.38</v>
      </c>
      <c r="J20">
        <v>54.72</v>
      </c>
      <c r="K20">
        <v>55.34</v>
      </c>
      <c r="L20">
        <v>57.04</v>
      </c>
      <c r="M20">
        <v>62.12</v>
      </c>
    </row>
    <row r="21" spans="1:13">
      <c r="B21" t="s">
        <v>16</v>
      </c>
      <c r="C21">
        <v>26.1</v>
      </c>
      <c r="D21">
        <v>26.06</v>
      </c>
      <c r="E21">
        <v>26.97</v>
      </c>
      <c r="F21">
        <v>25.96</v>
      </c>
      <c r="G21">
        <v>24.33</v>
      </c>
      <c r="H21">
        <v>22.73</v>
      </c>
      <c r="I21">
        <v>21.35</v>
      </c>
      <c r="J21">
        <v>20.48</v>
      </c>
      <c r="K21">
        <v>19.64</v>
      </c>
      <c r="L21">
        <v>19.05</v>
      </c>
      <c r="M21">
        <v>18.73</v>
      </c>
    </row>
    <row r="22" spans="1:13">
      <c r="B22" t="s">
        <v>17</v>
      </c>
      <c r="C22">
        <v>29.06</v>
      </c>
      <c r="D22">
        <v>32.36</v>
      </c>
      <c r="E22">
        <v>37.47</v>
      </c>
      <c r="F22">
        <v>53.58</v>
      </c>
      <c r="G22">
        <v>74.23</v>
      </c>
      <c r="H22">
        <v>91.41</v>
      </c>
      <c r="I22">
        <v>100.69</v>
      </c>
      <c r="J22">
        <v>106.87</v>
      </c>
      <c r="K22">
        <v>113.04</v>
      </c>
      <c r="L22">
        <v>119.2</v>
      </c>
      <c r="M22">
        <v>117.87</v>
      </c>
    </row>
    <row r="23" spans="1:13">
      <c r="B23" t="s">
        <v>18</v>
      </c>
      <c r="C23">
        <v>32.869999999999997</v>
      </c>
      <c r="D23">
        <v>31.48</v>
      </c>
      <c r="E23">
        <v>32.770000000000003</v>
      </c>
      <c r="F23">
        <v>30.45</v>
      </c>
      <c r="G23">
        <v>29.27</v>
      </c>
      <c r="H23">
        <v>28.04</v>
      </c>
      <c r="I23">
        <v>28.76</v>
      </c>
      <c r="J23">
        <v>29.57</v>
      </c>
      <c r="K23">
        <v>31.29</v>
      </c>
      <c r="L23">
        <v>34.4</v>
      </c>
      <c r="M23">
        <v>37.92</v>
      </c>
    </row>
    <row r="24" spans="1:13" s="1" customFormat="1">
      <c r="B24" s="1" t="s">
        <v>22</v>
      </c>
      <c r="C24" s="1">
        <v>242.3</v>
      </c>
      <c r="D24" s="1">
        <v>263.61</v>
      </c>
      <c r="E24" s="1">
        <v>307.22000000000003</v>
      </c>
      <c r="F24" s="1">
        <v>364.49</v>
      </c>
      <c r="G24" s="1">
        <v>429.61</v>
      </c>
      <c r="H24" s="1">
        <v>474.75</v>
      </c>
      <c r="I24" s="1">
        <v>488.76</v>
      </c>
      <c r="J24" s="1">
        <v>485.17</v>
      </c>
      <c r="K24" s="1">
        <v>488.49</v>
      </c>
      <c r="L24" s="1">
        <v>489.98</v>
      </c>
      <c r="M24" s="1">
        <v>486.58</v>
      </c>
    </row>
    <row r="26" spans="1:13">
      <c r="A26" t="s">
        <v>95</v>
      </c>
      <c r="B26" t="s">
        <v>15</v>
      </c>
      <c r="C26">
        <v>43.367448826206697</v>
      </c>
      <c r="D26">
        <v>47.18358110516327</v>
      </c>
      <c r="E26">
        <v>49.680963002029799</v>
      </c>
      <c r="F26">
        <v>49.772899330287494</v>
      </c>
      <c r="G26">
        <v>49.71652626782312</v>
      </c>
      <c r="H26">
        <v>49.511843814636705</v>
      </c>
      <c r="I26">
        <v>53.24964546449641</v>
      </c>
      <c r="J26">
        <v>52.667056815241324</v>
      </c>
      <c r="K26">
        <v>47.764077866871411</v>
      </c>
      <c r="L26">
        <v>52.480287660092621</v>
      </c>
      <c r="M26">
        <v>57.196497453313832</v>
      </c>
    </row>
    <row r="27" spans="1:13">
      <c r="B27" t="s">
        <v>16</v>
      </c>
      <c r="C27">
        <v>25.029353474213401</v>
      </c>
      <c r="D27">
        <v>24.415411028936248</v>
      </c>
      <c r="E27">
        <v>27.045426477468745</v>
      </c>
      <c r="F27">
        <v>24.972082621086408</v>
      </c>
      <c r="G27">
        <v>24.109731336341195</v>
      </c>
      <c r="H27">
        <v>24.458372623233089</v>
      </c>
      <c r="I27">
        <v>24.121343613448531</v>
      </c>
      <c r="J27">
        <v>23.45623546462317</v>
      </c>
      <c r="K27">
        <v>22.463048176757006</v>
      </c>
      <c r="L27">
        <v>23.649933831767889</v>
      </c>
      <c r="M27">
        <v>24.836819486778772</v>
      </c>
    </row>
    <row r="28" spans="1:13">
      <c r="B28" t="s">
        <v>17</v>
      </c>
      <c r="C28">
        <v>44.804425191419298</v>
      </c>
      <c r="D28">
        <v>51.695356378197928</v>
      </c>
      <c r="E28">
        <v>60.160107325993792</v>
      </c>
      <c r="F28">
        <v>64.495083023996457</v>
      </c>
      <c r="G28">
        <v>67.388681646728259</v>
      </c>
      <c r="H28">
        <v>68.84090319418921</v>
      </c>
      <c r="I28">
        <v>69.936802723268869</v>
      </c>
      <c r="J28">
        <v>70.022720832703513</v>
      </c>
      <c r="K28">
        <v>69.098657522493099</v>
      </c>
      <c r="L28">
        <v>67.434280801033168</v>
      </c>
      <c r="M28">
        <v>65.769904079573223</v>
      </c>
    </row>
    <row r="29" spans="1:13">
      <c r="B29" t="s">
        <v>18</v>
      </c>
      <c r="C29">
        <v>24.289197958940001</v>
      </c>
      <c r="D29">
        <v>24.948203503337169</v>
      </c>
      <c r="E29">
        <v>24.7864789942115</v>
      </c>
      <c r="F29">
        <v>27.570849886544501</v>
      </c>
      <c r="G29">
        <v>29.988112500522398</v>
      </c>
      <c r="H29">
        <v>32.038266836145198</v>
      </c>
      <c r="I29">
        <v>35.479150848538666</v>
      </c>
      <c r="J29">
        <v>39.003535790427236</v>
      </c>
      <c r="K29">
        <v>42.611421661810894</v>
      </c>
      <c r="L29">
        <v>37.418495870374102</v>
      </c>
      <c r="M29">
        <v>32.225570078937302</v>
      </c>
    </row>
    <row r="30" spans="1:13" s="1" customFormat="1">
      <c r="B30" s="1" t="s">
        <v>22</v>
      </c>
      <c r="C30" s="1">
        <v>285.04646701834298</v>
      </c>
      <c r="D30" s="1">
        <v>313.74658628593477</v>
      </c>
      <c r="E30" s="1">
        <v>359.95190417770107</v>
      </c>
      <c r="F30" s="1">
        <v>389.9289102308561</v>
      </c>
      <c r="G30" s="1">
        <v>415.03033782696241</v>
      </c>
      <c r="H30" s="1">
        <v>435.2561869660201</v>
      </c>
      <c r="I30" s="1">
        <v>443.41997476490576</v>
      </c>
      <c r="J30" s="1">
        <v>446.24965199179724</v>
      </c>
      <c r="K30" s="1">
        <v>443.74521864669487</v>
      </c>
      <c r="L30" s="1">
        <v>445.61840473634288</v>
      </c>
      <c r="M30" s="1">
        <v>447.49159082599067</v>
      </c>
    </row>
    <row r="37" spans="1:1">
      <c r="A37" s="3" t="s">
        <v>207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8"/>
  <sheetViews>
    <sheetView workbookViewId="0"/>
  </sheetViews>
  <sheetFormatPr defaultColWidth="8.85546875" defaultRowHeight="12.75"/>
  <cols>
    <col min="1" max="1" width="20.85546875" customWidth="1"/>
    <col min="2" max="2" width="16.42578125" customWidth="1"/>
  </cols>
  <sheetData>
    <row r="1" spans="1:13">
      <c r="A1" t="s">
        <v>111</v>
      </c>
    </row>
    <row r="2" spans="1:13">
      <c r="A2" t="s">
        <v>112</v>
      </c>
      <c r="B2" t="s">
        <v>216</v>
      </c>
    </row>
    <row r="3" spans="1:13">
      <c r="A3" t="s">
        <v>114</v>
      </c>
      <c r="B3" t="s">
        <v>217</v>
      </c>
    </row>
    <row r="4" spans="1:13">
      <c r="A4" t="s">
        <v>116</v>
      </c>
      <c r="B4" t="s">
        <v>117</v>
      </c>
    </row>
    <row r="6" spans="1:13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8" spans="1:13">
      <c r="A8" t="s">
        <v>92</v>
      </c>
      <c r="B8" t="s">
        <v>15</v>
      </c>
      <c r="C8">
        <v>1.4652126999999999</v>
      </c>
      <c r="D8">
        <v>1.4410350000000001</v>
      </c>
      <c r="E8">
        <v>1.4061924000000001</v>
      </c>
      <c r="F8">
        <v>1.3420881</v>
      </c>
      <c r="G8">
        <v>1.2766446</v>
      </c>
      <c r="H8">
        <v>1.2059892000000001</v>
      </c>
      <c r="I8">
        <v>1.1760057000000002</v>
      </c>
      <c r="J8">
        <v>1.1549336000000001</v>
      </c>
      <c r="K8">
        <v>1.1279349000000001</v>
      </c>
      <c r="L8">
        <v>1.0997816</v>
      </c>
      <c r="M8">
        <v>1.0711428999999999</v>
      </c>
    </row>
    <row r="9" spans="1:13">
      <c r="B9" t="s">
        <v>16</v>
      </c>
      <c r="C9">
        <v>0.94475739999999997</v>
      </c>
      <c r="D9">
        <v>0.859232</v>
      </c>
      <c r="E9">
        <v>0.86083429999999994</v>
      </c>
      <c r="F9">
        <v>0.8604851</v>
      </c>
      <c r="G9">
        <v>0.84900639999999994</v>
      </c>
      <c r="H9">
        <v>0.84387459999999992</v>
      </c>
      <c r="I9">
        <v>0.8237487</v>
      </c>
      <c r="J9">
        <v>0.80246760000000006</v>
      </c>
      <c r="K9">
        <v>0.78696880000000002</v>
      </c>
      <c r="L9">
        <v>0.77479900000000002</v>
      </c>
      <c r="M9">
        <v>0.76247100000000001</v>
      </c>
    </row>
    <row r="10" spans="1:13">
      <c r="B10" t="s">
        <v>17</v>
      </c>
      <c r="C10">
        <v>0.91323829000000001</v>
      </c>
      <c r="D10">
        <v>1.0109551299999999</v>
      </c>
      <c r="E10">
        <v>1.0542764499999999</v>
      </c>
      <c r="F10">
        <v>1.0709031499999999</v>
      </c>
      <c r="G10">
        <v>1.08188675</v>
      </c>
      <c r="H10">
        <v>1.0848511999999999</v>
      </c>
      <c r="I10">
        <v>1.0698091000000001</v>
      </c>
      <c r="J10">
        <v>1.0585857000000001</v>
      </c>
      <c r="K10">
        <v>1.0439623999999998</v>
      </c>
      <c r="L10">
        <v>1.0244305</v>
      </c>
      <c r="M10">
        <v>1.0112487999999999</v>
      </c>
    </row>
    <row r="11" spans="1:13">
      <c r="B11" t="s">
        <v>18</v>
      </c>
      <c r="C11">
        <v>0.96606510000000001</v>
      </c>
      <c r="D11">
        <v>0.95620950000000005</v>
      </c>
      <c r="E11">
        <v>0.97468310000000002</v>
      </c>
      <c r="F11">
        <v>0.9562136</v>
      </c>
      <c r="G11">
        <v>0.93699149999999998</v>
      </c>
      <c r="H11">
        <v>0.92092960000000001</v>
      </c>
      <c r="I11">
        <v>0.90812709999999996</v>
      </c>
      <c r="J11">
        <v>0.90052209999999999</v>
      </c>
      <c r="K11">
        <v>0.88982490000000003</v>
      </c>
      <c r="L11">
        <v>0.87708739999999996</v>
      </c>
      <c r="M11">
        <v>0.86317940000000004</v>
      </c>
    </row>
    <row r="12" spans="1:13" s="1" customFormat="1">
      <c r="B12" s="1" t="s">
        <v>22</v>
      </c>
      <c r="C12" s="1">
        <v>8.1336109000000008</v>
      </c>
      <c r="D12" s="1">
        <v>8.5032776000000005</v>
      </c>
      <c r="E12" s="1">
        <v>8.9248760000000011</v>
      </c>
      <c r="F12" s="1">
        <v>9.1380599999999994</v>
      </c>
      <c r="G12" s="1">
        <v>9.2672340000000002</v>
      </c>
      <c r="H12" s="1">
        <v>9.3594299999999997</v>
      </c>
      <c r="I12" s="1">
        <v>9.4295439999999999</v>
      </c>
      <c r="J12" s="1">
        <v>9.524222</v>
      </c>
      <c r="K12" s="1">
        <v>9.4906460000000017</v>
      </c>
      <c r="L12" s="1">
        <v>9.4177949999999999</v>
      </c>
      <c r="M12" s="1">
        <v>9.3912200000000006</v>
      </c>
    </row>
    <row r="13" spans="1:13" s="1" customFormat="1"/>
    <row r="14" spans="1:13">
      <c r="A14" t="s">
        <v>93</v>
      </c>
      <c r="B14" t="s">
        <v>15</v>
      </c>
      <c r="C14">
        <v>2.0799145780825601</v>
      </c>
      <c r="D14">
        <v>2.3375190487098818</v>
      </c>
      <c r="E14">
        <v>2.6167851129868769</v>
      </c>
      <c r="F14">
        <v>2.6167851129868769</v>
      </c>
      <c r="G14">
        <v>2.6167851129868769</v>
      </c>
      <c r="H14">
        <v>2.6167851129868769</v>
      </c>
      <c r="I14">
        <v>2.6167851129868769</v>
      </c>
      <c r="J14">
        <v>2.6167851129868769</v>
      </c>
      <c r="K14">
        <v>2.6167851129868769</v>
      </c>
      <c r="L14">
        <v>2.6167851129868769</v>
      </c>
      <c r="M14">
        <v>2.6167851129868769</v>
      </c>
    </row>
    <row r="15" spans="1:13">
      <c r="B15" t="s">
        <v>16</v>
      </c>
      <c r="C15">
        <v>1.3907258349746401</v>
      </c>
      <c r="D15">
        <v>1.4362513866650073</v>
      </c>
      <c r="E15">
        <v>1.470287243269474</v>
      </c>
      <c r="F15">
        <v>1.470287243269474</v>
      </c>
      <c r="G15">
        <v>1.470287243269474</v>
      </c>
      <c r="H15">
        <v>1.470287243269474</v>
      </c>
      <c r="I15">
        <v>1.470287243269474</v>
      </c>
      <c r="J15">
        <v>1.470287243269474</v>
      </c>
      <c r="K15">
        <v>1.470287243269474</v>
      </c>
      <c r="L15">
        <v>1.470287243269474</v>
      </c>
      <c r="M15">
        <v>1.470287243269474</v>
      </c>
    </row>
    <row r="16" spans="1:13">
      <c r="B16" t="s">
        <v>17</v>
      </c>
    </row>
    <row r="17" spans="1:13">
      <c r="B17" t="s">
        <v>18</v>
      </c>
      <c r="C17">
        <v>1.27495529658044</v>
      </c>
      <c r="D17">
        <v>1.2233147624696517</v>
      </c>
      <c r="E17">
        <v>1.2871988957956475</v>
      </c>
      <c r="F17">
        <v>1.2871988957956475</v>
      </c>
      <c r="G17">
        <v>1.2871988957956475</v>
      </c>
      <c r="H17">
        <v>1.2871988957956475</v>
      </c>
      <c r="I17">
        <v>1.2871988957956475</v>
      </c>
      <c r="J17">
        <v>1.2871988957956475</v>
      </c>
      <c r="K17">
        <v>1.2871988957956475</v>
      </c>
      <c r="L17">
        <v>1.2871988957956475</v>
      </c>
      <c r="M17">
        <v>1.2871988957956475</v>
      </c>
    </row>
    <row r="18" spans="1:13" s="1" customFormat="1">
      <c r="B18" s="1" t="s">
        <v>22</v>
      </c>
      <c r="C18" s="1">
        <v>10.0352768690987</v>
      </c>
      <c r="D18" s="1">
        <v>11.328014430926181</v>
      </c>
      <c r="E18" s="1">
        <v>13.077908761824553</v>
      </c>
      <c r="F18" s="1">
        <v>13.077908761824553</v>
      </c>
      <c r="G18" s="1">
        <v>13.077908761824553</v>
      </c>
      <c r="H18" s="1">
        <v>13.077908761824553</v>
      </c>
      <c r="I18" s="1">
        <v>13.077908761824553</v>
      </c>
      <c r="J18" s="1">
        <v>13.077908761824553</v>
      </c>
      <c r="K18" s="1">
        <v>13.077908761824553</v>
      </c>
      <c r="L18" s="1">
        <v>13.077908761824553</v>
      </c>
      <c r="M18" s="1">
        <v>13.077908761824553</v>
      </c>
    </row>
    <row r="19" spans="1:13" s="1" customFormat="1"/>
    <row r="20" spans="1:13">
      <c r="A20" t="s">
        <v>94</v>
      </c>
      <c r="B20" t="s">
        <v>15</v>
      </c>
      <c r="C20">
        <v>1.86</v>
      </c>
      <c r="D20">
        <v>2.08</v>
      </c>
      <c r="E20">
        <v>2.33</v>
      </c>
      <c r="F20">
        <v>2.42</v>
      </c>
      <c r="G20">
        <v>2.4</v>
      </c>
      <c r="H20">
        <v>2.1800000000000002</v>
      </c>
      <c r="I20">
        <v>1.97</v>
      </c>
      <c r="J20">
        <v>1.78</v>
      </c>
      <c r="K20">
        <v>1.63</v>
      </c>
      <c r="L20">
        <v>1.52</v>
      </c>
      <c r="M20">
        <v>1.43</v>
      </c>
    </row>
    <row r="21" spans="1:13">
      <c r="B21" t="s">
        <v>16</v>
      </c>
      <c r="C21">
        <v>1.27</v>
      </c>
      <c r="D21">
        <v>1.36</v>
      </c>
      <c r="E21">
        <v>1.47</v>
      </c>
      <c r="F21">
        <v>1.33</v>
      </c>
      <c r="G21">
        <v>1.17</v>
      </c>
      <c r="H21">
        <v>0.98</v>
      </c>
      <c r="I21">
        <v>0.84</v>
      </c>
      <c r="J21">
        <v>0.75</v>
      </c>
      <c r="K21">
        <v>0.68</v>
      </c>
      <c r="L21">
        <v>0.64</v>
      </c>
      <c r="M21">
        <v>0.61</v>
      </c>
    </row>
    <row r="22" spans="1:13">
      <c r="B22" t="s">
        <v>17</v>
      </c>
      <c r="C22">
        <v>1.75</v>
      </c>
      <c r="D22">
        <v>1.95</v>
      </c>
      <c r="E22">
        <v>2.2200000000000002</v>
      </c>
      <c r="F22">
        <v>3.06</v>
      </c>
      <c r="G22">
        <v>4.05</v>
      </c>
      <c r="H22">
        <v>4.62</v>
      </c>
      <c r="I22">
        <v>4.59</v>
      </c>
      <c r="J22">
        <v>4.38</v>
      </c>
      <c r="K22">
        <v>4.12</v>
      </c>
      <c r="L22">
        <v>3.86</v>
      </c>
      <c r="M22">
        <v>3.63</v>
      </c>
    </row>
    <row r="23" spans="1:13">
      <c r="B23" t="s">
        <v>18</v>
      </c>
      <c r="C23">
        <v>1.43</v>
      </c>
      <c r="D23">
        <v>1.54</v>
      </c>
      <c r="E23">
        <v>1.66</v>
      </c>
      <c r="F23">
        <v>1.54</v>
      </c>
      <c r="G23">
        <v>1.37</v>
      </c>
      <c r="H23">
        <v>1.21</v>
      </c>
      <c r="I23">
        <v>1.04</v>
      </c>
      <c r="J23">
        <v>0.85</v>
      </c>
      <c r="K23">
        <v>0.72</v>
      </c>
      <c r="L23">
        <v>0.63</v>
      </c>
      <c r="M23">
        <v>0.56000000000000005</v>
      </c>
    </row>
    <row r="24" spans="1:13" s="1" customFormat="1">
      <c r="B24" s="1" t="s">
        <v>22</v>
      </c>
      <c r="C24" s="1">
        <v>9.66</v>
      </c>
      <c r="D24" s="1">
        <v>11.05</v>
      </c>
      <c r="E24" s="1">
        <v>13.06</v>
      </c>
      <c r="F24" s="1">
        <v>14.82</v>
      </c>
      <c r="G24" s="1">
        <v>16.79</v>
      </c>
      <c r="H24" s="1">
        <v>17.649999999999999</v>
      </c>
      <c r="I24" s="1">
        <v>16.600000000000001</v>
      </c>
      <c r="J24" s="1">
        <v>15.08</v>
      </c>
      <c r="K24" s="1">
        <v>13.47</v>
      </c>
      <c r="L24" s="1">
        <v>11.99</v>
      </c>
      <c r="M24" s="1">
        <v>10.74</v>
      </c>
    </row>
    <row r="25" spans="1:13" s="1" customFormat="1"/>
    <row r="26" spans="1:13">
      <c r="A26" t="s">
        <v>95</v>
      </c>
      <c r="B26" t="s">
        <v>15</v>
      </c>
      <c r="C26">
        <v>0.92836373661588401</v>
      </c>
      <c r="D26">
        <v>1.6385468594376775</v>
      </c>
      <c r="E26">
        <v>2.3487299822594703</v>
      </c>
      <c r="F26">
        <v>2.4839057656522736</v>
      </c>
      <c r="G26">
        <v>2.5670411790861092</v>
      </c>
      <c r="H26">
        <v>2.5981362225609756</v>
      </c>
      <c r="I26">
        <v>2.5827809412421296</v>
      </c>
      <c r="J26">
        <v>2.5631967775374895</v>
      </c>
      <c r="K26">
        <v>2.5393837314470558</v>
      </c>
      <c r="L26">
        <v>2.4968914786296086</v>
      </c>
      <c r="M26">
        <v>2.454399225812161</v>
      </c>
    </row>
    <row r="27" spans="1:13">
      <c r="B27" t="s">
        <v>16</v>
      </c>
      <c r="C27">
        <v>1.21185522257548</v>
      </c>
      <c r="D27">
        <v>1.4320329730021375</v>
      </c>
      <c r="E27">
        <v>1.6522107234287915</v>
      </c>
      <c r="F27">
        <v>1.7058010481176245</v>
      </c>
      <c r="G27">
        <v>1.7357721859343143</v>
      </c>
      <c r="H27">
        <v>1.7421241368788603</v>
      </c>
      <c r="I27">
        <v>1.7423524822557412</v>
      </c>
      <c r="J27">
        <v>1.7449607596564551</v>
      </c>
      <c r="K27">
        <v>1.7499489690810015</v>
      </c>
      <c r="L27">
        <v>1.7668211153981275</v>
      </c>
      <c r="M27">
        <v>1.7836932617152532</v>
      </c>
    </row>
    <row r="28" spans="1:13">
      <c r="B28" t="s">
        <v>17</v>
      </c>
      <c r="C28">
        <v>0.776625581327827</v>
      </c>
      <c r="D28">
        <v>1.2513605614589485</v>
      </c>
      <c r="E28">
        <v>1.7260955415900701</v>
      </c>
      <c r="F28">
        <v>1.9248778496961372</v>
      </c>
      <c r="G28">
        <v>2.0582268004111475</v>
      </c>
      <c r="H28">
        <v>2.1261423937351007</v>
      </c>
      <c r="I28">
        <v>2.1829617296826136</v>
      </c>
      <c r="J28">
        <v>2.2204455924464801</v>
      </c>
      <c r="K28">
        <v>2.2385939820267002</v>
      </c>
      <c r="L28">
        <v>2.2337152490027803</v>
      </c>
      <c r="M28">
        <v>2.228836515978859</v>
      </c>
    </row>
    <row r="29" spans="1:13">
      <c r="B29" t="s">
        <v>18</v>
      </c>
      <c r="C29">
        <v>0.98534243387671605</v>
      </c>
      <c r="D29">
        <v>1.2705457829421529</v>
      </c>
      <c r="E29">
        <v>1.55574913200759</v>
      </c>
      <c r="F29">
        <v>1.6555747167108761</v>
      </c>
      <c r="G29">
        <v>1.7432791174694631</v>
      </c>
      <c r="H29">
        <v>1.8188623342833496</v>
      </c>
      <c r="I29">
        <v>1.890785831829763</v>
      </c>
      <c r="J29">
        <v>1.9556008268315699</v>
      </c>
      <c r="K29">
        <v>2.0133073192887707</v>
      </c>
      <c r="L29">
        <v>2.0554279326075169</v>
      </c>
      <c r="M29">
        <v>2.0975485459262635</v>
      </c>
    </row>
    <row r="30" spans="1:13" s="1" customFormat="1">
      <c r="B30" s="1" t="s">
        <v>22</v>
      </c>
      <c r="C30" s="1">
        <v>7.5757000000000003</v>
      </c>
      <c r="D30" s="1">
        <v>10.938700502174491</v>
      </c>
      <c r="E30" s="1">
        <v>14.301701004348987</v>
      </c>
      <c r="F30" s="1">
        <v>15.404053255520381</v>
      </c>
      <c r="G30" s="1">
        <v>16.237563280455966</v>
      </c>
      <c r="H30" s="1">
        <v>16.802231079155728</v>
      </c>
      <c r="I30" s="1">
        <v>17.137611611309183</v>
      </c>
      <c r="J30" s="1">
        <v>17.267680801329021</v>
      </c>
      <c r="K30" s="1">
        <v>17.192438649215223</v>
      </c>
      <c r="L30" s="1">
        <v>17.067582234772463</v>
      </c>
      <c r="M30" s="1">
        <v>16.942725820329706</v>
      </c>
    </row>
    <row r="38" spans="1:1">
      <c r="A38" s="3" t="s">
        <v>207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5"/>
  <sheetViews>
    <sheetView workbookViewId="0"/>
  </sheetViews>
  <sheetFormatPr defaultColWidth="8.85546875" defaultRowHeight="12.75"/>
  <cols>
    <col min="1" max="1" width="19.42578125" customWidth="1"/>
  </cols>
  <sheetData>
    <row r="1" spans="1:13">
      <c r="A1" t="s">
        <v>111</v>
      </c>
    </row>
    <row r="2" spans="1:13">
      <c r="A2" t="s">
        <v>112</v>
      </c>
      <c r="B2" t="s">
        <v>218</v>
      </c>
    </row>
    <row r="3" spans="1:13">
      <c r="A3" t="s">
        <v>114</v>
      </c>
      <c r="B3" t="s">
        <v>219</v>
      </c>
    </row>
    <row r="4" spans="1:13">
      <c r="A4" t="s">
        <v>116</v>
      </c>
      <c r="B4" t="s">
        <v>117</v>
      </c>
    </row>
    <row r="6" spans="1:13" s="2" customFormat="1">
      <c r="A6" s="2" t="s">
        <v>118</v>
      </c>
      <c r="B6" s="2" t="s">
        <v>119</v>
      </c>
      <c r="C6" s="2">
        <v>2000</v>
      </c>
      <c r="D6" s="2">
        <v>2010</v>
      </c>
      <c r="E6" s="2">
        <v>2020</v>
      </c>
      <c r="F6" s="2">
        <v>2030</v>
      </c>
      <c r="G6" s="2">
        <v>2040</v>
      </c>
      <c r="H6" s="2">
        <v>2050</v>
      </c>
      <c r="I6" s="2">
        <v>2060</v>
      </c>
      <c r="J6" s="2">
        <v>2070</v>
      </c>
      <c r="K6" s="2">
        <v>2080</v>
      </c>
      <c r="L6" s="2">
        <v>2090</v>
      </c>
      <c r="M6" s="2">
        <v>2100</v>
      </c>
    </row>
    <row r="8" spans="1:13">
      <c r="A8" t="s">
        <v>92</v>
      </c>
      <c r="B8" t="s">
        <v>22</v>
      </c>
      <c r="C8">
        <v>6.3813389999999997</v>
      </c>
      <c r="D8">
        <v>6.8068730000000004</v>
      </c>
      <c r="E8">
        <v>7.1111000000000004</v>
      </c>
      <c r="F8">
        <v>7.2512280000000002</v>
      </c>
      <c r="G8">
        <v>7.3116029999999999</v>
      </c>
      <c r="H8">
        <v>7.3305769999999999</v>
      </c>
      <c r="I8">
        <v>7.3180079999999998</v>
      </c>
      <c r="J8">
        <v>7.3234909999999998</v>
      </c>
      <c r="K8">
        <v>7.213374</v>
      </c>
      <c r="L8">
        <v>7.0576290000000004</v>
      </c>
      <c r="M8">
        <v>6.9363640000000002</v>
      </c>
    </row>
    <row r="10" spans="1:13">
      <c r="A10" t="s">
        <v>93</v>
      </c>
      <c r="B10" t="s">
        <v>22</v>
      </c>
      <c r="C10">
        <v>0.380044652283409</v>
      </c>
      <c r="D10">
        <v>0.78196846790115881</v>
      </c>
      <c r="E10">
        <v>1.2641462397668861</v>
      </c>
      <c r="F10">
        <v>1.7061970335086245</v>
      </c>
      <c r="G10">
        <v>2.1482478272503633</v>
      </c>
      <c r="H10">
        <v>2.5902986209921024</v>
      </c>
      <c r="I10">
        <v>3.032349414733841</v>
      </c>
      <c r="J10">
        <v>3.4744002084755796</v>
      </c>
      <c r="K10">
        <v>3.9164510022173173</v>
      </c>
      <c r="L10">
        <v>4.3585017959590555</v>
      </c>
      <c r="M10">
        <v>4.8005525897007946</v>
      </c>
    </row>
    <row r="12" spans="1:13">
      <c r="A12" t="s">
        <v>94</v>
      </c>
      <c r="B12" t="s">
        <v>22</v>
      </c>
      <c r="C12">
        <v>0.27</v>
      </c>
      <c r="D12">
        <v>0.56000000000000005</v>
      </c>
      <c r="E12">
        <v>0.85</v>
      </c>
      <c r="F12">
        <v>1.01</v>
      </c>
      <c r="G12">
        <v>1.18</v>
      </c>
      <c r="H12">
        <v>1.26</v>
      </c>
      <c r="I12">
        <v>1.29</v>
      </c>
      <c r="J12">
        <v>1.31</v>
      </c>
      <c r="K12">
        <v>1.34</v>
      </c>
      <c r="L12">
        <v>1.36</v>
      </c>
      <c r="M12">
        <v>1.36</v>
      </c>
    </row>
    <row r="14" spans="1:13">
      <c r="A14" t="s">
        <v>95</v>
      </c>
      <c r="B14" t="s">
        <v>22</v>
      </c>
      <c r="C14">
        <v>0.55654568498454005</v>
      </c>
      <c r="D14">
        <v>0.79478498619533988</v>
      </c>
      <c r="E14">
        <v>1.0114099466783799</v>
      </c>
      <c r="F14">
        <v>1.1914085209318066</v>
      </c>
      <c r="G14">
        <v>1.3691580686332934</v>
      </c>
      <c r="H14">
        <v>1.54465858978284</v>
      </c>
      <c r="I14">
        <v>1.7523426814981864</v>
      </c>
      <c r="J14">
        <v>1.9851910655896801</v>
      </c>
      <c r="K14">
        <v>2.2432037420573203</v>
      </c>
      <c r="L14">
        <v>2.4849299526548405</v>
      </c>
      <c r="M14">
        <v>2.7266561632523594</v>
      </c>
    </row>
    <row r="25" spans="1:1">
      <c r="A25" s="3" t="s">
        <v>207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46"/>
  <sheetViews>
    <sheetView workbookViewId="0"/>
  </sheetViews>
  <sheetFormatPr defaultColWidth="8.85546875" defaultRowHeight="12.75"/>
  <cols>
    <col min="1" max="1" width="27.7109375" style="123" customWidth="1"/>
    <col min="2" max="2" width="30" style="123" bestFit="1" customWidth="1"/>
    <col min="3" max="3" width="24.140625" style="123" bestFit="1" customWidth="1"/>
    <col min="4" max="9" width="12" style="123" bestFit="1" customWidth="1"/>
    <col min="10" max="12" width="12.5703125" style="123" bestFit="1" customWidth="1"/>
    <col min="13" max="13" width="12" style="123" bestFit="1" customWidth="1"/>
    <col min="14" max="16384" width="8.85546875" style="123"/>
  </cols>
  <sheetData>
    <row r="1" spans="1:16">
      <c r="A1" s="123" t="s">
        <v>111</v>
      </c>
    </row>
    <row r="2" spans="1:16">
      <c r="A2" s="123" t="s">
        <v>112</v>
      </c>
      <c r="B2" s="123" t="s">
        <v>113</v>
      </c>
    </row>
    <row r="3" spans="1:16">
      <c r="A3" s="123" t="s">
        <v>114</v>
      </c>
      <c r="B3" s="123" t="s">
        <v>115</v>
      </c>
    </row>
    <row r="4" spans="1:16">
      <c r="A4" s="123" t="s">
        <v>116</v>
      </c>
      <c r="B4" s="123" t="s">
        <v>117</v>
      </c>
    </row>
    <row r="6" spans="1:16" s="136" customFormat="1">
      <c r="A6" s="136" t="s">
        <v>118</v>
      </c>
      <c r="B6" s="136" t="s">
        <v>119</v>
      </c>
      <c r="C6" s="136">
        <v>2000</v>
      </c>
      <c r="D6" s="136">
        <v>2010</v>
      </c>
      <c r="E6" s="136">
        <v>2020</v>
      </c>
      <c r="F6" s="136">
        <v>2030</v>
      </c>
      <c r="G6" s="136">
        <v>2040</v>
      </c>
      <c r="H6" s="136">
        <v>2050</v>
      </c>
      <c r="I6" s="136">
        <v>2060</v>
      </c>
      <c r="J6" s="136">
        <v>2070</v>
      </c>
      <c r="K6" s="136">
        <v>2080</v>
      </c>
      <c r="L6" s="136">
        <v>2090</v>
      </c>
      <c r="M6" s="136">
        <v>2100</v>
      </c>
    </row>
    <row r="7" spans="1:16" ht="15">
      <c r="A7" s="123" t="s">
        <v>92</v>
      </c>
      <c r="B7" s="123" t="s">
        <v>22</v>
      </c>
      <c r="C7" s="65">
        <v>2.3317999999999999</v>
      </c>
      <c r="D7" s="66">
        <v>2.7355000000000005</v>
      </c>
      <c r="E7" s="66">
        <v>3.1843380000000003</v>
      </c>
      <c r="F7" s="66">
        <v>3.6530690000000008</v>
      </c>
      <c r="G7" s="66">
        <v>4.1071999999999997</v>
      </c>
      <c r="H7" s="66">
        <v>4.6050000000000004</v>
      </c>
      <c r="I7" s="66">
        <v>5.0914999999999999</v>
      </c>
      <c r="J7" s="66">
        <v>5.559800000000001</v>
      </c>
      <c r="K7" s="66">
        <v>6.0492999999999988</v>
      </c>
      <c r="L7" s="66">
        <v>6.5492999999999997</v>
      </c>
      <c r="M7" s="66">
        <v>7.0507000000000009</v>
      </c>
      <c r="N7" s="180"/>
      <c r="O7" s="180"/>
      <c r="P7" s="180"/>
    </row>
    <row r="8" spans="1:16" hidden="1">
      <c r="C8" s="123">
        <v>1.7719777999999999</v>
      </c>
      <c r="D8" s="123">
        <v>2.1427439000000001</v>
      </c>
      <c r="E8" s="123">
        <v>2.5276429</v>
      </c>
      <c r="F8" s="123">
        <v>2.9021344999999998</v>
      </c>
      <c r="G8" s="123">
        <v>3.2597778000000002</v>
      </c>
      <c r="H8" s="123">
        <v>3.594373</v>
      </c>
      <c r="I8" s="123">
        <v>3.9090750000000001</v>
      </c>
      <c r="J8" s="123">
        <v>4.2209802999999999</v>
      </c>
      <c r="K8" s="123">
        <v>4.5332346000000001</v>
      </c>
      <c r="L8" s="123">
        <v>4.8406710000000004</v>
      </c>
      <c r="M8" s="123">
        <v>5.1463804</v>
      </c>
    </row>
    <row r="9" spans="1:16">
      <c r="A9" s="123" t="s">
        <v>93</v>
      </c>
      <c r="B9" s="123" t="s">
        <v>22</v>
      </c>
      <c r="C9" s="65">
        <v>2.17716445273116</v>
      </c>
      <c r="D9" s="66">
        <v>2.5528363916069652</v>
      </c>
      <c r="E9" s="66">
        <v>2.9936142885737236</v>
      </c>
      <c r="F9" s="66">
        <v>3.4703572306650892</v>
      </c>
      <c r="G9" s="66">
        <v>3.9851830798094268</v>
      </c>
      <c r="H9" s="66">
        <v>4.5379716886898009</v>
      </c>
      <c r="I9" s="66">
        <v>5.1318347910112863</v>
      </c>
      <c r="J9" s="66">
        <v>5.7662817580743591</v>
      </c>
      <c r="K9" s="66">
        <v>6.4087701038306379</v>
      </c>
      <c r="L9" s="66">
        <v>7.0260686364310585</v>
      </c>
      <c r="M9" s="66">
        <v>7.6008853562940963</v>
      </c>
    </row>
    <row r="10" spans="1:16" hidden="1">
      <c r="C10" s="123">
        <v>1.7654350999999999</v>
      </c>
      <c r="D10" s="123">
        <v>2.1308273999999998</v>
      </c>
      <c r="E10" s="123">
        <v>2.5374238</v>
      </c>
      <c r="F10" s="123">
        <v>2.9879456000000002</v>
      </c>
      <c r="G10" s="123">
        <v>3.4920914000000001</v>
      </c>
      <c r="H10" s="123">
        <v>4.0425447999999999</v>
      </c>
      <c r="I10" s="123">
        <v>4.6279652999999996</v>
      </c>
      <c r="J10" s="123">
        <v>5.2301519000000001</v>
      </c>
      <c r="K10" s="123">
        <v>5.8161205000000002</v>
      </c>
      <c r="L10" s="123">
        <v>6.3595008999999996</v>
      </c>
      <c r="M10" s="123">
        <v>6.8551178000000004</v>
      </c>
    </row>
    <row r="11" spans="1:16">
      <c r="A11" s="123" t="s">
        <v>94</v>
      </c>
      <c r="B11" s="123" t="s">
        <v>22</v>
      </c>
      <c r="C11" s="65">
        <v>2.2063999999999999</v>
      </c>
      <c r="D11" s="66">
        <v>2.5754000000000001</v>
      </c>
      <c r="E11" s="66">
        <v>3.0259</v>
      </c>
      <c r="F11" s="66">
        <v>3.5433999999999997</v>
      </c>
      <c r="G11" s="66">
        <v>4.0724999999999998</v>
      </c>
      <c r="H11" s="66">
        <v>4.5708000000000011</v>
      </c>
      <c r="I11" s="66">
        <v>5.0072000000000001</v>
      </c>
      <c r="J11" s="66">
        <v>5.3726000000000003</v>
      </c>
      <c r="K11" s="66">
        <v>5.6759000000000004</v>
      </c>
      <c r="L11" s="66">
        <v>5.9315000000000007</v>
      </c>
      <c r="M11" s="66">
        <v>6.1482999999999999</v>
      </c>
    </row>
    <row r="12" spans="1:16" hidden="1">
      <c r="C12" s="123">
        <v>1.7471505000000001</v>
      </c>
      <c r="D12" s="123">
        <v>2.0907146999999999</v>
      </c>
      <c r="E12" s="123">
        <v>2.4921576999999999</v>
      </c>
      <c r="F12" s="123">
        <v>2.9020258000000001</v>
      </c>
      <c r="G12" s="123">
        <v>3.2706043999999999</v>
      </c>
      <c r="H12" s="123">
        <v>3.5836427</v>
      </c>
      <c r="I12" s="123">
        <v>3.8534961000000001</v>
      </c>
      <c r="J12" s="123">
        <v>4.0864111000000003</v>
      </c>
      <c r="K12" s="123">
        <v>4.2902749</v>
      </c>
      <c r="L12" s="123">
        <v>4.4821152</v>
      </c>
      <c r="M12" s="123">
        <v>4.6710069000000001</v>
      </c>
    </row>
    <row r="13" spans="1:16">
      <c r="A13" s="123" t="s">
        <v>95</v>
      </c>
      <c r="B13" s="123" t="s">
        <v>22</v>
      </c>
      <c r="C13" s="65">
        <v>2.2253766666666701</v>
      </c>
      <c r="D13" s="66">
        <v>2.5928299999999997</v>
      </c>
      <c r="E13" s="66">
        <v>3.0192899999999998</v>
      </c>
      <c r="F13" s="66">
        <v>3.5072100000000002</v>
      </c>
      <c r="G13" s="66">
        <v>4.0120766666666672</v>
      </c>
      <c r="H13" s="66">
        <v>4.5338900000000004</v>
      </c>
      <c r="I13" s="66">
        <v>5.0539100000000001</v>
      </c>
      <c r="J13" s="66">
        <v>5.5635266666666672</v>
      </c>
      <c r="K13" s="66">
        <v>6.0627399999999998</v>
      </c>
      <c r="L13" s="66">
        <v>6.545746666666667</v>
      </c>
      <c r="M13" s="66">
        <v>7.0287533333333334</v>
      </c>
    </row>
    <row r="14" spans="1:16" hidden="1">
      <c r="C14" s="123">
        <v>1.7718187999999999</v>
      </c>
      <c r="D14" s="123">
        <v>2.1437669000000001</v>
      </c>
      <c r="E14" s="123">
        <v>2.5532067000000001</v>
      </c>
      <c r="F14" s="123">
        <v>2.9941806</v>
      </c>
      <c r="G14" s="123">
        <v>3.4491961999999998</v>
      </c>
      <c r="H14" s="123">
        <v>3.9000336</v>
      </c>
      <c r="I14" s="123">
        <v>4.3354974999999998</v>
      </c>
      <c r="J14" s="123">
        <v>4.7560704999999999</v>
      </c>
      <c r="K14" s="123">
        <v>5.1614271</v>
      </c>
      <c r="L14" s="123">
        <v>5.5456988999999997</v>
      </c>
      <c r="M14" s="123">
        <v>5.9109392999999999</v>
      </c>
    </row>
    <row r="15" spans="1:16">
      <c r="A15" s="123" t="s">
        <v>120</v>
      </c>
      <c r="B15" s="123" t="s">
        <v>22</v>
      </c>
      <c r="C15" s="131">
        <f>C109</f>
        <v>2.2351852798494578</v>
      </c>
      <c r="D15" s="131">
        <f t="shared" ref="D15:M15" si="0">D109</f>
        <v>2.6145665979018373</v>
      </c>
      <c r="E15" s="131">
        <f t="shared" si="0"/>
        <v>2.9788795009756952</v>
      </c>
      <c r="F15" s="131">
        <f t="shared" si="0"/>
        <v>3.290914558429793</v>
      </c>
      <c r="G15" s="131">
        <f t="shared" si="0"/>
        <v>3.5173156090757827</v>
      </c>
      <c r="H15" s="131">
        <f t="shared" si="0"/>
        <v>3.6439798587423913</v>
      </c>
      <c r="I15" s="131">
        <f t="shared" si="0"/>
        <v>3.691977968398604</v>
      </c>
      <c r="J15" s="131">
        <f t="shared" si="0"/>
        <v>3.7118858333333336</v>
      </c>
      <c r="K15" s="131">
        <f t="shared" si="0"/>
        <v>3.7089475000000003</v>
      </c>
      <c r="L15" s="131">
        <f t="shared" si="0"/>
        <v>3.6993175276214436</v>
      </c>
      <c r="M15" s="131">
        <f t="shared" si="0"/>
        <v>3.6946241666666668</v>
      </c>
    </row>
    <row r="17" spans="1:16">
      <c r="A17" s="123" t="s">
        <v>121</v>
      </c>
      <c r="B17" s="123" t="s">
        <v>122</v>
      </c>
    </row>
    <row r="18" spans="1:16">
      <c r="A18" s="123" t="s">
        <v>123</v>
      </c>
      <c r="B18" s="123" t="s">
        <v>124</v>
      </c>
    </row>
    <row r="19" spans="1:16">
      <c r="A19" s="123" t="s">
        <v>125</v>
      </c>
      <c r="B19" s="123" t="s">
        <v>126</v>
      </c>
    </row>
    <row r="21" spans="1:16">
      <c r="A21" s="136" t="s">
        <v>118</v>
      </c>
      <c r="B21" s="136" t="s">
        <v>119</v>
      </c>
      <c r="C21" s="136">
        <v>2000</v>
      </c>
      <c r="D21" s="136">
        <v>2010</v>
      </c>
      <c r="E21" s="136">
        <v>2020</v>
      </c>
      <c r="F21" s="136">
        <v>2030</v>
      </c>
      <c r="G21" s="136">
        <v>2040</v>
      </c>
      <c r="H21" s="136">
        <v>2050</v>
      </c>
      <c r="I21" s="136">
        <v>2060</v>
      </c>
      <c r="J21" s="136">
        <v>2070</v>
      </c>
      <c r="K21" s="136">
        <v>2080</v>
      </c>
      <c r="L21" s="136">
        <v>2090</v>
      </c>
      <c r="M21" s="136">
        <v>2100</v>
      </c>
    </row>
    <row r="22" spans="1:16">
      <c r="A22" s="123" t="s">
        <v>127</v>
      </c>
      <c r="B22" s="123" t="s">
        <v>128</v>
      </c>
      <c r="C22" s="123">
        <f>B146</f>
        <v>369.2</v>
      </c>
      <c r="D22" s="123">
        <f>C146</f>
        <v>389.2</v>
      </c>
      <c r="E22" s="123">
        <f>D146</f>
        <v>413.1</v>
      </c>
      <c r="F22" s="123">
        <v>438.5</v>
      </c>
      <c r="G22" s="123">
        <v>465</v>
      </c>
      <c r="H22" s="123">
        <v>493.6</v>
      </c>
      <c r="I22" s="123">
        <v>523.5</v>
      </c>
      <c r="J22" s="123">
        <v>555.70000000000005</v>
      </c>
      <c r="K22" s="123">
        <v>590.79999999999995</v>
      </c>
      <c r="L22" s="123">
        <v>628.9</v>
      </c>
      <c r="M22" s="123">
        <v>670.5</v>
      </c>
    </row>
    <row r="23" spans="1:16">
      <c r="A23" s="123" t="s">
        <v>129</v>
      </c>
      <c r="C23" s="62">
        <v>369.71428571428601</v>
      </c>
      <c r="D23" s="63">
        <v>391.87069790206442</v>
      </c>
      <c r="E23" s="63">
        <v>419.10539472311842</v>
      </c>
      <c r="F23" s="63">
        <v>451.29015038923245</v>
      </c>
      <c r="G23" s="63">
        <v>490.2039400358193</v>
      </c>
      <c r="H23" s="63">
        <v>537.36200338930905</v>
      </c>
      <c r="I23" s="63">
        <v>593.31495531217718</v>
      </c>
      <c r="J23" s="63">
        <v>658.64023598877964</v>
      </c>
      <c r="K23" s="63">
        <v>731.83114822584071</v>
      </c>
      <c r="L23" s="63">
        <v>809.48868614633136</v>
      </c>
      <c r="M23" s="63">
        <v>888.75314172239075</v>
      </c>
      <c r="N23" s="129"/>
      <c r="O23" s="129"/>
      <c r="P23" s="129"/>
    </row>
    <row r="24" spans="1:16">
      <c r="A24" s="123" t="s">
        <v>130</v>
      </c>
      <c r="C24" s="62">
        <v>369.2</v>
      </c>
      <c r="D24" s="63">
        <v>389.1</v>
      </c>
      <c r="E24" s="63">
        <v>413.3</v>
      </c>
      <c r="F24" s="63">
        <v>441.9</v>
      </c>
      <c r="G24" s="63">
        <v>471.3</v>
      </c>
      <c r="H24" s="63">
        <v>498.9</v>
      </c>
      <c r="I24" s="63">
        <v>524.6</v>
      </c>
      <c r="J24" s="63">
        <v>548.6</v>
      </c>
      <c r="K24" s="63">
        <v>570.5</v>
      </c>
      <c r="L24" s="63">
        <v>591.20000000000005</v>
      </c>
      <c r="M24" s="63">
        <v>611.70000000000005</v>
      </c>
    </row>
    <row r="25" spans="1:16">
      <c r="A25" s="123" t="s">
        <v>131</v>
      </c>
      <c r="C25" s="62">
        <v>371.39800000000002</v>
      </c>
      <c r="D25" s="63">
        <v>392.21100000000001</v>
      </c>
      <c r="E25" s="63">
        <v>416.839</v>
      </c>
      <c r="F25" s="63">
        <v>449.03899999999999</v>
      </c>
      <c r="G25" s="63">
        <v>485.11333333333334</v>
      </c>
      <c r="H25" s="63">
        <v>525.06200000000001</v>
      </c>
      <c r="I25" s="63">
        <v>571.77600000000007</v>
      </c>
      <c r="J25" s="63">
        <v>621.66533333333336</v>
      </c>
      <c r="K25" s="63">
        <v>674.73</v>
      </c>
      <c r="L25" s="63">
        <v>734.18066666666664</v>
      </c>
      <c r="M25" s="63">
        <v>793.63133333333326</v>
      </c>
      <c r="N25" s="129"/>
    </row>
    <row r="26" spans="1:16">
      <c r="A26" s="123" t="s">
        <v>120</v>
      </c>
      <c r="C26" s="62">
        <v>369.88932142857152</v>
      </c>
      <c r="D26" s="63">
        <v>390.86767447551614</v>
      </c>
      <c r="E26" s="63">
        <v>413.11541457332783</v>
      </c>
      <c r="F26" s="63">
        <v>434.15473916478845</v>
      </c>
      <c r="G26" s="63">
        <v>450.25595804173741</v>
      </c>
      <c r="H26" s="63">
        <v>459.73875279809272</v>
      </c>
      <c r="I26" s="63">
        <v>462.90756210609322</v>
      </c>
      <c r="J26" s="63">
        <v>463.67232629468253</v>
      </c>
      <c r="K26" s="63">
        <v>462.81080882410492</v>
      </c>
      <c r="L26" s="63">
        <v>461.54632484363106</v>
      </c>
      <c r="M26" s="63">
        <v>460.56276772539508</v>
      </c>
      <c r="N26" s="129"/>
    </row>
    <row r="28" spans="1:16">
      <c r="A28" s="123" t="s">
        <v>132</v>
      </c>
      <c r="B28" s="123">
        <v>278</v>
      </c>
      <c r="C28" s="123" t="s">
        <v>133</v>
      </c>
    </row>
    <row r="29" spans="1:16">
      <c r="A29" s="123" t="s">
        <v>134</v>
      </c>
      <c r="B29" s="123">
        <v>379</v>
      </c>
      <c r="C29" s="123" t="s">
        <v>135</v>
      </c>
    </row>
    <row r="30" spans="1:16">
      <c r="A30" s="123" t="s">
        <v>136</v>
      </c>
      <c r="B30" s="123">
        <v>1.66</v>
      </c>
      <c r="C30" s="123" t="s">
        <v>135</v>
      </c>
    </row>
    <row r="31" spans="1:16">
      <c r="A31" s="123" t="s">
        <v>137</v>
      </c>
      <c r="B31" s="123">
        <f>B30/LN(B29/B28)</f>
        <v>5.356305795065194</v>
      </c>
    </row>
    <row r="33" spans="1:13">
      <c r="A33" s="123" t="s">
        <v>138</v>
      </c>
    </row>
    <row r="35" spans="1:13">
      <c r="A35" s="136" t="s">
        <v>118</v>
      </c>
      <c r="B35" s="136" t="s">
        <v>119</v>
      </c>
      <c r="C35" s="136">
        <v>2000</v>
      </c>
      <c r="D35" s="136">
        <v>2010</v>
      </c>
      <c r="E35" s="136">
        <v>2020</v>
      </c>
      <c r="F35" s="136">
        <v>2030</v>
      </c>
      <c r="G35" s="136">
        <v>2040</v>
      </c>
      <c r="H35" s="136">
        <v>2050</v>
      </c>
      <c r="I35" s="136">
        <v>2060</v>
      </c>
      <c r="J35" s="136">
        <v>2070</v>
      </c>
      <c r="K35" s="136">
        <v>2080</v>
      </c>
      <c r="L35" s="136">
        <v>2090</v>
      </c>
      <c r="M35" s="136">
        <v>2100</v>
      </c>
    </row>
    <row r="36" spans="1:13">
      <c r="A36" s="123" t="s">
        <v>127</v>
      </c>
      <c r="B36" s="123" t="s">
        <v>128</v>
      </c>
      <c r="C36" s="123">
        <f>LN(C22/$B$28)*$B$31</f>
        <v>1.5196770945296962</v>
      </c>
      <c r="D36" s="123">
        <f t="shared" ref="D36:M37" si="1">LN(D22/$B$28)*$B$31</f>
        <v>1.8022481908927499</v>
      </c>
      <c r="E36" s="123">
        <f t="shared" si="1"/>
        <v>2.1214644341113709</v>
      </c>
      <c r="F36" s="123">
        <f t="shared" si="1"/>
        <v>2.4410758297841966</v>
      </c>
      <c r="G36" s="123">
        <f t="shared" si="1"/>
        <v>2.7553709653623457</v>
      </c>
      <c r="H36" s="123">
        <f t="shared" si="1"/>
        <v>3.0750785045511564</v>
      </c>
      <c r="I36" s="123">
        <f t="shared" si="1"/>
        <v>3.3900911919804613</v>
      </c>
      <c r="J36" s="123">
        <f t="shared" si="1"/>
        <v>3.7098173870294997</v>
      </c>
      <c r="K36" s="123">
        <f t="shared" si="1"/>
        <v>4.0378856019713325</v>
      </c>
      <c r="L36" s="123">
        <f t="shared" si="1"/>
        <v>4.3726263840843238</v>
      </c>
      <c r="M36" s="123">
        <f t="shared" si="1"/>
        <v>4.7157054896176609</v>
      </c>
    </row>
    <row r="37" spans="1:13">
      <c r="A37" s="123" t="s">
        <v>129</v>
      </c>
      <c r="C37" s="62">
        <f>LN(C23/$B$28)*$B$31</f>
        <v>1.5271330932830329</v>
      </c>
      <c r="D37" s="62">
        <f t="shared" si="1"/>
        <v>1.8388777314390581</v>
      </c>
      <c r="E37" s="62">
        <f t="shared" si="1"/>
        <v>2.1987705634156516</v>
      </c>
      <c r="F37" s="62">
        <f t="shared" si="1"/>
        <v>2.5950732090917201</v>
      </c>
      <c r="G37" s="62">
        <f t="shared" si="1"/>
        <v>3.0380987625938065</v>
      </c>
      <c r="H37" s="62">
        <f t="shared" si="1"/>
        <v>3.5300780235121128</v>
      </c>
      <c r="I37" s="62">
        <f t="shared" si="1"/>
        <v>4.0606382746037717</v>
      </c>
      <c r="J37" s="62">
        <f t="shared" si="1"/>
        <v>4.6201155632015904</v>
      </c>
      <c r="K37" s="62">
        <f t="shared" si="1"/>
        <v>5.1845221148713208</v>
      </c>
      <c r="L37" s="62">
        <f t="shared" si="1"/>
        <v>5.7247215222129588</v>
      </c>
      <c r="M37" s="62">
        <f t="shared" si="1"/>
        <v>6.2250900378473926</v>
      </c>
    </row>
    <row r="38" spans="1:13">
      <c r="A38" s="123" t="s">
        <v>130</v>
      </c>
      <c r="C38" s="62">
        <f t="shared" ref="C38:M40" si="2">LN(C24/$B$28)*$B$31</f>
        <v>1.5196770945296962</v>
      </c>
      <c r="D38" s="62">
        <f t="shared" si="2"/>
        <v>1.8008717792713858</v>
      </c>
      <c r="E38" s="62">
        <f t="shared" si="2"/>
        <v>2.1240570313522418</v>
      </c>
      <c r="F38" s="62">
        <f t="shared" si="2"/>
        <v>2.4824468662220101</v>
      </c>
      <c r="G38" s="62">
        <f t="shared" si="2"/>
        <v>2.8274530667790363</v>
      </c>
      <c r="H38" s="62">
        <f t="shared" si="2"/>
        <v>3.1322849338935645</v>
      </c>
      <c r="I38" s="62">
        <f t="shared" si="2"/>
        <v>3.4013342766820611</v>
      </c>
      <c r="J38" s="62">
        <f t="shared" si="2"/>
        <v>3.6409406412638221</v>
      </c>
      <c r="K38" s="62">
        <f t="shared" si="2"/>
        <v>3.8506056834981703</v>
      </c>
      <c r="L38" s="62">
        <f t="shared" si="2"/>
        <v>4.0415108513788018</v>
      </c>
      <c r="M38" s="62">
        <f t="shared" si="2"/>
        <v>4.224094442665038</v>
      </c>
    </row>
    <row r="39" spans="1:13">
      <c r="A39" s="123" t="s">
        <v>131</v>
      </c>
      <c r="C39" s="62">
        <f t="shared" si="2"/>
        <v>1.5514708468886524</v>
      </c>
      <c r="D39" s="62">
        <f t="shared" si="2"/>
        <v>1.8435271505456954</v>
      </c>
      <c r="E39" s="62">
        <f t="shared" si="2"/>
        <v>2.1697266867897089</v>
      </c>
      <c r="F39" s="62">
        <f t="shared" si="2"/>
        <v>2.5682877273640172</v>
      </c>
      <c r="G39" s="62">
        <f t="shared" si="2"/>
        <v>2.9821844575048901</v>
      </c>
      <c r="H39" s="62">
        <f t="shared" si="2"/>
        <v>3.4060493438886814</v>
      </c>
      <c r="I39" s="62">
        <f t="shared" si="2"/>
        <v>3.862572404391118</v>
      </c>
      <c r="J39" s="62">
        <f t="shared" si="2"/>
        <v>4.3106519821566858</v>
      </c>
      <c r="K39" s="62">
        <f t="shared" si="2"/>
        <v>4.7493908046761026</v>
      </c>
      <c r="L39" s="62">
        <f t="shared" si="2"/>
        <v>5.2016908032640012</v>
      </c>
      <c r="M39" s="62">
        <f t="shared" si="2"/>
        <v>5.61875365947982</v>
      </c>
    </row>
    <row r="40" spans="1:13">
      <c r="A40" s="123" t="s">
        <v>120</v>
      </c>
      <c r="C40" s="62">
        <f t="shared" si="2"/>
        <v>1.529668356278562</v>
      </c>
      <c r="D40" s="62">
        <f t="shared" si="2"/>
        <v>1.8251502758230882</v>
      </c>
      <c r="E40" s="62">
        <f t="shared" si="2"/>
        <v>2.1216642976505815</v>
      </c>
      <c r="F40" s="62">
        <f t="shared" si="2"/>
        <v>2.387733454827742</v>
      </c>
      <c r="G40" s="62">
        <f t="shared" si="2"/>
        <v>2.5827844246532816</v>
      </c>
      <c r="H40" s="62">
        <f t="shared" si="2"/>
        <v>2.6944215288507687</v>
      </c>
      <c r="I40" s="62">
        <f t="shared" si="2"/>
        <v>2.7312139120694736</v>
      </c>
      <c r="J40" s="62">
        <f t="shared" si="2"/>
        <v>2.7400557007520168</v>
      </c>
      <c r="K40" s="62">
        <f t="shared" si="2"/>
        <v>2.730094262328977</v>
      </c>
      <c r="L40" s="62">
        <f t="shared" si="2"/>
        <v>2.7154398244489037</v>
      </c>
      <c r="M40" s="62">
        <f t="shared" si="2"/>
        <v>2.7040133354736575</v>
      </c>
    </row>
    <row r="42" spans="1:13">
      <c r="A42" s="123" t="s">
        <v>139</v>
      </c>
    </row>
    <row r="44" spans="1:13">
      <c r="A44" s="136" t="s">
        <v>118</v>
      </c>
      <c r="B44" s="136" t="s">
        <v>119</v>
      </c>
      <c r="C44" s="136">
        <v>2000</v>
      </c>
      <c r="D44" s="136">
        <v>2010</v>
      </c>
      <c r="E44" s="136">
        <v>2020</v>
      </c>
      <c r="F44" s="136">
        <v>2030</v>
      </c>
      <c r="G44" s="136">
        <v>2040</v>
      </c>
      <c r="H44" s="136">
        <v>2050</v>
      </c>
      <c r="I44" s="136">
        <v>2060</v>
      </c>
      <c r="J44" s="136">
        <v>2070</v>
      </c>
      <c r="K44" s="136">
        <v>2080</v>
      </c>
      <c r="L44" s="136">
        <v>2090</v>
      </c>
      <c r="M44" s="136">
        <v>2100</v>
      </c>
    </row>
    <row r="45" spans="1:13">
      <c r="A45" s="123" t="s">
        <v>127</v>
      </c>
      <c r="B45" s="123" t="s">
        <v>128</v>
      </c>
      <c r="C45" s="123">
        <f t="shared" ref="C45:M45" si="3">C7-C36</f>
        <v>0.81212290547030364</v>
      </c>
      <c r="D45" s="123">
        <f t="shared" si="3"/>
        <v>0.93325180910725059</v>
      </c>
      <c r="E45" s="123">
        <f t="shared" si="3"/>
        <v>1.0628735658886295</v>
      </c>
      <c r="F45" s="123">
        <f t="shared" si="3"/>
        <v>1.2119931702158042</v>
      </c>
      <c r="G45" s="123">
        <f t="shared" si="3"/>
        <v>1.351829034637654</v>
      </c>
      <c r="H45" s="123">
        <f t="shared" si="3"/>
        <v>1.529921495448844</v>
      </c>
      <c r="I45" s="123">
        <f t="shared" si="3"/>
        <v>1.7014088080195386</v>
      </c>
      <c r="J45" s="123">
        <f t="shared" si="3"/>
        <v>1.8499826129705013</v>
      </c>
      <c r="K45" s="123">
        <f t="shared" si="3"/>
        <v>2.0114143980286663</v>
      </c>
      <c r="L45" s="123">
        <f t="shared" si="3"/>
        <v>2.1766736159156759</v>
      </c>
      <c r="M45" s="123">
        <f t="shared" si="3"/>
        <v>2.33499451038234</v>
      </c>
    </row>
    <row r="46" spans="1:13">
      <c r="A46" s="123" t="s">
        <v>129</v>
      </c>
      <c r="C46" s="62">
        <f t="shared" ref="C46:M46" si="4">C9-C37</f>
        <v>0.65003135944812707</v>
      </c>
      <c r="D46" s="62">
        <f t="shared" si="4"/>
        <v>0.7139586601679071</v>
      </c>
      <c r="E46" s="62">
        <f t="shared" si="4"/>
        <v>0.794843725158072</v>
      </c>
      <c r="F46" s="62">
        <f t="shared" si="4"/>
        <v>0.87528402157336904</v>
      </c>
      <c r="G46" s="62">
        <f t="shared" si="4"/>
        <v>0.94708431721562025</v>
      </c>
      <c r="H46" s="62">
        <f t="shared" si="4"/>
        <v>1.0078936651776882</v>
      </c>
      <c r="I46" s="62">
        <f t="shared" si="4"/>
        <v>1.0711965164075146</v>
      </c>
      <c r="J46" s="62">
        <f t="shared" si="4"/>
        <v>1.1461661948727686</v>
      </c>
      <c r="K46" s="62">
        <f t="shared" si="4"/>
        <v>1.2242479889593172</v>
      </c>
      <c r="L46" s="62">
        <f t="shared" si="4"/>
        <v>1.3013471142180997</v>
      </c>
      <c r="M46" s="62">
        <f t="shared" si="4"/>
        <v>1.3757953184467038</v>
      </c>
    </row>
    <row r="47" spans="1:13">
      <c r="A47" s="123" t="s">
        <v>130</v>
      </c>
      <c r="C47" s="62">
        <f t="shared" ref="C47:M47" si="5">C11-C38</f>
        <v>0.68672290547030368</v>
      </c>
      <c r="D47" s="62">
        <f t="shared" si="5"/>
        <v>0.77452822072861438</v>
      </c>
      <c r="E47" s="62">
        <f t="shared" si="5"/>
        <v>0.90184296864775826</v>
      </c>
      <c r="F47" s="62">
        <f t="shared" si="5"/>
        <v>1.0609531337779896</v>
      </c>
      <c r="G47" s="62">
        <f t="shared" si="5"/>
        <v>1.2450469332209635</v>
      </c>
      <c r="H47" s="62">
        <f t="shared" si="5"/>
        <v>1.4385150661064365</v>
      </c>
      <c r="I47" s="62">
        <f t="shared" si="5"/>
        <v>1.605865723317939</v>
      </c>
      <c r="J47" s="62">
        <f t="shared" si="5"/>
        <v>1.7316593587361782</v>
      </c>
      <c r="K47" s="62">
        <f t="shared" si="5"/>
        <v>1.82529431650183</v>
      </c>
      <c r="L47" s="62">
        <f t="shared" si="5"/>
        <v>1.8899891486211988</v>
      </c>
      <c r="M47" s="62">
        <f t="shared" si="5"/>
        <v>1.9242055573349619</v>
      </c>
    </row>
    <row r="48" spans="1:13">
      <c r="A48" s="123" t="s">
        <v>131</v>
      </c>
      <c r="C48" s="62">
        <f t="shared" ref="C48:M48" si="6">C13-C39</f>
        <v>0.67390581977801767</v>
      </c>
      <c r="D48" s="62">
        <f t="shared" si="6"/>
        <v>0.74930284945430436</v>
      </c>
      <c r="E48" s="62">
        <f t="shared" si="6"/>
        <v>0.84956331321029088</v>
      </c>
      <c r="F48" s="62">
        <f t="shared" si="6"/>
        <v>0.93892227263598294</v>
      </c>
      <c r="G48" s="62">
        <f t="shared" si="6"/>
        <v>1.029892209161777</v>
      </c>
      <c r="H48" s="62">
        <f t="shared" si="6"/>
        <v>1.127840656111319</v>
      </c>
      <c r="I48" s="62">
        <f t="shared" si="6"/>
        <v>1.1913375956088821</v>
      </c>
      <c r="J48" s="62">
        <f t="shared" si="6"/>
        <v>1.2528746845099814</v>
      </c>
      <c r="K48" s="62">
        <f t="shared" si="6"/>
        <v>1.3133491953238972</v>
      </c>
      <c r="L48" s="62">
        <f t="shared" si="6"/>
        <v>1.3440558634026658</v>
      </c>
      <c r="M48" s="62">
        <f t="shared" si="6"/>
        <v>1.4099996738535134</v>
      </c>
    </row>
    <row r="49" spans="1:13">
      <c r="A49" s="123" t="s">
        <v>120</v>
      </c>
      <c r="C49" s="62">
        <f t="shared" ref="C49:M49" si="7">C15-C40</f>
        <v>0.70551692357089579</v>
      </c>
      <c r="D49" s="62">
        <f t="shared" si="7"/>
        <v>0.78941632207874912</v>
      </c>
      <c r="E49" s="62">
        <f t="shared" si="7"/>
        <v>0.85721520332511369</v>
      </c>
      <c r="F49" s="62">
        <f t="shared" si="7"/>
        <v>0.90318110360205095</v>
      </c>
      <c r="G49" s="62">
        <f t="shared" si="7"/>
        <v>0.93453118442250105</v>
      </c>
      <c r="H49" s="62">
        <f t="shared" si="7"/>
        <v>0.94955832989162259</v>
      </c>
      <c r="I49" s="62">
        <f t="shared" si="7"/>
        <v>0.96076405632913042</v>
      </c>
      <c r="J49" s="62">
        <f t="shared" si="7"/>
        <v>0.97183013258131679</v>
      </c>
      <c r="K49" s="62">
        <f t="shared" si="7"/>
        <v>0.97885323767102328</v>
      </c>
      <c r="L49" s="62">
        <f t="shared" si="7"/>
        <v>0.98387770317253986</v>
      </c>
      <c r="M49" s="62">
        <f t="shared" si="7"/>
        <v>0.9906108311930093</v>
      </c>
    </row>
    <row r="50" spans="1:13"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</row>
    <row r="51" spans="1:13"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</row>
    <row r="52" spans="1:13">
      <c r="A52" s="123" t="s">
        <v>220</v>
      </c>
      <c r="B52" s="123">
        <v>715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</row>
    <row r="53" spans="1:13">
      <c r="A53" s="123" t="s">
        <v>221</v>
      </c>
      <c r="B53" s="123">
        <v>1775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</row>
    <row r="54" spans="1:13">
      <c r="A54" s="123" t="s">
        <v>222</v>
      </c>
      <c r="B54" s="123">
        <v>0.48</v>
      </c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</row>
    <row r="55" spans="1:13">
      <c r="A55" s="123" t="s">
        <v>223</v>
      </c>
      <c r="B55" s="123">
        <f>B54/LN(B53/B52)</f>
        <v>0.52789417034384745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</row>
    <row r="56" spans="1:13"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</row>
    <row r="57" spans="1:13">
      <c r="A57" s="123" t="s">
        <v>224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</row>
    <row r="58" spans="1:13"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</row>
    <row r="59" spans="1:13">
      <c r="A59" s="136" t="s">
        <v>118</v>
      </c>
      <c r="B59" s="136" t="s">
        <v>119</v>
      </c>
      <c r="C59" s="136">
        <v>2000</v>
      </c>
      <c r="D59" s="136">
        <v>2010</v>
      </c>
      <c r="E59" s="136">
        <v>2020</v>
      </c>
      <c r="F59" s="136">
        <v>2030</v>
      </c>
      <c r="G59" s="136">
        <v>2040</v>
      </c>
      <c r="H59" s="136">
        <v>2050</v>
      </c>
      <c r="I59" s="136">
        <v>2060</v>
      </c>
      <c r="J59" s="136">
        <v>2070</v>
      </c>
      <c r="K59" s="136">
        <v>2080</v>
      </c>
      <c r="L59" s="136">
        <v>2090</v>
      </c>
      <c r="M59" s="136">
        <v>2100</v>
      </c>
    </row>
    <row r="60" spans="1:13">
      <c r="A60" s="123" t="s">
        <v>127</v>
      </c>
      <c r="B60" s="123" t="s">
        <v>128</v>
      </c>
      <c r="C60" s="123">
        <f>LN(C79/$B$52)*$B$55</f>
        <v>0.4768380545090854</v>
      </c>
      <c r="D60" s="123">
        <f t="shared" ref="D60:M60" si="8">LN(D79/$B$52)*$B$55</f>
        <v>0.49486711108072112</v>
      </c>
      <c r="E60" s="123">
        <f t="shared" si="8"/>
        <v>0.52422242954102172</v>
      </c>
      <c r="F60" s="123">
        <f t="shared" si="8"/>
        <v>0.55197908618758096</v>
      </c>
      <c r="G60" s="123">
        <f t="shared" si="8"/>
        <v>0.57303966077737323</v>
      </c>
      <c r="H60" s="123">
        <f t="shared" si="8"/>
        <v>0.59180228033820792</v>
      </c>
      <c r="I60" s="123">
        <f t="shared" si="8"/>
        <v>0.61068762164993062</v>
      </c>
      <c r="J60" s="123">
        <f t="shared" si="8"/>
        <v>0.63309847981130429</v>
      </c>
      <c r="K60" s="123">
        <f t="shared" si="8"/>
        <v>0.66195872903371678</v>
      </c>
      <c r="L60" s="123">
        <f t="shared" si="8"/>
        <v>0.69523094910642558</v>
      </c>
      <c r="M60" s="123">
        <f t="shared" si="8"/>
        <v>0.72673488188250901</v>
      </c>
    </row>
    <row r="61" spans="1:13">
      <c r="A61" s="123" t="s">
        <v>129</v>
      </c>
      <c r="C61" s="123">
        <f t="shared" ref="C61:M64" si="9">LN(C80/$B$52)*$B$55</f>
        <v>0.4743188410978777</v>
      </c>
      <c r="D61" s="123">
        <f t="shared" si="9"/>
        <v>0.4973598727927821</v>
      </c>
      <c r="E61" s="123">
        <f t="shared" si="9"/>
        <v>0.52848375113404944</v>
      </c>
      <c r="F61" s="123">
        <f t="shared" si="9"/>
        <v>0.55687943888422531</v>
      </c>
      <c r="G61" s="123">
        <f t="shared" si="9"/>
        <v>0.57979540366248294</v>
      </c>
      <c r="H61" s="123">
        <f t="shared" si="9"/>
        <v>0.59578666936228986</v>
      </c>
      <c r="I61" s="123">
        <f t="shared" si="9"/>
        <v>0.61444015473047875</v>
      </c>
      <c r="J61" s="123">
        <f t="shared" si="9"/>
        <v>0.64170536087303465</v>
      </c>
      <c r="K61" s="123">
        <f t="shared" si="9"/>
        <v>0.67113845726722032</v>
      </c>
      <c r="L61" s="123">
        <f t="shared" si="9"/>
        <v>0.69977278452780578</v>
      </c>
      <c r="M61" s="123">
        <f t="shared" si="9"/>
        <v>0.72648754053911269</v>
      </c>
    </row>
    <row r="62" spans="1:13">
      <c r="A62" s="123" t="s">
        <v>130</v>
      </c>
      <c r="C62" s="123">
        <f t="shared" si="9"/>
        <v>0.4768380545090854</v>
      </c>
      <c r="D62" s="123">
        <f t="shared" si="9"/>
        <v>0.50695845561217168</v>
      </c>
      <c r="E62" s="123">
        <f>LN(E81/$B$52)*$B$55</f>
        <v>0.55304195201593576</v>
      </c>
      <c r="F62" s="123">
        <f t="shared" si="9"/>
        <v>0.61406667430576223</v>
      </c>
      <c r="G62" s="123">
        <f t="shared" si="9"/>
        <v>0.68409551064645935</v>
      </c>
      <c r="H62" s="123">
        <f t="shared" si="9"/>
        <v>0.75339003004890981</v>
      </c>
      <c r="I62" s="123">
        <f t="shared" si="9"/>
        <v>0.80822193357180794</v>
      </c>
      <c r="J62" s="123">
        <f t="shared" si="9"/>
        <v>0.84446396653043321</v>
      </c>
      <c r="K62" s="123">
        <f t="shared" si="9"/>
        <v>0.86853949505791705</v>
      </c>
      <c r="L62" s="123">
        <f t="shared" si="9"/>
        <v>0.88302674031582218</v>
      </c>
      <c r="M62" s="123">
        <f t="shared" si="9"/>
        <v>0.88748483118188293</v>
      </c>
    </row>
    <row r="63" spans="1:13">
      <c r="A63" s="123" t="s">
        <v>131</v>
      </c>
      <c r="C63" s="123">
        <f t="shared" si="9"/>
        <v>0.47262059808319773</v>
      </c>
      <c r="D63" s="123">
        <f t="shared" si="9"/>
        <v>0.48978751140706372</v>
      </c>
      <c r="E63" s="123">
        <f t="shared" si="9"/>
        <v>0.51125619398065114</v>
      </c>
      <c r="F63" s="123">
        <f t="shared" si="9"/>
        <v>0.54740690561809058</v>
      </c>
      <c r="G63" s="123">
        <f t="shared" si="9"/>
        <v>0.57910292189563495</v>
      </c>
      <c r="H63" s="123">
        <f t="shared" si="9"/>
        <v>0.60697590781330857</v>
      </c>
      <c r="I63" s="123">
        <f t="shared" si="9"/>
        <v>0.62345156784335332</v>
      </c>
      <c r="J63" s="123">
        <f t="shared" si="9"/>
        <v>0.63267029994608937</v>
      </c>
      <c r="K63" s="123">
        <f t="shared" si="9"/>
        <v>0.6350021560148511</v>
      </c>
      <c r="L63" s="123">
        <f t="shared" si="9"/>
        <v>0.63251883259114039</v>
      </c>
      <c r="M63" s="123">
        <f t="shared" si="9"/>
        <v>0.63002377186367353</v>
      </c>
    </row>
    <row r="64" spans="1:13">
      <c r="A64" s="123" t="s">
        <v>120</v>
      </c>
      <c r="C64" s="123">
        <f t="shared" si="9"/>
        <v>0.47515691395264387</v>
      </c>
      <c r="D64" s="123">
        <f t="shared" si="9"/>
        <v>0.49791300368516622</v>
      </c>
      <c r="E64" s="123">
        <f t="shared" si="9"/>
        <v>0.51153230727743404</v>
      </c>
      <c r="F64" s="123">
        <f t="shared" si="9"/>
        <v>0.52215101730607871</v>
      </c>
      <c r="G64" s="123">
        <f t="shared" si="9"/>
        <v>0.52539848566981351</v>
      </c>
      <c r="H64" s="123">
        <f t="shared" si="9"/>
        <v>0.51970428212787256</v>
      </c>
      <c r="I64" s="123">
        <f t="shared" si="9"/>
        <v>0.5155518221760601</v>
      </c>
      <c r="J64" s="123">
        <f t="shared" si="9"/>
        <v>0.51367985951671979</v>
      </c>
      <c r="K64" s="123">
        <f t="shared" si="9"/>
        <v>0.5120535829555013</v>
      </c>
      <c r="L64" s="123">
        <f t="shared" si="9"/>
        <v>0.51129577341202392</v>
      </c>
      <c r="M64" s="123">
        <f t="shared" si="9"/>
        <v>0.51005529340491906</v>
      </c>
    </row>
    <row r="65" spans="1:17"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</row>
    <row r="66" spans="1:17"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</row>
    <row r="67" spans="1:17">
      <c r="A67" s="123" t="s">
        <v>225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</row>
    <row r="68" spans="1:17"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</row>
    <row r="69" spans="1:17">
      <c r="A69" s="136" t="s">
        <v>118</v>
      </c>
      <c r="B69" s="136" t="s">
        <v>119</v>
      </c>
      <c r="C69" s="136">
        <v>2000</v>
      </c>
      <c r="D69" s="136">
        <v>2010</v>
      </c>
      <c r="E69" s="136">
        <v>2020</v>
      </c>
      <c r="F69" s="136">
        <v>2030</v>
      </c>
      <c r="G69" s="136">
        <v>2040</v>
      </c>
      <c r="H69" s="136">
        <v>2050</v>
      </c>
      <c r="I69" s="136">
        <v>2060</v>
      </c>
      <c r="J69" s="136">
        <v>2070</v>
      </c>
      <c r="K69" s="136">
        <v>2080</v>
      </c>
      <c r="L69" s="136">
        <v>2090</v>
      </c>
      <c r="M69" s="136">
        <v>2100</v>
      </c>
    </row>
    <row r="70" spans="1:17">
      <c r="A70" s="123" t="s">
        <v>127</v>
      </c>
      <c r="B70" s="123" t="s">
        <v>128</v>
      </c>
      <c r="C70" s="123">
        <f>C45-C60</f>
        <v>0.33528485096121824</v>
      </c>
      <c r="D70" s="123">
        <f t="shared" ref="D70:M70" si="10">D45-D60</f>
        <v>0.43838469802652946</v>
      </c>
      <c r="E70" s="123">
        <f t="shared" si="10"/>
        <v>0.53865113634760775</v>
      </c>
      <c r="F70" s="123">
        <f t="shared" si="10"/>
        <v>0.66001408402822326</v>
      </c>
      <c r="G70" s="123">
        <f t="shared" si="10"/>
        <v>0.7787893738602808</v>
      </c>
      <c r="H70" s="123">
        <f t="shared" si="10"/>
        <v>0.93811921511063612</v>
      </c>
      <c r="I70" s="123">
        <f t="shared" si="10"/>
        <v>1.090721186369608</v>
      </c>
      <c r="J70" s="123">
        <f t="shared" si="10"/>
        <v>1.2168841331591969</v>
      </c>
      <c r="K70" s="123">
        <f t="shared" si="10"/>
        <v>1.3494556689949495</v>
      </c>
      <c r="L70" s="123">
        <f t="shared" si="10"/>
        <v>1.4814426668092504</v>
      </c>
      <c r="M70" s="123">
        <f t="shared" si="10"/>
        <v>1.608259628499831</v>
      </c>
    </row>
    <row r="71" spans="1:17">
      <c r="A71" s="123" t="s">
        <v>129</v>
      </c>
      <c r="C71" s="123">
        <f t="shared" ref="C71:M74" si="11">C46-C61</f>
        <v>0.17571251835024937</v>
      </c>
      <c r="D71" s="123">
        <f t="shared" si="11"/>
        <v>0.216598787375125</v>
      </c>
      <c r="E71" s="123">
        <f t="shared" si="11"/>
        <v>0.26635997402402256</v>
      </c>
      <c r="F71" s="123">
        <f t="shared" si="11"/>
        <v>0.31840458268914373</v>
      </c>
      <c r="G71" s="123">
        <f t="shared" si="11"/>
        <v>0.36728891355313731</v>
      </c>
      <c r="H71" s="123">
        <f t="shared" si="11"/>
        <v>0.41210699581539834</v>
      </c>
      <c r="I71" s="123">
        <f t="shared" si="11"/>
        <v>0.45675636167703582</v>
      </c>
      <c r="J71" s="123">
        <f t="shared" si="11"/>
        <v>0.50446083399973396</v>
      </c>
      <c r="K71" s="123">
        <f t="shared" si="11"/>
        <v>0.55310953169209687</v>
      </c>
      <c r="L71" s="123">
        <f t="shared" si="11"/>
        <v>0.6015743296902939</v>
      </c>
      <c r="M71" s="123">
        <f t="shared" si="11"/>
        <v>0.64930777790759109</v>
      </c>
    </row>
    <row r="72" spans="1:17">
      <c r="A72" s="123" t="s">
        <v>130</v>
      </c>
      <c r="C72" s="123">
        <f t="shared" si="11"/>
        <v>0.20988485096121828</v>
      </c>
      <c r="D72" s="123">
        <f t="shared" si="11"/>
        <v>0.2675697651164427</v>
      </c>
      <c r="E72" s="123">
        <f t="shared" si="11"/>
        <v>0.3488010166318225</v>
      </c>
      <c r="F72" s="123">
        <f t="shared" si="11"/>
        <v>0.44688645947222738</v>
      </c>
      <c r="G72" s="123">
        <f t="shared" si="11"/>
        <v>0.56095142257450414</v>
      </c>
      <c r="H72" s="123">
        <f t="shared" si="11"/>
        <v>0.68512503605752673</v>
      </c>
      <c r="I72" s="123">
        <f t="shared" si="11"/>
        <v>0.79764378974613104</v>
      </c>
      <c r="J72" s="123">
        <f t="shared" si="11"/>
        <v>0.88719539220574495</v>
      </c>
      <c r="K72" s="123">
        <f t="shared" si="11"/>
        <v>0.95675482144391299</v>
      </c>
      <c r="L72" s="123">
        <f t="shared" si="11"/>
        <v>1.0069624083053768</v>
      </c>
      <c r="M72" s="123">
        <f t="shared" si="11"/>
        <v>1.0367207261530789</v>
      </c>
    </row>
    <row r="73" spans="1:17" ht="14.1" customHeight="1">
      <c r="A73" s="123" t="s">
        <v>131</v>
      </c>
      <c r="C73" s="123">
        <f t="shared" si="11"/>
        <v>0.20128522169481994</v>
      </c>
      <c r="D73" s="123">
        <f t="shared" si="11"/>
        <v>0.25951533804724064</v>
      </c>
      <c r="E73" s="123">
        <f t="shared" si="11"/>
        <v>0.33830711922963974</v>
      </c>
      <c r="F73" s="123">
        <f t="shared" si="11"/>
        <v>0.39151536701789236</v>
      </c>
      <c r="G73" s="123">
        <f t="shared" si="11"/>
        <v>0.45078928726614209</v>
      </c>
      <c r="H73" s="123">
        <f t="shared" si="11"/>
        <v>0.52086474829801044</v>
      </c>
      <c r="I73" s="123">
        <f t="shared" si="11"/>
        <v>0.56788602776552877</v>
      </c>
      <c r="J73" s="123">
        <f t="shared" si="11"/>
        <v>0.62020438456389204</v>
      </c>
      <c r="K73" s="123">
        <f t="shared" si="11"/>
        <v>0.67834703930904605</v>
      </c>
      <c r="L73" s="123">
        <f t="shared" si="11"/>
        <v>0.71153703081152542</v>
      </c>
      <c r="M73" s="123">
        <f t="shared" si="11"/>
        <v>0.7799759019898399</v>
      </c>
    </row>
    <row r="74" spans="1:17">
      <c r="A74" s="123" t="s">
        <v>120</v>
      </c>
      <c r="C74" s="123">
        <f t="shared" si="11"/>
        <v>0.23036000961825193</v>
      </c>
      <c r="D74" s="123">
        <f t="shared" si="11"/>
        <v>0.2915033183935829</v>
      </c>
      <c r="E74" s="123">
        <f t="shared" si="11"/>
        <v>0.34568289604767966</v>
      </c>
      <c r="F74" s="123">
        <f t="shared" si="11"/>
        <v>0.38103008629597224</v>
      </c>
      <c r="G74" s="123">
        <f t="shared" si="11"/>
        <v>0.40913269875268754</v>
      </c>
      <c r="H74" s="123">
        <f t="shared" si="11"/>
        <v>0.42985404776375002</v>
      </c>
      <c r="I74" s="123">
        <f t="shared" si="11"/>
        <v>0.44521223415307032</v>
      </c>
      <c r="J74" s="123">
        <f t="shared" si="11"/>
        <v>0.45815027306459699</v>
      </c>
      <c r="K74" s="123">
        <f t="shared" si="11"/>
        <v>0.46679965471552198</v>
      </c>
      <c r="L74" s="123">
        <f t="shared" si="11"/>
        <v>0.47258192976051594</v>
      </c>
      <c r="M74" s="123">
        <f t="shared" si="11"/>
        <v>0.48055553778809024</v>
      </c>
    </row>
    <row r="76" spans="1:17">
      <c r="A76" s="123" t="s">
        <v>226</v>
      </c>
    </row>
    <row r="78" spans="1:17">
      <c r="A78" s="136" t="s">
        <v>227</v>
      </c>
      <c r="B78" s="136" t="s">
        <v>228</v>
      </c>
      <c r="C78" s="136">
        <v>2000</v>
      </c>
      <c r="D78" s="136">
        <v>2010</v>
      </c>
      <c r="E78" s="136">
        <v>2020</v>
      </c>
      <c r="F78" s="136">
        <v>2030</v>
      </c>
      <c r="G78" s="136">
        <v>2040</v>
      </c>
      <c r="H78" s="136">
        <v>2050</v>
      </c>
      <c r="I78" s="136">
        <v>2060</v>
      </c>
      <c r="J78" s="136">
        <v>2070</v>
      </c>
      <c r="K78" s="136">
        <v>2080</v>
      </c>
      <c r="L78" s="136">
        <v>2090</v>
      </c>
      <c r="M78" s="136">
        <v>2100</v>
      </c>
    </row>
    <row r="79" spans="1:17">
      <c r="A79" s="123" t="s">
        <v>127</v>
      </c>
      <c r="B79" s="123" t="s">
        <v>229</v>
      </c>
      <c r="C79" s="123">
        <v>1764.4</v>
      </c>
      <c r="D79" s="123">
        <v>1825.7</v>
      </c>
      <c r="E79" s="123">
        <v>1930.1</v>
      </c>
      <c r="F79" s="123">
        <v>2034.3</v>
      </c>
      <c r="G79" s="123">
        <v>2117.1</v>
      </c>
      <c r="H79" s="123">
        <v>2193.6999999999998</v>
      </c>
      <c r="I79" s="123">
        <v>2273.6</v>
      </c>
      <c r="J79" s="123">
        <v>2372.1999999999998</v>
      </c>
      <c r="K79" s="123">
        <v>2505.5</v>
      </c>
      <c r="L79" s="123">
        <v>2668.5</v>
      </c>
      <c r="M79" s="123">
        <v>2832.6</v>
      </c>
    </row>
    <row r="80" spans="1:17">
      <c r="A80" s="123" t="s">
        <v>129</v>
      </c>
      <c r="C80" s="62">
        <v>1756</v>
      </c>
      <c r="D80" s="63">
        <v>1834.3414994460009</v>
      </c>
      <c r="E80" s="63">
        <v>1945.7434058558488</v>
      </c>
      <c r="F80" s="63">
        <v>2053.271985000335</v>
      </c>
      <c r="G80" s="63">
        <v>2144.3677642915954</v>
      </c>
      <c r="H80" s="63">
        <v>2210.3200412864949</v>
      </c>
      <c r="I80" s="63">
        <v>2289.8194539310612</v>
      </c>
      <c r="J80" s="63">
        <v>2411.1937905702439</v>
      </c>
      <c r="K80" s="63">
        <v>2549.4500003645298</v>
      </c>
      <c r="L80" s="63">
        <v>2691.5579843563637</v>
      </c>
      <c r="M80" s="63">
        <v>2831.2731147660802</v>
      </c>
      <c r="N80" s="129"/>
      <c r="O80" s="129"/>
      <c r="P80" s="129"/>
      <c r="Q80" s="129"/>
    </row>
    <row r="81" spans="1:15">
      <c r="A81" s="123" t="s">
        <v>130</v>
      </c>
      <c r="C81" s="62">
        <v>1764.4</v>
      </c>
      <c r="D81" s="63">
        <v>1868</v>
      </c>
      <c r="E81" s="63">
        <v>2038.4</v>
      </c>
      <c r="F81" s="63">
        <v>2288.1999999999998</v>
      </c>
      <c r="G81" s="63">
        <v>2612.8000000000002</v>
      </c>
      <c r="H81" s="63">
        <v>2979.3</v>
      </c>
      <c r="I81" s="63">
        <v>3305.4</v>
      </c>
      <c r="J81" s="63">
        <v>3540.3</v>
      </c>
      <c r="K81" s="63">
        <v>3705.5</v>
      </c>
      <c r="L81" s="63">
        <v>3808.6</v>
      </c>
      <c r="M81" s="63">
        <v>3840.9</v>
      </c>
    </row>
    <row r="82" spans="1:15">
      <c r="A82" s="123" t="s">
        <v>131</v>
      </c>
      <c r="C82" s="62">
        <v>1750.36</v>
      </c>
      <c r="D82" s="63">
        <v>1808.2166666666667</v>
      </c>
      <c r="E82" s="63">
        <v>1883.27</v>
      </c>
      <c r="F82" s="63">
        <v>2016.7566666666667</v>
      </c>
      <c r="G82" s="63">
        <v>2141.5566666666668</v>
      </c>
      <c r="H82" s="63">
        <v>2257.67</v>
      </c>
      <c r="I82" s="63">
        <v>2329.2433333333333</v>
      </c>
      <c r="J82" s="63">
        <v>2370.2766666666666</v>
      </c>
      <c r="K82" s="63">
        <v>2380.77</v>
      </c>
      <c r="L82" s="63">
        <v>2369.5966666666668</v>
      </c>
      <c r="M82" s="63">
        <v>2358.4233333333336</v>
      </c>
      <c r="N82" s="129"/>
      <c r="O82" s="129"/>
    </row>
    <row r="83" spans="1:15">
      <c r="A83" s="123" t="s">
        <v>120</v>
      </c>
      <c r="C83" s="123">
        <f>C121</f>
        <v>1758.79</v>
      </c>
      <c r="D83" s="123">
        <f t="shared" ref="D83:M83" si="12">D121</f>
        <v>1836.2645415284269</v>
      </c>
      <c r="E83" s="123">
        <f t="shared" si="12"/>
        <v>1884.2552957892485</v>
      </c>
      <c r="F83" s="123">
        <f t="shared" si="12"/>
        <v>1922.5412898329416</v>
      </c>
      <c r="G83" s="123">
        <f t="shared" si="12"/>
        <v>1934.4047194263424</v>
      </c>
      <c r="H83" s="123">
        <f t="shared" si="12"/>
        <v>1913.6511271248737</v>
      </c>
      <c r="I83" s="123">
        <f t="shared" si="12"/>
        <v>1898.6572352971384</v>
      </c>
      <c r="J83" s="123">
        <f t="shared" si="12"/>
        <v>1891.9363406615862</v>
      </c>
      <c r="K83" s="123">
        <f t="shared" si="12"/>
        <v>1886.1168461203097</v>
      </c>
      <c r="L83" s="123">
        <f t="shared" si="12"/>
        <v>1883.4112054807392</v>
      </c>
      <c r="M83" s="123">
        <f t="shared" si="12"/>
        <v>1878.9906394072318</v>
      </c>
    </row>
    <row r="92" spans="1:15">
      <c r="C92" s="136"/>
    </row>
    <row r="93" spans="1:15">
      <c r="C93" s="136"/>
    </row>
    <row r="94" spans="1:15">
      <c r="A94" s="123" t="s">
        <v>140</v>
      </c>
      <c r="C94" s="136"/>
    </row>
    <row r="95" spans="1:15">
      <c r="C95" s="136"/>
    </row>
    <row r="96" spans="1:15">
      <c r="A96" s="123" t="s">
        <v>141</v>
      </c>
    </row>
    <row r="97" spans="1:13">
      <c r="A97" s="123" t="s">
        <v>112</v>
      </c>
      <c r="B97" s="123" t="s">
        <v>113</v>
      </c>
    </row>
    <row r="98" spans="1:13">
      <c r="A98" s="123" t="s">
        <v>114</v>
      </c>
      <c r="B98" s="123" t="s">
        <v>115</v>
      </c>
    </row>
    <row r="99" spans="1:13">
      <c r="A99" s="123" t="s">
        <v>142</v>
      </c>
      <c r="B99" s="123" t="s">
        <v>143</v>
      </c>
    </row>
    <row r="100" spans="1:13">
      <c r="A100" s="123" t="s">
        <v>116</v>
      </c>
      <c r="B100" s="123" t="s">
        <v>144</v>
      </c>
    </row>
    <row r="101" spans="1:13">
      <c r="A101" s="123" t="s">
        <v>145</v>
      </c>
      <c r="B101" s="123" t="s">
        <v>146</v>
      </c>
    </row>
    <row r="103" spans="1:13" s="136" customFormat="1">
      <c r="A103" s="136" t="s">
        <v>118</v>
      </c>
      <c r="B103" s="136" t="s">
        <v>119</v>
      </c>
      <c r="C103" s="136">
        <v>2000</v>
      </c>
      <c r="D103" s="136">
        <v>2010</v>
      </c>
      <c r="E103" s="136">
        <v>2020</v>
      </c>
      <c r="F103" s="136">
        <v>2030</v>
      </c>
      <c r="G103" s="136">
        <v>2040</v>
      </c>
      <c r="H103" s="136">
        <v>2050</v>
      </c>
      <c r="I103" s="136">
        <v>2060</v>
      </c>
      <c r="J103" s="136">
        <v>2070</v>
      </c>
      <c r="K103" s="136">
        <v>2080</v>
      </c>
      <c r="L103" s="136">
        <v>2090</v>
      </c>
      <c r="M103" s="136">
        <v>2100</v>
      </c>
    </row>
    <row r="104" spans="1:13">
      <c r="A104" s="123" t="s">
        <v>92</v>
      </c>
      <c r="B104" s="123" t="s">
        <v>22</v>
      </c>
      <c r="C104" s="123">
        <v>2.3317999999999999</v>
      </c>
      <c r="D104" s="123">
        <v>2.7371999999999996</v>
      </c>
      <c r="E104" s="123">
        <v>3.0909</v>
      </c>
      <c r="F104" s="123">
        <v>3.3469000000000002</v>
      </c>
      <c r="G104" s="123">
        <v>3.5264000000000002</v>
      </c>
      <c r="H104" s="123">
        <v>3.6238000000000001</v>
      </c>
      <c r="I104" s="123">
        <v>3.6797000000000004</v>
      </c>
      <c r="J104" s="123">
        <v>3.7164999999999999</v>
      </c>
      <c r="K104" s="123">
        <v>3.7092999999999998</v>
      </c>
      <c r="L104" s="123">
        <v>3.6787999999999998</v>
      </c>
      <c r="M104" s="123">
        <v>3.6688999999999998</v>
      </c>
    </row>
    <row r="105" spans="1:13">
      <c r="A105" s="123" t="s">
        <v>93</v>
      </c>
      <c r="B105" s="123" t="s">
        <v>22</v>
      </c>
      <c r="C105" s="123">
        <v>2.17716445273116</v>
      </c>
      <c r="D105" s="123">
        <v>2.5528363916073507</v>
      </c>
      <c r="E105" s="123">
        <v>2.9449780039027802</v>
      </c>
      <c r="F105" s="123">
        <v>3.2722915670525059</v>
      </c>
      <c r="G105" s="123">
        <v>3.4956391029697977</v>
      </c>
      <c r="H105" s="123">
        <v>3.618809434969565</v>
      </c>
      <c r="I105" s="123">
        <v>3.6822285402610828</v>
      </c>
      <c r="J105" s="123">
        <v>3.7</v>
      </c>
      <c r="K105" s="123">
        <v>3.7</v>
      </c>
      <c r="L105" s="123">
        <v>3.6982267771524415</v>
      </c>
      <c r="M105" s="123">
        <v>3.7</v>
      </c>
    </row>
    <row r="106" spans="1:13">
      <c r="A106" s="123" t="s">
        <v>94</v>
      </c>
      <c r="B106" s="123" t="s">
        <v>22</v>
      </c>
      <c r="C106" s="123">
        <v>2.2063999999999999</v>
      </c>
      <c r="D106" s="123">
        <v>2.5754000000000001</v>
      </c>
      <c r="E106" s="123">
        <v>2.9803000000000002</v>
      </c>
      <c r="F106" s="123">
        <v>3.3539999999999996</v>
      </c>
      <c r="G106" s="123">
        <v>3.6242999999999999</v>
      </c>
      <c r="H106" s="123">
        <v>3.7365999999999997</v>
      </c>
      <c r="I106" s="123">
        <v>3.7399</v>
      </c>
      <c r="J106" s="123">
        <v>3.7304000000000004</v>
      </c>
      <c r="K106" s="123">
        <v>3.7261000000000002</v>
      </c>
      <c r="L106" s="123">
        <v>3.7218</v>
      </c>
      <c r="M106" s="123">
        <v>3.7131000000000003</v>
      </c>
    </row>
    <row r="107" spans="1:13">
      <c r="A107" s="123" t="s">
        <v>95</v>
      </c>
      <c r="B107" s="123" t="s">
        <v>22</v>
      </c>
      <c r="C107" s="123">
        <v>2.2253766666666701</v>
      </c>
      <c r="D107" s="123">
        <v>2.5928299999999997</v>
      </c>
      <c r="E107" s="123">
        <v>2.89934</v>
      </c>
      <c r="F107" s="123">
        <v>3.1904666666666666</v>
      </c>
      <c r="G107" s="123">
        <v>3.4229233333333333</v>
      </c>
      <c r="H107" s="123">
        <v>3.5967099999999999</v>
      </c>
      <c r="I107" s="123">
        <v>3.6660833333333334</v>
      </c>
      <c r="J107" s="123">
        <v>3.7006433333333333</v>
      </c>
      <c r="K107" s="123">
        <v>3.7003900000000001</v>
      </c>
      <c r="L107" s="123">
        <v>3.6984433333333335</v>
      </c>
      <c r="M107" s="123">
        <v>3.6964966666666665</v>
      </c>
    </row>
    <row r="109" spans="1:13" s="125" customFormat="1">
      <c r="A109" s="125" t="s">
        <v>147</v>
      </c>
      <c r="C109" s="125">
        <f>AVERAGE(C104:C107)</f>
        <v>2.2351852798494578</v>
      </c>
      <c r="D109" s="125">
        <f t="shared" ref="D109:M109" si="13">AVERAGE(D104:D107)</f>
        <v>2.6145665979018373</v>
      </c>
      <c r="E109" s="125">
        <f t="shared" si="13"/>
        <v>2.9788795009756952</v>
      </c>
      <c r="F109" s="125">
        <f t="shared" si="13"/>
        <v>3.290914558429793</v>
      </c>
      <c r="G109" s="125">
        <f t="shared" si="13"/>
        <v>3.5173156090757827</v>
      </c>
      <c r="H109" s="125">
        <f t="shared" si="13"/>
        <v>3.6439798587423913</v>
      </c>
      <c r="I109" s="125">
        <f t="shared" si="13"/>
        <v>3.691977968398604</v>
      </c>
      <c r="J109" s="125">
        <f t="shared" si="13"/>
        <v>3.7118858333333336</v>
      </c>
      <c r="K109" s="125">
        <f t="shared" si="13"/>
        <v>3.7089475000000003</v>
      </c>
      <c r="L109" s="125">
        <f t="shared" si="13"/>
        <v>3.6993175276214436</v>
      </c>
      <c r="M109" s="125">
        <f t="shared" si="13"/>
        <v>3.6946241666666668</v>
      </c>
    </row>
    <row r="110" spans="1:13" s="125" customFormat="1"/>
    <row r="111" spans="1:13" s="125" customFormat="1"/>
    <row r="112" spans="1:13" s="125" customFormat="1">
      <c r="A112" s="124" t="s">
        <v>230</v>
      </c>
    </row>
    <row r="113" spans="1:19" s="125" customFormat="1">
      <c r="A113" s="124" t="s">
        <v>226</v>
      </c>
    </row>
    <row r="114" spans="1:19" s="125" customFormat="1"/>
    <row r="115" spans="1:19" s="125" customFormat="1">
      <c r="A115" s="136" t="s">
        <v>118</v>
      </c>
      <c r="B115" s="136" t="s">
        <v>119</v>
      </c>
      <c r="C115" s="136">
        <v>2000</v>
      </c>
      <c r="D115" s="136">
        <v>2010</v>
      </c>
      <c r="E115" s="136">
        <v>2020</v>
      </c>
      <c r="F115" s="136">
        <v>2030</v>
      </c>
      <c r="G115" s="136">
        <v>2040</v>
      </c>
      <c r="H115" s="136">
        <v>2050</v>
      </c>
      <c r="I115" s="136">
        <v>2060</v>
      </c>
      <c r="J115" s="136">
        <v>2070</v>
      </c>
      <c r="K115" s="136">
        <v>2080</v>
      </c>
      <c r="L115" s="136">
        <v>2090</v>
      </c>
      <c r="M115" s="136">
        <v>2100</v>
      </c>
    </row>
    <row r="116" spans="1:19" s="125" customFormat="1">
      <c r="A116" s="123" t="s">
        <v>92</v>
      </c>
      <c r="B116" s="123" t="s">
        <v>22</v>
      </c>
      <c r="C116" s="62">
        <v>1764.4</v>
      </c>
      <c r="D116" s="63">
        <v>1834.5</v>
      </c>
      <c r="E116" s="63">
        <v>1816.8</v>
      </c>
      <c r="F116" s="63">
        <v>1730.3</v>
      </c>
      <c r="G116" s="63">
        <v>1633.1</v>
      </c>
      <c r="H116" s="63">
        <v>1513</v>
      </c>
      <c r="I116" s="63">
        <v>1427.6</v>
      </c>
      <c r="J116" s="63">
        <v>1373.2</v>
      </c>
      <c r="K116" s="63">
        <v>1325</v>
      </c>
      <c r="L116" s="63">
        <v>1299.5</v>
      </c>
      <c r="M116" s="63">
        <v>1306</v>
      </c>
      <c r="N116" s="129"/>
      <c r="O116" s="129"/>
      <c r="P116" s="129"/>
      <c r="Q116" s="129"/>
      <c r="R116" s="129"/>
      <c r="S116" s="129"/>
    </row>
    <row r="117" spans="1:19" s="125" customFormat="1">
      <c r="A117" s="123" t="s">
        <v>93</v>
      </c>
      <c r="B117" s="123" t="s">
        <v>22</v>
      </c>
      <c r="C117" s="62">
        <v>1756</v>
      </c>
      <c r="D117" s="181">
        <v>1834.3414994470406</v>
      </c>
      <c r="E117" s="181">
        <v>1937.7111831569944</v>
      </c>
      <c r="F117" s="181">
        <v>2019.1084926650999</v>
      </c>
      <c r="G117" s="181">
        <v>1997.7722110387022</v>
      </c>
      <c r="H117" s="181">
        <v>1889.3245084994946</v>
      </c>
      <c r="I117" s="181">
        <v>1826.2622745218875</v>
      </c>
      <c r="J117" s="181">
        <v>1824.2486959796784</v>
      </c>
      <c r="K117" s="181">
        <v>1854.6973844812383</v>
      </c>
      <c r="L117" s="181">
        <v>1905.961488589624</v>
      </c>
      <c r="M117" s="181">
        <v>1962.1658909622599</v>
      </c>
      <c r="N117" s="129"/>
      <c r="O117" s="129"/>
      <c r="P117" s="129"/>
      <c r="Q117" s="129"/>
    </row>
    <row r="118" spans="1:19" s="125" customFormat="1">
      <c r="A118" s="123" t="s">
        <v>94</v>
      </c>
      <c r="B118" s="123" t="s">
        <v>22</v>
      </c>
      <c r="C118" s="62">
        <v>1764.4</v>
      </c>
      <c r="D118" s="63">
        <v>1868</v>
      </c>
      <c r="E118" s="63">
        <v>2001.6</v>
      </c>
      <c r="F118" s="63">
        <v>2148.9</v>
      </c>
      <c r="G118" s="63">
        <v>2317.5</v>
      </c>
      <c r="H118" s="63">
        <v>2479.1999999999998</v>
      </c>
      <c r="I118" s="63">
        <v>2586.6999999999998</v>
      </c>
      <c r="J118" s="63">
        <v>2641.5</v>
      </c>
      <c r="K118" s="63">
        <v>2667.5</v>
      </c>
      <c r="L118" s="63">
        <v>2655.9</v>
      </c>
      <c r="M118" s="63">
        <v>2600.5</v>
      </c>
      <c r="N118" s="129"/>
      <c r="O118" s="129"/>
      <c r="P118" s="129"/>
    </row>
    <row r="119" spans="1:19">
      <c r="A119" s="123" t="s">
        <v>95</v>
      </c>
      <c r="B119" s="123" t="s">
        <v>22</v>
      </c>
      <c r="C119" s="62">
        <v>1750.36</v>
      </c>
      <c r="D119" s="63">
        <v>1808.2166666666667</v>
      </c>
      <c r="E119" s="63">
        <v>1780.91</v>
      </c>
      <c r="F119" s="63">
        <v>1791.8566666666666</v>
      </c>
      <c r="G119" s="63">
        <v>1789.2466666666667</v>
      </c>
      <c r="H119" s="63">
        <v>1773.08</v>
      </c>
      <c r="I119" s="63">
        <v>1754.0666666666666</v>
      </c>
      <c r="J119" s="63">
        <v>1728.7966666666666</v>
      </c>
      <c r="K119" s="63">
        <v>1697.27</v>
      </c>
      <c r="L119" s="63">
        <v>1672.2833333333333</v>
      </c>
      <c r="M119" s="63">
        <v>1647.2966666666666</v>
      </c>
      <c r="N119" s="129"/>
      <c r="O119" s="129"/>
      <c r="P119" s="129"/>
    </row>
    <row r="121" spans="1:19">
      <c r="A121" s="125" t="s">
        <v>147</v>
      </c>
      <c r="B121" s="125"/>
      <c r="C121" s="125">
        <f>AVERAGE(C116:C119)</f>
        <v>1758.79</v>
      </c>
      <c r="D121" s="125">
        <f t="shared" ref="D121:M121" si="14">AVERAGE(D116:D119)</f>
        <v>1836.2645415284269</v>
      </c>
      <c r="E121" s="125">
        <f t="shared" si="14"/>
        <v>1884.2552957892485</v>
      </c>
      <c r="F121" s="125">
        <f t="shared" si="14"/>
        <v>1922.5412898329416</v>
      </c>
      <c r="G121" s="125">
        <f t="shared" si="14"/>
        <v>1934.4047194263424</v>
      </c>
      <c r="H121" s="125">
        <f t="shared" si="14"/>
        <v>1913.6511271248737</v>
      </c>
      <c r="I121" s="125">
        <f t="shared" si="14"/>
        <v>1898.6572352971384</v>
      </c>
      <c r="J121" s="125">
        <f t="shared" si="14"/>
        <v>1891.9363406615862</v>
      </c>
      <c r="K121" s="125">
        <f t="shared" si="14"/>
        <v>1886.1168461203097</v>
      </c>
      <c r="L121" s="125">
        <f t="shared" si="14"/>
        <v>1883.4112054807392</v>
      </c>
      <c r="M121" s="125">
        <f t="shared" si="14"/>
        <v>1878.9906394072318</v>
      </c>
    </row>
    <row r="122" spans="1:19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</row>
    <row r="123" spans="1:19">
      <c r="A123" s="123" t="s">
        <v>148</v>
      </c>
    </row>
    <row r="124" spans="1:19">
      <c r="C124" s="136">
        <v>2005</v>
      </c>
      <c r="D124" s="136">
        <f>C124+10</f>
        <v>2015</v>
      </c>
      <c r="E124" s="136">
        <f t="shared" ref="E124:L124" si="15">D124+10</f>
        <v>2025</v>
      </c>
      <c r="F124" s="136">
        <f t="shared" si="15"/>
        <v>2035</v>
      </c>
      <c r="G124" s="136">
        <f t="shared" si="15"/>
        <v>2045</v>
      </c>
      <c r="H124" s="136">
        <f t="shared" si="15"/>
        <v>2055</v>
      </c>
      <c r="I124" s="136">
        <f t="shared" si="15"/>
        <v>2065</v>
      </c>
      <c r="J124" s="136">
        <f t="shared" si="15"/>
        <v>2075</v>
      </c>
      <c r="K124" s="136">
        <f t="shared" si="15"/>
        <v>2085</v>
      </c>
      <c r="L124" s="136">
        <f t="shared" si="15"/>
        <v>2095</v>
      </c>
      <c r="M124" s="136"/>
    </row>
    <row r="125" spans="1:19">
      <c r="A125" s="123" t="s">
        <v>149</v>
      </c>
      <c r="C125" s="123">
        <f>0.5*('CO2'!C15+'CO2'!D15)*12/44</f>
        <v>7.9803845454545446</v>
      </c>
      <c r="D125" s="123">
        <f>0.5*('CO2'!D15+'CO2'!E15)*12/44</f>
        <v>9.3813504545454549</v>
      </c>
      <c r="E125" s="123">
        <f>0.5*('CO2'!E15+'CO2'!F15)*12/44</f>
        <v>10.490348181818179</v>
      </c>
      <c r="F125" s="123">
        <f>0.5*('CO2'!F15+'CO2'!G15)*12/44</f>
        <v>11.354698636363635</v>
      </c>
      <c r="G125" s="123">
        <f>0.5*('CO2'!G15+'CO2'!H15)*12/44</f>
        <v>12.079148181818182</v>
      </c>
      <c r="H125" s="123">
        <f>0.5*('CO2'!H15+'CO2'!I15)*12/44</f>
        <v>12.586906363636361</v>
      </c>
      <c r="I125" s="123">
        <f>0.5*('CO2'!I15+'CO2'!J15)*12/44</f>
        <v>13.254782727272728</v>
      </c>
      <c r="J125" s="123">
        <f>0.5*('CO2'!J15+'CO2'!K15)*12/44</f>
        <v>14.181657272727271</v>
      </c>
      <c r="K125" s="123">
        <f>0.5*('CO2'!K15+'CO2'!L15)*12/44</f>
        <v>15.046794545454548</v>
      </c>
      <c r="L125" s="123">
        <f>0.5*('CO2'!L15+'CO2'!M15)*12/44</f>
        <v>15.907583181818181</v>
      </c>
    </row>
    <row r="126" spans="1:19">
      <c r="A126" s="123" t="s">
        <v>150</v>
      </c>
      <c r="C126" s="123">
        <f>0.5*('net land use emissions'!C12+'net land use emissions'!D12)*12/44</f>
        <v>0.94085631818181814</v>
      </c>
      <c r="D126" s="123">
        <f>0.5*('net land use emissions'!D12+'net land use emissions'!E12)*12/44</f>
        <v>0.80252031818181824</v>
      </c>
      <c r="E126" s="123">
        <f>0.5*('net land use emissions'!E12+'net land use emissions'!F12)*12/44</f>
        <v>0.5000552590909092</v>
      </c>
      <c r="F126" s="123">
        <f>0.5*('net land use emissions'!F12+'net land use emissions'!G12)*12/44</f>
        <v>0.27714353181818185</v>
      </c>
      <c r="G126" s="123">
        <f>0.5*('net land use emissions'!G12+'net land use emissions'!H12)*12/44</f>
        <v>0.38138290909090905</v>
      </c>
      <c r="H126" s="123">
        <f>0.5*('net land use emissions'!H12+'net land use emissions'!I12)*12/44</f>
        <v>0.36147572727272725</v>
      </c>
      <c r="I126" s="123">
        <f>0.5*('net land use emissions'!I12+'net land use emissions'!J12)*12/44</f>
        <v>0.3241243636363636</v>
      </c>
      <c r="J126" s="123">
        <f>0.5*('net land use emissions'!J12+'net land use emissions'!K12)*12/44</f>
        <v>0.10494811363636364</v>
      </c>
      <c r="K126" s="123">
        <f>0.5*('net land use emissions'!K12+'net land use emissions'!L12)*12/44</f>
        <v>-5.8504922727272729E-2</v>
      </c>
      <c r="L126" s="123">
        <f>0.5*('net land use emissions'!L12+'net land use emissions'!M12)*12/44</f>
        <v>-0.11105784545454546</v>
      </c>
    </row>
    <row r="128" spans="1:19">
      <c r="A128" s="123" t="s">
        <v>151</v>
      </c>
    </row>
    <row r="130" spans="1:13">
      <c r="C130" s="136">
        <v>2005</v>
      </c>
      <c r="D130" s="136">
        <f>C130+10</f>
        <v>2015</v>
      </c>
      <c r="E130" s="136">
        <f t="shared" ref="E130:M130" si="16">D130+10</f>
        <v>2025</v>
      </c>
      <c r="F130" s="136">
        <f t="shared" si="16"/>
        <v>2035</v>
      </c>
      <c r="G130" s="136">
        <f t="shared" si="16"/>
        <v>2045</v>
      </c>
      <c r="H130" s="136">
        <f t="shared" si="16"/>
        <v>2055</v>
      </c>
      <c r="I130" s="136">
        <f t="shared" si="16"/>
        <v>2065</v>
      </c>
      <c r="J130" s="136">
        <f t="shared" si="16"/>
        <v>2075</v>
      </c>
      <c r="K130" s="136">
        <f t="shared" si="16"/>
        <v>2085</v>
      </c>
      <c r="L130" s="136">
        <f t="shared" si="16"/>
        <v>2095</v>
      </c>
      <c r="M130" s="136">
        <f t="shared" si="16"/>
        <v>2105</v>
      </c>
    </row>
    <row r="131" spans="1:13" ht="13.5">
      <c r="C131" s="182">
        <v>376.3239436619719</v>
      </c>
      <c r="D131" s="182">
        <v>408.35399466495954</v>
      </c>
      <c r="E131" s="182">
        <v>442.97575592829713</v>
      </c>
      <c r="F131" s="182">
        <v>477.89113698131462</v>
      </c>
      <c r="G131" s="182">
        <v>512.45063146270491</v>
      </c>
      <c r="H131" s="182">
        <v>547.73016848289808</v>
      </c>
      <c r="I131" s="182">
        <v>582.18726175116137</v>
      </c>
      <c r="J131" s="182">
        <v>616.73110527938968</v>
      </c>
      <c r="K131" s="182">
        <v>651.84232697509003</v>
      </c>
      <c r="L131" s="182">
        <v>687.54713049482245</v>
      </c>
      <c r="M131" s="182">
        <v>724.3938874828109</v>
      </c>
    </row>
    <row r="133" spans="1:13">
      <c r="B133" s="136">
        <v>2000</v>
      </c>
      <c r="C133" s="136">
        <f>B133+10</f>
        <v>2010</v>
      </c>
      <c r="D133" s="136">
        <f t="shared" ref="D133:L133" si="17">C133+10</f>
        <v>2020</v>
      </c>
      <c r="E133" s="136">
        <f t="shared" si="17"/>
        <v>2030</v>
      </c>
      <c r="F133" s="136">
        <f t="shared" si="17"/>
        <v>2040</v>
      </c>
      <c r="G133" s="136">
        <f t="shared" si="17"/>
        <v>2050</v>
      </c>
      <c r="H133" s="136">
        <f t="shared" si="17"/>
        <v>2060</v>
      </c>
      <c r="I133" s="136">
        <f t="shared" si="17"/>
        <v>2070</v>
      </c>
      <c r="J133" s="136">
        <f t="shared" si="17"/>
        <v>2080</v>
      </c>
      <c r="K133" s="136">
        <f t="shared" si="17"/>
        <v>2090</v>
      </c>
      <c r="L133" s="136">
        <f t="shared" si="17"/>
        <v>2100</v>
      </c>
    </row>
    <row r="134" spans="1:13">
      <c r="B134" s="123">
        <v>370</v>
      </c>
      <c r="C134" s="123">
        <f>0.5*(C131+D131)</f>
        <v>392.33896916346572</v>
      </c>
      <c r="D134" s="123">
        <f t="shared" ref="D134:L134" si="18">0.5*(D131+E131)</f>
        <v>425.66487529662834</v>
      </c>
      <c r="E134" s="123">
        <f t="shared" si="18"/>
        <v>460.4334464548059</v>
      </c>
      <c r="F134" s="123">
        <f t="shared" si="18"/>
        <v>495.17088422200976</v>
      </c>
      <c r="G134" s="123">
        <f t="shared" si="18"/>
        <v>530.09039997280149</v>
      </c>
      <c r="H134" s="123">
        <f t="shared" si="18"/>
        <v>564.95871511702967</v>
      </c>
      <c r="I134" s="123">
        <f t="shared" si="18"/>
        <v>599.45918351527553</v>
      </c>
      <c r="J134" s="123">
        <f t="shared" si="18"/>
        <v>634.28671612723986</v>
      </c>
      <c r="K134" s="123">
        <f t="shared" si="18"/>
        <v>669.69472873495624</v>
      </c>
      <c r="L134" s="123">
        <f t="shared" si="18"/>
        <v>705.97050898881662</v>
      </c>
    </row>
    <row r="138" spans="1:13">
      <c r="A138" s="123" t="s">
        <v>152</v>
      </c>
    </row>
    <row r="139" spans="1:13">
      <c r="B139" s="136">
        <v>2000</v>
      </c>
      <c r="C139" s="136">
        <f>B139+10</f>
        <v>2010</v>
      </c>
      <c r="D139" s="136">
        <f t="shared" ref="D139:L139" si="19">C139+10</f>
        <v>2020</v>
      </c>
      <c r="E139" s="136">
        <f t="shared" si="19"/>
        <v>2030</v>
      </c>
      <c r="F139" s="136">
        <f t="shared" si="19"/>
        <v>2040</v>
      </c>
      <c r="G139" s="136">
        <f t="shared" si="19"/>
        <v>2050</v>
      </c>
      <c r="H139" s="136">
        <f t="shared" si="19"/>
        <v>2060</v>
      </c>
      <c r="I139" s="136">
        <f t="shared" si="19"/>
        <v>2070</v>
      </c>
      <c r="J139" s="136">
        <f t="shared" si="19"/>
        <v>2080</v>
      </c>
      <c r="K139" s="136">
        <f t="shared" si="19"/>
        <v>2090</v>
      </c>
      <c r="L139" s="136">
        <f t="shared" si="19"/>
        <v>2100</v>
      </c>
    </row>
    <row r="140" spans="1:13">
      <c r="A140" s="123" t="s">
        <v>149</v>
      </c>
      <c r="B140" s="123">
        <f>'CO2'!C15*12/44</f>
        <v>7.2639190909090905</v>
      </c>
      <c r="C140" s="123">
        <f>'CO2'!D15*12/44</f>
        <v>8.6968499999999995</v>
      </c>
      <c r="D140" s="123">
        <f>'CO2'!E15*12/44</f>
        <v>10.065850909090909</v>
      </c>
      <c r="E140" s="123">
        <f>'CO2'!F15*12/44</f>
        <v>10.914845454545455</v>
      </c>
      <c r="F140" s="123">
        <f>'CO2'!G15*12/44</f>
        <v>11.794551818181818</v>
      </c>
      <c r="G140" s="123">
        <f>'CO2'!H15*12/44</f>
        <v>12.363744545454546</v>
      </c>
      <c r="H140" s="123">
        <f>'CO2'!I15*12/44</f>
        <v>12.810068181818183</v>
      </c>
      <c r="I140" s="123">
        <f>'CO2'!J15*12/44</f>
        <v>13.699497272727273</v>
      </c>
      <c r="J140" s="123">
        <f>'CO2'!K15*12/44</f>
        <v>14.663817272727272</v>
      </c>
      <c r="K140" s="123">
        <f>'CO2'!L15*12/44</f>
        <v>15.42977181818182</v>
      </c>
      <c r="L140" s="123">
        <f>'CO2'!M15*12/44</f>
        <v>16.385394545454545</v>
      </c>
    </row>
    <row r="141" spans="1:13">
      <c r="A141" s="123" t="s">
        <v>150</v>
      </c>
      <c r="B141" s="123">
        <f>'net land use emissions'!C12*12/44</f>
        <v>1.1152805454545456</v>
      </c>
      <c r="C141" s="123">
        <f>'net land use emissions'!D12*12/44</f>
        <v>0.76643209090909081</v>
      </c>
      <c r="D141" s="123">
        <f>'net land use emissions'!E12*12/44</f>
        <v>0.83860854545454544</v>
      </c>
      <c r="E141" s="123">
        <f>'net land use emissions'!F12*12/44</f>
        <v>0.16150197272727274</v>
      </c>
      <c r="F141" s="123">
        <f>'net land use emissions'!G12*12/44</f>
        <v>0.39278509090909092</v>
      </c>
      <c r="G141" s="123">
        <f>'net land use emissions'!H12*12/44</f>
        <v>0.36998072727272729</v>
      </c>
      <c r="H141" s="123">
        <f>'net land use emissions'!I12*12/44</f>
        <v>0.35297072727272732</v>
      </c>
      <c r="I141" s="123">
        <f>'net land use emissions'!J12*12/44</f>
        <v>0.29527800000000004</v>
      </c>
      <c r="J141" s="123">
        <f>'net land use emissions'!K12*12/44</f>
        <v>-8.5381772727272737E-2</v>
      </c>
      <c r="K141" s="123">
        <f>'net land use emissions'!L12*12/44</f>
        <v>-3.1628072727272728E-2</v>
      </c>
      <c r="L141" s="123">
        <f>'net land use emissions'!M12*12/44</f>
        <v>-0.19048761818181822</v>
      </c>
    </row>
    <row r="143" spans="1:13">
      <c r="A143" s="123" t="s">
        <v>153</v>
      </c>
    </row>
    <row r="145" spans="2:12">
      <c r="B145" s="136">
        <v>2000</v>
      </c>
      <c r="C145" s="136">
        <f>B145+10</f>
        <v>2010</v>
      </c>
      <c r="D145" s="136">
        <f t="shared" ref="D145:L145" si="20">C145+10</f>
        <v>2020</v>
      </c>
      <c r="E145" s="136">
        <f t="shared" si="20"/>
        <v>2030</v>
      </c>
      <c r="F145" s="136">
        <f t="shared" si="20"/>
        <v>2040</v>
      </c>
      <c r="G145" s="136">
        <f t="shared" si="20"/>
        <v>2050</v>
      </c>
      <c r="H145" s="136">
        <f t="shared" si="20"/>
        <v>2060</v>
      </c>
      <c r="I145" s="136">
        <f t="shared" si="20"/>
        <v>2070</v>
      </c>
      <c r="J145" s="136">
        <f t="shared" si="20"/>
        <v>2080</v>
      </c>
      <c r="K145" s="136">
        <f t="shared" si="20"/>
        <v>2090</v>
      </c>
      <c r="L145" s="136">
        <f t="shared" si="20"/>
        <v>2100</v>
      </c>
    </row>
    <row r="146" spans="2:12">
      <c r="B146" s="123">
        <v>369.2</v>
      </c>
      <c r="C146" s="123">
        <v>389.2</v>
      </c>
      <c r="D146" s="123">
        <v>413.1</v>
      </c>
      <c r="E146" s="123">
        <v>438.3</v>
      </c>
      <c r="F146" s="123">
        <v>464.6</v>
      </c>
      <c r="G146" s="123">
        <v>492.9</v>
      </c>
      <c r="H146" s="123">
        <v>522.29999999999995</v>
      </c>
      <c r="I146" s="123">
        <v>554</v>
      </c>
      <c r="J146" s="123">
        <v>588.20000000000005</v>
      </c>
      <c r="K146" s="123">
        <v>625.1</v>
      </c>
      <c r="L146" s="123">
        <v>665.1</v>
      </c>
    </row>
  </sheetData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2.75"/>
  <cols>
    <col min="1" max="16384" width="9.140625" style="18"/>
  </cols>
  <sheetData/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ctsuser</dc:creator>
  <cp:keywords/>
  <dc:description/>
  <cp:lastModifiedBy>Tan, Tammy</cp:lastModifiedBy>
  <cp:revision/>
  <dcterms:created xsi:type="dcterms:W3CDTF">2009-11-23T20:53:02Z</dcterms:created>
  <dcterms:modified xsi:type="dcterms:W3CDTF">2021-03-17T16:32:10Z</dcterms:modified>
  <cp:category/>
  <cp:contentStatus/>
</cp:coreProperties>
</file>