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linda\Google Drive\UniversalFolder\Data Management\DataManagementWithLornaJane\DataManagementLibrary\QAQC\"/>
    </mc:Choice>
  </mc:AlternateContent>
  <bookViews>
    <workbookView xWindow="120" yWindow="552" windowWidth="15240" windowHeight="7956"/>
  </bookViews>
  <sheets>
    <sheet name="Met Summary" sheetId="6" r:id="rId1"/>
    <sheet name="Ambient Temp" sheetId="1" r:id="rId2"/>
    <sheet name="Wind" sheetId="4" r:id="rId3"/>
    <sheet name="Baro" sheetId="7" r:id="rId4"/>
    <sheet name="Relative Humidity" sheetId="2" r:id="rId5"/>
    <sheet name="Precip" sheetId="10" r:id="rId6"/>
  </sheets>
  <definedNames>
    <definedName name="_xlnm.Print_Area" localSheetId="0">'Met Summary'!$A$1:$F$30</definedName>
  </definedNames>
  <calcPr calcId="152511"/>
</workbook>
</file>

<file path=xl/calcChain.xml><?xml version="1.0" encoding="utf-8"?>
<calcChain xmlns="http://schemas.openxmlformats.org/spreadsheetml/2006/main">
  <c r="J11" i="4" l="1"/>
  <c r="D11" i="4"/>
  <c r="D24" i="4" l="1"/>
  <c r="D21" i="4"/>
  <c r="D18" i="4"/>
  <c r="D15" i="4"/>
  <c r="J21" i="4"/>
  <c r="J18" i="4"/>
  <c r="J15" i="4"/>
  <c r="J25" i="4"/>
  <c r="F3" i="1" l="1"/>
  <c r="H3" i="4"/>
  <c r="F11" i="7"/>
  <c r="F25" i="2"/>
  <c r="E13" i="10" l="1"/>
  <c r="E11" i="10"/>
  <c r="D20" i="4"/>
  <c r="D17" i="4"/>
  <c r="D14" i="4"/>
  <c r="F21" i="2"/>
  <c r="F20" i="2"/>
  <c r="F19" i="2"/>
  <c r="B25" i="2"/>
  <c r="B26" i="2" s="1"/>
  <c r="F18" i="7"/>
  <c r="F13" i="7"/>
  <c r="F12" i="7"/>
  <c r="F11" i="10" l="1"/>
  <c r="F21" i="1"/>
  <c r="F20" i="1"/>
  <c r="F19" i="1"/>
  <c r="F17" i="7"/>
  <c r="F19" i="7" s="1"/>
  <c r="F25" i="1" l="1"/>
  <c r="F26" i="1" s="1"/>
  <c r="B25" i="1"/>
  <c r="B26" i="1" s="1"/>
  <c r="B27" i="1" s="1"/>
  <c r="K13" i="10" l="1"/>
  <c r="K11" i="10"/>
  <c r="L11" i="10" s="1"/>
  <c r="J3" i="10"/>
  <c r="F26" i="2"/>
  <c r="B17" i="7"/>
  <c r="F27" i="1"/>
  <c r="G16" i="1"/>
  <c r="G15" i="1"/>
  <c r="G14" i="1"/>
  <c r="G13" i="1"/>
  <c r="F3" i="2"/>
  <c r="F3" i="7"/>
  <c r="B18" i="7" l="1"/>
  <c r="B19" i="7" s="1"/>
  <c r="C25" i="6"/>
  <c r="C21" i="6"/>
  <c r="C17" i="6"/>
  <c r="C13" i="6"/>
  <c r="C9" i="6"/>
  <c r="G16" i="2" l="1"/>
  <c r="G15" i="2"/>
  <c r="G14" i="2"/>
  <c r="J20" i="4"/>
  <c r="J17" i="4"/>
  <c r="J14" i="4"/>
  <c r="E26" i="6" l="1"/>
  <c r="E22" i="6"/>
  <c r="E18" i="6"/>
  <c r="E14" i="6"/>
  <c r="E10" i="6"/>
  <c r="E8" i="6" l="1"/>
  <c r="E25" i="6" l="1"/>
  <c r="E24" i="6"/>
  <c r="E21" i="6"/>
  <c r="E20" i="6"/>
  <c r="E17" i="6"/>
  <c r="E16" i="6"/>
  <c r="E13" i="6"/>
  <c r="E12" i="6"/>
  <c r="E9" i="6"/>
</calcChain>
</file>

<file path=xl/sharedStrings.xml><?xml version="1.0" encoding="utf-8"?>
<sst xmlns="http://schemas.openxmlformats.org/spreadsheetml/2006/main" count="193" uniqueCount="110">
  <si>
    <t>Point</t>
  </si>
  <si>
    <t>Known °F</t>
  </si>
  <si>
    <t>Difference</t>
  </si>
  <si>
    <t>Known % RH</t>
  </si>
  <si>
    <t>(GND)</t>
  </si>
  <si>
    <t>V1</t>
  </si>
  <si>
    <t>V2</t>
  </si>
  <si>
    <t>mph</t>
  </si>
  <si>
    <t>Barometric Pressure Verification</t>
  </si>
  <si>
    <t>Precipitation Gauge</t>
  </si>
  <si>
    <t>Due</t>
  </si>
  <si>
    <t>Verified</t>
  </si>
  <si>
    <t>Sonic Anemometer</t>
  </si>
  <si>
    <t xml:space="preserve"> </t>
  </si>
  <si>
    <t>Comments:</t>
  </si>
  <si>
    <t>Ambient Temp Sensor</t>
  </si>
  <si>
    <t>Barometric Pressure Sensor</t>
  </si>
  <si>
    <t>Relative Humidity Sensor</t>
  </si>
  <si>
    <t>degrees</t>
  </si>
  <si>
    <t>Ambient Temperature Sensor Verification</t>
  </si>
  <si>
    <t>T1 8</t>
  </si>
  <si>
    <t>T2 9</t>
  </si>
  <si>
    <t>T3 10</t>
  </si>
  <si>
    <t>T4 11</t>
  </si>
  <si>
    <t>Station:</t>
  </si>
  <si>
    <t>Datalogger Indication °F</t>
  </si>
  <si>
    <t>Datalogger % RH</t>
  </si>
  <si>
    <t>Tipping Bucket Rain Gauge Verification</t>
  </si>
  <si>
    <t>Tips at rate of 1 per ~15 sec</t>
  </si>
  <si>
    <t>Pass/Fail</t>
  </si>
  <si>
    <t>Relative Humidity Sensor Verification</t>
  </si>
  <si>
    <t>Station Met Summary</t>
  </si>
  <si>
    <t>Comment</t>
  </si>
  <si>
    <t>Switch Setting (Ncore is different)</t>
  </si>
  <si>
    <t>Switch Setting (different at Ncore)</t>
  </si>
  <si>
    <t>verification date</t>
  </si>
  <si>
    <t>Previous year</t>
  </si>
  <si>
    <t>Current year</t>
  </si>
  <si>
    <t xml:space="preserve">Station: </t>
  </si>
  <si>
    <t xml:space="preserve">Date: </t>
  </si>
  <si>
    <t xml:space="preserve">Operator: </t>
  </si>
  <si>
    <t xml:space="preserve">Anemometer SN: </t>
  </si>
  <si>
    <t xml:space="preserve">Rain Gauge Model: </t>
  </si>
  <si>
    <t xml:space="preserve">Rain Gauge SN: </t>
  </si>
  <si>
    <t xml:space="preserve">Comment: </t>
  </si>
  <si>
    <t xml:space="preserve">Tips indicated on logger: </t>
  </si>
  <si>
    <t>Span tests</t>
  </si>
  <si>
    <t>Zero test</t>
  </si>
  <si>
    <t>Acceptable 106.2 to 117.4 mph</t>
  </si>
  <si>
    <t xml:space="preserve">N-S axis blocked </t>
  </si>
  <si>
    <t xml:space="preserve">E-W axis blocked </t>
  </si>
  <si>
    <t xml:space="preserve">Both axis blocked </t>
  </si>
  <si>
    <t xml:space="preserve">Anemometer firmware number: </t>
  </si>
  <si>
    <t>Tolerance     ± 0.5° F Pass/Fail</t>
  </si>
  <si>
    <t>Tolerance  ± 1% RH Pass/Fail</t>
  </si>
  <si>
    <t xml:space="preserve">Model 045B serial number: </t>
  </si>
  <si>
    <t xml:space="preserve">Model 045B due certification date: </t>
  </si>
  <si>
    <t xml:space="preserve">Model 045B date due certification: </t>
  </si>
  <si>
    <t xml:space="preserve">Date fan replaced: </t>
  </si>
  <si>
    <t>Measurement system verificaton with model 045B calibrator</t>
  </si>
  <si>
    <t>Ambient temp sensor verification:</t>
  </si>
  <si>
    <t>076B radiation shield</t>
  </si>
  <si>
    <t>Firmware 2.62 or newer</t>
  </si>
  <si>
    <t>True North orientation</t>
  </si>
  <si>
    <t>NIST traceable standard</t>
  </si>
  <si>
    <t>Relative humidity sensor verification:</t>
  </si>
  <si>
    <t>Actual volume of water used (ml)</t>
  </si>
  <si>
    <t>Ideal volume of water used (ml)</t>
  </si>
  <si>
    <t>- Temperature standard -</t>
  </si>
  <si>
    <t>- Temp standard serial number -</t>
  </si>
  <si>
    <t>- Date due cert -</t>
  </si>
  <si>
    <t>- Datalogger  indication  °F -</t>
  </si>
  <si>
    <t>- Standard  indication  °C -</t>
  </si>
  <si>
    <t>- Standard  indication  °F -</t>
  </si>
  <si>
    <t>- Difference  °F -</t>
  </si>
  <si>
    <t>- Pass/Fail   ±  1.8° F -</t>
  </si>
  <si>
    <t xml:space="preserve">New temp sensor serial number: </t>
  </si>
  <si>
    <t xml:space="preserve">New temp sensor certification date: </t>
  </si>
  <si>
    <t>Sensor S/N:</t>
  </si>
  <si>
    <t>As Found</t>
  </si>
  <si>
    <t>As Left</t>
  </si>
  <si>
    <t>- Model -</t>
  </si>
  <si>
    <t>- SN -</t>
  </si>
  <si>
    <t>- Datalogger indication Mbar -</t>
  </si>
  <si>
    <t>- Standard indication mmHg -</t>
  </si>
  <si>
    <t>- Standard indication Mbar -</t>
  </si>
  <si>
    <t>- Difference Mbar -</t>
  </si>
  <si>
    <t>- Pass/Fail  ± 3 Mbar -</t>
  </si>
  <si>
    <t xml:space="preserve">Bag test - wind speed </t>
  </si>
  <si>
    <t>- Relative humidity stadard model # -</t>
  </si>
  <si>
    <t>- Relative humidity standard S/N -</t>
  </si>
  <si>
    <t>- Rel humidity standard cert due date -</t>
  </si>
  <si>
    <t>- Datalogger indication % RH -</t>
  </si>
  <si>
    <t>- Relative humidity standard % RH -</t>
  </si>
  <si>
    <t>- Difference % RH -</t>
  </si>
  <si>
    <t>- Pass/Fail  ±10% RH -</t>
  </si>
  <si>
    <t xml:space="preserve">New RH sensor model #: </t>
  </si>
  <si>
    <t xml:space="preserve">New RH sensor SN: </t>
  </si>
  <si>
    <t xml:space="preserve">Firmware number: </t>
  </si>
  <si>
    <t xml:space="preserve">BP model #: </t>
  </si>
  <si>
    <t xml:space="preserve">BP sensor SN: </t>
  </si>
  <si>
    <t>- Certification due date -</t>
  </si>
  <si>
    <t>Pass/Fail ± 8.24 ml</t>
  </si>
  <si>
    <t>Acceptable  ± 2° of true north</t>
  </si>
  <si>
    <t>346°-350°</t>
  </si>
  <si>
    <t>Acceptable 7° to 13°</t>
  </si>
  <si>
    <t>Acceptable 157° to 163°</t>
  </si>
  <si>
    <t>Acceptable 167° to 173°</t>
  </si>
  <si>
    <t>50.5 Sonic Anemometer Verification</t>
  </si>
  <si>
    <t>Acceptable ± 0.45 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</si>
</sst>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m/d/yy;@"/>
    <numFmt numFmtId="166" formatCode="0.000"/>
    <numFmt numFmtId="167" formatCode="0.00000"/>
  </numFmts>
  <fonts count="18" x14ac:knownFonts="1">
    <font>
      <sz val="12"/>
      <name val="Times New Roman"/>
    </font>
    <font>
      <sz val="12"/>
      <name val="Times New Roman"/>
      <family val="1"/>
    </font>
    <font>
      <sz val="16"/>
      <name val="Times New Roman"/>
      <family val="1"/>
    </font>
    <font>
      <u/>
      <sz val="12"/>
      <name val="Times New Roman"/>
      <family val="1"/>
    </font>
    <font>
      <u/>
      <sz val="14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b/>
      <sz val="12"/>
      <color theme="1"/>
      <name val="Times New Roman"/>
      <family val="1"/>
    </font>
    <font>
      <b/>
      <sz val="10"/>
      <color rgb="FF333333"/>
      <name val="Verdana"/>
      <family val="2"/>
    </font>
    <font>
      <b/>
      <sz val="12"/>
      <color rgb="FF333333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4"/>
    </xf>
    <xf numFmtId="0" fontId="3" fillId="0" borderId="0" xfId="0" applyFont="1" applyAlignment="1">
      <alignment horizontal="left" indent="4"/>
    </xf>
    <xf numFmtId="0" fontId="4" fillId="0" borderId="0" xfId="0" applyFont="1" applyAlignment="1">
      <alignment horizontal="left" indent="4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4" fillId="0" borderId="0" xfId="0" applyFont="1" applyAlignment="1">
      <alignment horizontal="center"/>
    </xf>
    <xf numFmtId="0" fontId="0" fillId="0" borderId="0" xfId="0" applyNumberFormat="1" applyBorder="1" applyAlignment="1">
      <alignment horizontal="center"/>
    </xf>
    <xf numFmtId="14" fontId="0" fillId="0" borderId="0" xfId="0" applyNumberFormat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right"/>
    </xf>
    <xf numFmtId="0" fontId="1" fillId="3" borderId="9" xfId="0" applyFont="1" applyFill="1" applyBorder="1"/>
    <xf numFmtId="0" fontId="1" fillId="3" borderId="9" xfId="0" applyFont="1" applyFill="1" applyBorder="1" applyAlignment="1">
      <alignment horizontal="right"/>
    </xf>
    <xf numFmtId="0" fontId="8" fillId="0" borderId="0" xfId="0" applyFont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right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" fillId="3" borderId="9" xfId="0" applyFont="1" applyFill="1" applyBorder="1" applyProtection="1">
      <protection locked="0"/>
    </xf>
    <xf numFmtId="0" fontId="1" fillId="3" borderId="9" xfId="0" applyFont="1" applyFill="1" applyBorder="1" applyAlignment="1" applyProtection="1">
      <alignment horizontal="righ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14" fontId="1" fillId="0" borderId="0" xfId="0" applyNumberFormat="1" applyFont="1" applyFill="1" applyBorder="1" applyProtection="1">
      <protection locked="0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3" borderId="9" xfId="0" applyFont="1" applyFill="1" applyBorder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indent="4"/>
    </xf>
    <xf numFmtId="0" fontId="1" fillId="0" borderId="18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Fill="1" applyBorder="1" applyAlignment="1">
      <alignment horizontal="right"/>
    </xf>
    <xf numFmtId="14" fontId="0" fillId="0" borderId="0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165" fontId="0" fillId="2" borderId="9" xfId="0" applyNumberForma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0" fillId="0" borderId="13" xfId="0" applyBorder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/>
      <protection locked="0"/>
    </xf>
    <xf numFmtId="14" fontId="0" fillId="0" borderId="0" xfId="0" applyNumberFormat="1" applyFill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>
      <alignment horizontal="center" vertical="center"/>
    </xf>
    <xf numFmtId="0" fontId="0" fillId="2" borderId="9" xfId="0" applyNumberFormat="1" applyFill="1" applyBorder="1" applyAlignment="1" applyProtection="1">
      <alignment horizontal="center" vertical="center"/>
      <protection locked="0"/>
    </xf>
    <xf numFmtId="0" fontId="0" fillId="2" borderId="11" xfId="0" applyNumberFormat="1" applyFill="1" applyBorder="1" applyAlignment="1" applyProtection="1">
      <alignment horizontal="center" vertical="center"/>
      <protection locked="0"/>
    </xf>
    <xf numFmtId="14" fontId="0" fillId="2" borderId="9" xfId="0" applyNumberFormat="1" applyFill="1" applyBorder="1" applyAlignment="1">
      <alignment horizontal="left"/>
    </xf>
    <xf numFmtId="0" fontId="0" fillId="0" borderId="0" xfId="0" applyFill="1" applyProtection="1">
      <protection locked="0"/>
    </xf>
    <xf numFmtId="0" fontId="0" fillId="0" borderId="0" xfId="0" applyFill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3" borderId="9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left" indent="4"/>
    </xf>
    <xf numFmtId="0" fontId="1" fillId="0" borderId="0" xfId="0" applyFont="1" applyFill="1" applyBorder="1" applyAlignment="1">
      <alignment horizontal="center" vertical="top" wrapText="1"/>
    </xf>
    <xf numFmtId="0" fontId="13" fillId="0" borderId="0" xfId="0" applyFont="1"/>
    <xf numFmtId="0" fontId="13" fillId="0" borderId="0" xfId="0" applyFont="1" applyAlignment="1">
      <alignment horizontal="right"/>
    </xf>
    <xf numFmtId="49" fontId="13" fillId="3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right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2" fontId="13" fillId="3" borderId="1" xfId="0" applyNumberFormat="1" applyFont="1" applyFill="1" applyBorder="1" applyAlignment="1">
      <alignment horizontal="center"/>
    </xf>
    <xf numFmtId="1" fontId="13" fillId="3" borderId="1" xfId="0" applyNumberFormat="1" applyFont="1" applyFill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3" borderId="0" xfId="0" applyFill="1"/>
    <xf numFmtId="0" fontId="14" fillId="0" borderId="0" xfId="0" applyFont="1" applyAlignment="1">
      <alignment horizontal="center" vertical="center"/>
    </xf>
    <xf numFmtId="0" fontId="13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/>
    </xf>
    <xf numFmtId="0" fontId="0" fillId="0" borderId="0" xfId="0" applyFont="1" applyAlignment="1">
      <alignment horizontal="right" vertical="center"/>
    </xf>
    <xf numFmtId="0" fontId="1" fillId="0" borderId="0" xfId="0" applyNumberFormat="1" applyFont="1"/>
    <xf numFmtId="0" fontId="1" fillId="0" borderId="0" xfId="0" applyFont="1" applyFill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right"/>
    </xf>
    <xf numFmtId="0" fontId="1" fillId="0" borderId="1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8" fillId="4" borderId="0" xfId="0" applyFont="1" applyFill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14" fontId="1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NumberFormat="1" applyFont="1" applyFill="1" applyBorder="1" applyAlignment="1">
      <alignment horizontal="left" vertical="center"/>
    </xf>
    <xf numFmtId="0" fontId="0" fillId="2" borderId="0" xfId="0" applyNumberFormat="1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left" vertical="center"/>
    </xf>
    <xf numFmtId="0" fontId="1" fillId="3" borderId="0" xfId="0" applyNumberFormat="1" applyFont="1" applyFill="1" applyBorder="1" applyAlignment="1">
      <alignment horizontal="left" vertical="center"/>
    </xf>
    <xf numFmtId="0" fontId="0" fillId="3" borderId="0" xfId="0" applyNumberFormat="1" applyFill="1" applyBorder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3" borderId="0" xfId="0" applyFill="1" applyBorder="1" applyProtection="1">
      <protection locked="0"/>
    </xf>
    <xf numFmtId="0" fontId="1" fillId="3" borderId="0" xfId="0" applyFont="1" applyFill="1" applyBorder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left"/>
      <protection locked="0"/>
    </xf>
    <xf numFmtId="0" fontId="1" fillId="2" borderId="0" xfId="0" applyFont="1" applyFill="1" applyBorder="1" applyAlignment="1" applyProtection="1">
      <alignment horizontal="left"/>
      <protection locked="0"/>
    </xf>
    <xf numFmtId="0" fontId="0" fillId="3" borderId="0" xfId="0" applyFill="1" applyBorder="1"/>
    <xf numFmtId="0" fontId="1" fillId="0" borderId="0" xfId="0" applyNumberFormat="1" applyFon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49" fontId="1" fillId="2" borderId="0" xfId="0" applyNumberFormat="1" applyFont="1" applyFill="1" applyBorder="1" applyAlignment="1" applyProtection="1">
      <alignment horizontal="left"/>
      <protection locked="0"/>
    </xf>
    <xf numFmtId="49" fontId="1" fillId="3" borderId="0" xfId="0" applyNumberFormat="1" applyFont="1" applyFill="1" applyBorder="1" applyAlignment="1" applyProtection="1">
      <alignment horizontal="left"/>
      <protection locked="0"/>
    </xf>
    <xf numFmtId="0" fontId="1" fillId="3" borderId="9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6" fillId="5" borderId="0" xfId="0" applyFont="1" applyFill="1" applyAlignment="1">
      <alignment horizontal="righ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6" fontId="1" fillId="2" borderId="6" xfId="0" applyNumberFormat="1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5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right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>
      <alignment horizontal="left" vertical="center"/>
    </xf>
    <xf numFmtId="0" fontId="0" fillId="2" borderId="9" xfId="0" applyFill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top" wrapText="1"/>
    </xf>
    <xf numFmtId="0" fontId="1" fillId="0" borderId="0" xfId="0" quotePrefix="1" applyFont="1" applyAlignment="1" applyProtection="1">
      <alignment horizontal="left"/>
      <protection locked="0"/>
    </xf>
    <xf numFmtId="0" fontId="0" fillId="3" borderId="0" xfId="0" applyFill="1" applyAlignment="1">
      <alignment horizontal="left"/>
    </xf>
    <xf numFmtId="0" fontId="7" fillId="0" borderId="0" xfId="0" applyFont="1" applyBorder="1" applyAlignment="1" applyProtection="1">
      <alignment horizontal="center" vertical="center"/>
      <protection locked="0"/>
    </xf>
    <xf numFmtId="49" fontId="0" fillId="0" borderId="0" xfId="0" applyNumberFormat="1" applyFill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1" fontId="16" fillId="6" borderId="0" xfId="0" applyNumberFormat="1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" fillId="0" borderId="0" xfId="0" quotePrefix="1" applyFont="1" applyAlignment="1" applyProtection="1">
      <alignment horizontal="center"/>
      <protection locked="0"/>
    </xf>
    <xf numFmtId="0" fontId="1" fillId="0" borderId="0" xfId="0" quotePrefix="1" applyFont="1" applyAlignment="1" applyProtection="1">
      <alignment horizontal="center" vertic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164" fontId="1" fillId="0" borderId="9" xfId="0" applyNumberFormat="1" applyFont="1" applyFill="1" applyBorder="1" applyAlignment="1">
      <alignment horizontal="center"/>
    </xf>
    <xf numFmtId="0" fontId="1" fillId="2" borderId="9" xfId="0" applyFont="1" applyFill="1" applyBorder="1" applyAlignment="1" applyProtection="1">
      <alignment horizontal="center"/>
      <protection locked="0"/>
    </xf>
    <xf numFmtId="164" fontId="0" fillId="0" borderId="9" xfId="0" applyNumberFormat="1" applyFill="1" applyBorder="1" applyAlignment="1" applyProtection="1">
      <alignment horizontal="center"/>
      <protection locked="0"/>
    </xf>
    <xf numFmtId="0" fontId="1" fillId="0" borderId="9" xfId="0" applyNumberFormat="1" applyFont="1" applyFill="1" applyBorder="1" applyAlignment="1">
      <alignment horizontal="left" vertical="center"/>
    </xf>
    <xf numFmtId="0" fontId="0" fillId="0" borderId="9" xfId="0" applyNumberFormat="1" applyFill="1" applyBorder="1" applyAlignment="1">
      <alignment horizontal="left" vertical="center"/>
    </xf>
    <xf numFmtId="165" fontId="1" fillId="0" borderId="9" xfId="0" applyNumberFormat="1" applyFont="1" applyFill="1" applyBorder="1" applyAlignment="1">
      <alignment horizontal="left" vertical="center"/>
    </xf>
    <xf numFmtId="0" fontId="1" fillId="2" borderId="9" xfId="0" applyNumberFormat="1" applyFont="1" applyFill="1" applyBorder="1" applyAlignment="1">
      <alignment horizontal="right" vertical="center"/>
    </xf>
    <xf numFmtId="49" fontId="1" fillId="2" borderId="9" xfId="0" applyNumberFormat="1" applyFont="1" applyFill="1" applyBorder="1" applyAlignment="1">
      <alignment horizontal="right" vertical="center"/>
    </xf>
    <xf numFmtId="165" fontId="0" fillId="2" borderId="11" xfId="0" applyNumberForma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right"/>
    </xf>
    <xf numFmtId="0" fontId="8" fillId="0" borderId="0" xfId="0" applyFont="1" applyFill="1" applyAlignment="1" applyProtection="1">
      <alignment horizontal="center" vertical="center"/>
      <protection locked="0"/>
    </xf>
    <xf numFmtId="165" fontId="0" fillId="2" borderId="11" xfId="0" applyNumberFormat="1" applyFill="1" applyBorder="1" applyAlignment="1" applyProtection="1">
      <alignment horizontal="center"/>
      <protection locked="0"/>
    </xf>
    <xf numFmtId="49" fontId="1" fillId="2" borderId="11" xfId="0" applyNumberFormat="1" applyFont="1" applyFill="1" applyBorder="1" applyAlignment="1" applyProtection="1">
      <alignment horizontal="center"/>
      <protection locked="0"/>
    </xf>
    <xf numFmtId="49" fontId="0" fillId="0" borderId="9" xfId="0" applyNumberFormat="1" applyFill="1" applyBorder="1" applyAlignment="1" applyProtection="1">
      <alignment horizontal="center"/>
      <protection locked="0"/>
    </xf>
    <xf numFmtId="2" fontId="13" fillId="0" borderId="1" xfId="0" applyNumberFormat="1" applyFont="1" applyBorder="1" applyAlignment="1">
      <alignment horizontal="center"/>
    </xf>
    <xf numFmtId="167" fontId="0" fillId="0" borderId="0" xfId="0" applyNumberFormat="1"/>
    <xf numFmtId="0" fontId="13" fillId="0" borderId="0" xfId="0" applyFont="1" applyBorder="1"/>
    <xf numFmtId="164" fontId="1" fillId="3" borderId="0" xfId="0" applyNumberFormat="1" applyFont="1" applyFill="1" applyBorder="1" applyAlignment="1">
      <alignment horizontal="left" vertical="center"/>
    </xf>
    <xf numFmtId="0" fontId="17" fillId="0" borderId="0" xfId="0" applyFont="1" applyProtection="1">
      <protection locked="0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28">
    <dxf>
      <font>
        <b/>
        <i val="0"/>
        <strike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38"/>
  <sheetViews>
    <sheetView tabSelected="1" view="pageLayout" zoomScaleNormal="100" workbookViewId="0">
      <selection activeCell="G6" sqref="G6"/>
    </sheetView>
  </sheetViews>
  <sheetFormatPr defaultRowHeight="15.6" x14ac:dyDescent="0.3"/>
  <cols>
    <col min="1" max="1" width="10" customWidth="1"/>
    <col min="2" max="2" width="16.8984375" customWidth="1"/>
    <col min="3" max="3" width="19.5" customWidth="1"/>
    <col min="4" max="4" width="2.69921875" customWidth="1"/>
    <col min="5" max="5" width="21.59765625" customWidth="1"/>
  </cols>
  <sheetData>
    <row r="1" spans="1:9" ht="17.399999999999999" x14ac:dyDescent="0.3">
      <c r="C1" s="91" t="s">
        <v>31</v>
      </c>
    </row>
    <row r="2" spans="1:9" x14ac:dyDescent="0.3">
      <c r="D2" s="16"/>
      <c r="E2" s="16"/>
      <c r="F2" s="16"/>
      <c r="G2" s="16"/>
      <c r="H2" s="16"/>
      <c r="I2" s="16"/>
    </row>
    <row r="3" spans="1:9" x14ac:dyDescent="0.3">
      <c r="B3" s="16" t="s">
        <v>24</v>
      </c>
      <c r="C3" s="32"/>
      <c r="E3" s="16"/>
      <c r="F3" s="16"/>
      <c r="G3" s="16"/>
      <c r="H3" s="16"/>
      <c r="I3" s="16"/>
    </row>
    <row r="5" spans="1:9" x14ac:dyDescent="0.3">
      <c r="C5" s="38" t="s">
        <v>36</v>
      </c>
      <c r="E5" s="38" t="s">
        <v>37</v>
      </c>
      <c r="G5" s="2"/>
    </row>
    <row r="6" spans="1:9" ht="15.75" customHeight="1" x14ac:dyDescent="0.3">
      <c r="C6" s="38" t="s">
        <v>35</v>
      </c>
      <c r="E6" s="38" t="s">
        <v>35</v>
      </c>
      <c r="G6" s="2"/>
    </row>
    <row r="7" spans="1:9" x14ac:dyDescent="0.3">
      <c r="A7" s="151"/>
      <c r="B7" s="154" t="s">
        <v>15</v>
      </c>
      <c r="C7" s="151"/>
      <c r="D7" s="151"/>
      <c r="E7" s="152"/>
      <c r="H7" s="15"/>
    </row>
    <row r="8" spans="1:9" x14ac:dyDescent="0.3">
      <c r="B8" s="54" t="s">
        <v>11</v>
      </c>
      <c r="C8" s="132"/>
      <c r="D8" s="151"/>
      <c r="E8" s="115" t="str">
        <f>IF('Ambient Temp'!F4,'Ambient Temp'!F4," ")</f>
        <v xml:space="preserve"> </v>
      </c>
      <c r="G8" s="2"/>
    </row>
    <row r="9" spans="1:9" ht="15.75" customHeight="1" x14ac:dyDescent="0.3">
      <c r="B9" s="114" t="s">
        <v>10</v>
      </c>
      <c r="C9" s="134" t="str">
        <f>IF(C8,C8+365,"")</f>
        <v/>
      </c>
      <c r="D9" s="151"/>
      <c r="E9" s="115" t="str">
        <f>IF('Ambient Temp'!F4,'Ambient Temp'!F4+365," ")</f>
        <v xml:space="preserve"> </v>
      </c>
      <c r="G9" s="2"/>
    </row>
    <row r="10" spans="1:9" x14ac:dyDescent="0.3">
      <c r="B10" s="123" t="s">
        <v>32</v>
      </c>
      <c r="C10" s="179"/>
      <c r="D10" s="151"/>
      <c r="E10" s="124" t="str">
        <f>IF(ISBLANK('Ambient Temp'!F32)," ",'Ambient Temp'!F32)</f>
        <v xml:space="preserve"> </v>
      </c>
    </row>
    <row r="11" spans="1:9" x14ac:dyDescent="0.3">
      <c r="A11" s="151"/>
      <c r="B11" s="154" t="s">
        <v>12</v>
      </c>
      <c r="C11" s="152"/>
      <c r="D11" s="151"/>
      <c r="E11" s="153"/>
      <c r="G11" s="2"/>
    </row>
    <row r="12" spans="1:9" x14ac:dyDescent="0.3">
      <c r="B12" s="54" t="s">
        <v>11</v>
      </c>
      <c r="C12" s="132"/>
      <c r="D12" s="151"/>
      <c r="E12" s="115" t="str">
        <f>IF(Wind!H4,Wind!H4," ")</f>
        <v xml:space="preserve"> </v>
      </c>
    </row>
    <row r="13" spans="1:9" x14ac:dyDescent="0.3">
      <c r="B13" s="114" t="s">
        <v>10</v>
      </c>
      <c r="C13" s="134" t="str">
        <f>IF(C12,C12+365,"")</f>
        <v/>
      </c>
      <c r="D13" s="151"/>
      <c r="E13" s="115" t="str">
        <f>IF(Wind!H4,Wind!H4+365," ")</f>
        <v xml:space="preserve"> </v>
      </c>
      <c r="G13" s="2"/>
    </row>
    <row r="14" spans="1:9" x14ac:dyDescent="0.3">
      <c r="B14" s="7" t="s">
        <v>32</v>
      </c>
      <c r="C14" s="179"/>
      <c r="D14" s="151"/>
      <c r="E14" s="15" t="str">
        <f>IF(TRIM(Wind!H27)&lt;&gt;"",Wind!H27," ")</f>
        <v xml:space="preserve"> </v>
      </c>
      <c r="G14" s="2"/>
    </row>
    <row r="15" spans="1:9" x14ac:dyDescent="0.3">
      <c r="A15" s="151"/>
      <c r="B15" s="154" t="s">
        <v>16</v>
      </c>
      <c r="C15" s="152"/>
      <c r="D15" s="151"/>
      <c r="E15" s="151"/>
      <c r="G15" s="2"/>
    </row>
    <row r="16" spans="1:9" x14ac:dyDescent="0.3">
      <c r="B16" s="8" t="s">
        <v>11</v>
      </c>
      <c r="C16" s="132"/>
      <c r="D16" s="151"/>
      <c r="E16" s="115" t="str">
        <f>IF(Baro!F4,Baro!F4," ")</f>
        <v xml:space="preserve"> </v>
      </c>
    </row>
    <row r="17" spans="1:5" x14ac:dyDescent="0.3">
      <c r="B17" s="8" t="s">
        <v>10</v>
      </c>
      <c r="C17" s="134" t="str">
        <f>IF(C16,C16+365,"")</f>
        <v/>
      </c>
      <c r="D17" s="151"/>
      <c r="E17" s="115" t="str">
        <f>IF(Baro!F4,Baro!F4+365," ")</f>
        <v xml:space="preserve"> </v>
      </c>
    </row>
    <row r="18" spans="1:5" ht="15.75" customHeight="1" x14ac:dyDescent="0.3">
      <c r="B18" s="7" t="s">
        <v>32</v>
      </c>
      <c r="C18" s="179"/>
      <c r="D18" s="151"/>
      <c r="E18" s="15" t="str">
        <f>IF(Baro!F21&gt;0,Baro!F21,"")</f>
        <v/>
      </c>
    </row>
    <row r="19" spans="1:5" x14ac:dyDescent="0.3">
      <c r="A19" s="151"/>
      <c r="B19" s="154" t="s">
        <v>17</v>
      </c>
      <c r="C19" s="152"/>
      <c r="D19" s="151"/>
      <c r="E19" s="151"/>
    </row>
    <row r="20" spans="1:5" x14ac:dyDescent="0.3">
      <c r="B20" s="114" t="s">
        <v>11</v>
      </c>
      <c r="C20" s="132"/>
      <c r="D20" s="151"/>
      <c r="E20" s="115" t="str">
        <f>IF('Relative Humidity'!F4,'Relative Humidity'!F4," ")</f>
        <v xml:space="preserve"> </v>
      </c>
    </row>
    <row r="21" spans="1:5" x14ac:dyDescent="0.3">
      <c r="B21" s="114" t="s">
        <v>10</v>
      </c>
      <c r="C21" s="134" t="str">
        <f>IF(C20,C20+365,"")</f>
        <v/>
      </c>
      <c r="D21" s="151"/>
      <c r="E21" s="115" t="str">
        <f>IF('Relative Humidity'!F4,'Relative Humidity'!F4+365," ")</f>
        <v xml:space="preserve"> </v>
      </c>
    </row>
    <row r="22" spans="1:5" x14ac:dyDescent="0.3">
      <c r="B22" s="7" t="s">
        <v>32</v>
      </c>
      <c r="C22" s="179"/>
      <c r="D22" s="151"/>
      <c r="E22" s="116" t="str">
        <f>IF(LEN('Relative Humidity'!F28),'Relative Humidity'!F28," ")</f>
        <v xml:space="preserve"> </v>
      </c>
    </row>
    <row r="23" spans="1:5" x14ac:dyDescent="0.3">
      <c r="A23" s="151"/>
      <c r="B23" s="154" t="s">
        <v>9</v>
      </c>
      <c r="C23" s="152"/>
      <c r="D23" s="151"/>
      <c r="E23" s="151"/>
    </row>
    <row r="24" spans="1:5" x14ac:dyDescent="0.3">
      <c r="B24" s="114" t="s">
        <v>11</v>
      </c>
      <c r="C24" s="132"/>
      <c r="D24" s="151"/>
      <c r="E24" s="115" t="str">
        <f>IF(Precip!J4,Precip!J4," ")</f>
        <v xml:space="preserve"> </v>
      </c>
    </row>
    <row r="25" spans="1:5" x14ac:dyDescent="0.3">
      <c r="B25" s="114" t="s">
        <v>10</v>
      </c>
      <c r="C25" s="134" t="str">
        <f>IF(C24,C24+365,"")</f>
        <v/>
      </c>
      <c r="D25" s="151"/>
      <c r="E25" s="115" t="str">
        <f>IF(Precip!J4,Precip!J4+365," ")</f>
        <v xml:space="preserve"> </v>
      </c>
    </row>
    <row r="26" spans="1:5" ht="15.75" customHeight="1" x14ac:dyDescent="0.3">
      <c r="B26" s="7" t="s">
        <v>32</v>
      </c>
      <c r="C26" s="179"/>
      <c r="D26" s="151"/>
      <c r="E26" s="15" t="str">
        <f>IF(ISBLANK(Precip!J16)," ",Precip!J16)</f>
        <v xml:space="preserve"> </v>
      </c>
    </row>
    <row r="29" spans="1:5" x14ac:dyDescent="0.3">
      <c r="B29" s="114"/>
      <c r="C29" s="115"/>
    </row>
    <row r="30" spans="1:5" x14ac:dyDescent="0.3">
      <c r="B30" s="117"/>
      <c r="C30" s="115"/>
      <c r="D30" s="84"/>
    </row>
    <row r="31" spans="1:5" x14ac:dyDescent="0.3">
      <c r="A31" s="2" t="s">
        <v>13</v>
      </c>
      <c r="B31" s="7"/>
      <c r="C31" s="12"/>
      <c r="D31" s="84"/>
    </row>
    <row r="32" spans="1:5" x14ac:dyDescent="0.3">
      <c r="A32" s="19"/>
      <c r="D32" s="84"/>
    </row>
    <row r="33" spans="1:6" x14ac:dyDescent="0.3">
      <c r="A33" s="2"/>
      <c r="B33" s="118"/>
      <c r="D33" s="119"/>
      <c r="F33" s="118"/>
    </row>
    <row r="34" spans="1:6" x14ac:dyDescent="0.3">
      <c r="A34" s="2"/>
      <c r="F34" s="118"/>
    </row>
    <row r="35" spans="1:6" x14ac:dyDescent="0.3">
      <c r="A35" s="2"/>
    </row>
    <row r="36" spans="1:6" x14ac:dyDescent="0.3">
      <c r="A36" s="2"/>
    </row>
    <row r="37" spans="1:6" x14ac:dyDescent="0.3">
      <c r="A37" s="2"/>
    </row>
    <row r="38" spans="1:6" x14ac:dyDescent="0.3">
      <c r="A38" s="2"/>
    </row>
  </sheetData>
  <phoneticPr fontId="5" type="noConversion"/>
  <dataValidations disablePrompts="1" count="1">
    <dataValidation type="custom" allowBlank="1" showInputMessage="1" showErrorMessage="1" sqref="E8:E10 E12:E14 E16:E18 E20:E22 E24:E26 C9 C13 C17 C21 C25">
      <formula1>"5*5"</formula1>
    </dataValidation>
  </dataValidations>
  <pageMargins left="0.25" right="0.25" top="0.75" bottom="0.75" header="0.3" footer="0.3"/>
  <pageSetup orientation="portrait" r:id="rId1"/>
  <headerFooter alignWithMargins="0">
    <oddHeader>&amp;L&amp;"-,Regular"&amp;11&amp;K00-041Control #: QC-2
Revision #: 1&amp;C&amp;"-,Regular"&amp;11&amp;K00-041QC Approval:  4/8/15
QA Approval: 4/9/15&amp;R&amp;"-,Regular"&amp;11&amp;K00-042Manager Approval: 4/9/15
Distribution Date: 4/13/15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5"/>
  <sheetViews>
    <sheetView workbookViewId="0">
      <selection activeCell="F4" sqref="F4"/>
    </sheetView>
  </sheetViews>
  <sheetFormatPr defaultRowHeight="15.6" x14ac:dyDescent="0.3"/>
  <cols>
    <col min="1" max="1" width="10.59765625" customWidth="1"/>
    <col min="2" max="2" width="9" customWidth="1"/>
    <col min="3" max="3" width="7.59765625" customWidth="1"/>
    <col min="4" max="4" width="11.3984375" customWidth="1"/>
    <col min="5" max="5" width="8.8984375" customWidth="1"/>
    <col min="6" max="6" width="10.8984375" customWidth="1"/>
    <col min="7" max="7" width="11.5" customWidth="1"/>
    <col min="8" max="8" width="9.8984375" customWidth="1"/>
  </cols>
  <sheetData>
    <row r="1" spans="3:10" ht="15.75" customHeight="1" x14ac:dyDescent="0.4">
      <c r="D1" s="1"/>
      <c r="F1" s="42" t="s">
        <v>19</v>
      </c>
      <c r="G1" s="1"/>
      <c r="H1" s="1"/>
      <c r="I1" s="1"/>
      <c r="J1" s="1"/>
    </row>
    <row r="2" spans="3:10" ht="9" customHeight="1" x14ac:dyDescent="0.4">
      <c r="D2" s="1"/>
      <c r="E2" s="31"/>
      <c r="F2" s="1"/>
      <c r="G2" s="1"/>
      <c r="H2" s="1"/>
      <c r="I2" s="1"/>
      <c r="J2" s="1"/>
    </row>
    <row r="3" spans="3:10" ht="13.5" customHeight="1" x14ac:dyDescent="0.4">
      <c r="D3" s="1"/>
      <c r="E3" s="7" t="s">
        <v>38</v>
      </c>
      <c r="F3" s="146" t="str">
        <f>IF('Met Summary'!C3&gt;0,'Met Summary'!C3," ")</f>
        <v xml:space="preserve"> </v>
      </c>
      <c r="G3" s="147"/>
      <c r="H3" s="1"/>
      <c r="I3" s="1"/>
      <c r="J3" s="1"/>
    </row>
    <row r="4" spans="3:10" ht="13.5" customHeight="1" x14ac:dyDescent="0.4">
      <c r="D4" s="1"/>
      <c r="E4" s="7" t="s">
        <v>39</v>
      </c>
      <c r="F4" s="137"/>
      <c r="G4" s="137"/>
      <c r="H4" s="1"/>
      <c r="I4" s="1"/>
      <c r="J4" s="1"/>
    </row>
    <row r="5" spans="3:10" ht="13.5" customHeight="1" x14ac:dyDescent="0.4">
      <c r="D5" s="1"/>
      <c r="E5" s="7" t="s">
        <v>40</v>
      </c>
      <c r="F5" s="135"/>
      <c r="G5" s="136"/>
      <c r="H5" s="1"/>
      <c r="I5" s="1"/>
      <c r="J5" s="1"/>
    </row>
    <row r="6" spans="3:10" ht="13.5" customHeight="1" x14ac:dyDescent="0.4">
      <c r="C6" s="31"/>
      <c r="D6" s="1"/>
      <c r="E6" s="7" t="s">
        <v>76</v>
      </c>
      <c r="F6" s="135"/>
      <c r="G6" s="136"/>
      <c r="H6" s="1"/>
      <c r="I6" s="1"/>
      <c r="J6" s="1"/>
    </row>
    <row r="7" spans="3:10" ht="14.1" customHeight="1" x14ac:dyDescent="0.3">
      <c r="E7" s="7" t="s">
        <v>77</v>
      </c>
      <c r="F7" s="137"/>
      <c r="G7" s="137"/>
    </row>
    <row r="8" spans="3:10" ht="14.1" customHeight="1" x14ac:dyDescent="0.3">
      <c r="E8" s="7" t="s">
        <v>55</v>
      </c>
      <c r="F8" s="135"/>
      <c r="G8" s="136"/>
    </row>
    <row r="9" spans="3:10" ht="14.1" customHeight="1" x14ac:dyDescent="0.3">
      <c r="E9" s="7" t="s">
        <v>57</v>
      </c>
      <c r="F9" s="137"/>
      <c r="G9" s="137"/>
    </row>
    <row r="10" spans="3:10" ht="13.5" customHeight="1" x14ac:dyDescent="0.3">
      <c r="E10" s="125"/>
      <c r="F10" s="187" t="s">
        <v>80</v>
      </c>
      <c r="G10" s="181"/>
    </row>
    <row r="11" spans="3:10" ht="16.2" thickBot="1" x14ac:dyDescent="0.35">
      <c r="C11" s="4"/>
      <c r="F11" s="38" t="s">
        <v>59</v>
      </c>
    </row>
    <row r="12" spans="3:10" ht="48" customHeight="1" thickBot="1" x14ac:dyDescent="0.35">
      <c r="C12" s="37"/>
      <c r="D12" s="126" t="s">
        <v>33</v>
      </c>
      <c r="E12" s="43" t="s">
        <v>1</v>
      </c>
      <c r="F12" s="43" t="s">
        <v>25</v>
      </c>
      <c r="G12" s="173" t="s">
        <v>53</v>
      </c>
      <c r="H12" s="172"/>
      <c r="I12" s="59"/>
    </row>
    <row r="13" spans="3:10" ht="14.1" customHeight="1" x14ac:dyDescent="0.3">
      <c r="C13" s="37"/>
      <c r="D13" s="51" t="s">
        <v>20</v>
      </c>
      <c r="E13" s="45">
        <v>-22</v>
      </c>
      <c r="F13" s="48"/>
      <c r="G13" s="174" t="str">
        <f>IF((F13)=""," ",IF(AND(F13&gt;=-22.5,F13&lt;=-21.5),"Pass","Fail"))</f>
        <v xml:space="preserve"> </v>
      </c>
      <c r="H13" s="177"/>
      <c r="I13" s="35"/>
    </row>
    <row r="14" spans="3:10" ht="14.1" customHeight="1" x14ac:dyDescent="0.3">
      <c r="C14" s="37"/>
      <c r="D14" s="52" t="s">
        <v>21</v>
      </c>
      <c r="E14" s="46">
        <v>14</v>
      </c>
      <c r="F14" s="49"/>
      <c r="G14" s="175" t="str">
        <f>IF((F14)=""," ",IF(AND(F14&gt;=13.5,F14&lt;=14.5),"Pass","Fail"))</f>
        <v xml:space="preserve"> </v>
      </c>
      <c r="H14" s="177"/>
      <c r="I14" s="35"/>
    </row>
    <row r="15" spans="3:10" ht="14.1" customHeight="1" x14ac:dyDescent="0.3">
      <c r="C15" s="37"/>
      <c r="D15" s="52" t="s">
        <v>22</v>
      </c>
      <c r="E15" s="46">
        <v>86</v>
      </c>
      <c r="F15" s="49"/>
      <c r="G15" s="175" t="str">
        <f>IF((F15)=""," ",IF(AND(F15&gt;=85.5,F15&lt;=86.5),"Pass","Fail"))</f>
        <v xml:space="preserve"> </v>
      </c>
      <c r="H15" s="177"/>
      <c r="I15" s="35"/>
    </row>
    <row r="16" spans="3:10" ht="14.1" customHeight="1" thickBot="1" x14ac:dyDescent="0.35">
      <c r="C16" s="37"/>
      <c r="D16" s="53" t="s">
        <v>23</v>
      </c>
      <c r="E16" s="47">
        <v>122</v>
      </c>
      <c r="F16" s="50"/>
      <c r="G16" s="176" t="str">
        <f>IF((F16)=""," ",IF(AND(F16&gt;=121.5,F16&lt;=122.5),"Pass","Fail"))</f>
        <v xml:space="preserve"> </v>
      </c>
      <c r="H16" s="177"/>
      <c r="I16" s="35"/>
    </row>
    <row r="17" spans="1:11" ht="13.5" customHeight="1" x14ac:dyDescent="0.3">
      <c r="B17" s="187" t="s">
        <v>79</v>
      </c>
      <c r="C17" s="36"/>
    </row>
    <row r="18" spans="1:11" ht="13.5" customHeight="1" x14ac:dyDescent="0.35">
      <c r="A18" s="7" t="s">
        <v>78</v>
      </c>
      <c r="B18" s="182"/>
      <c r="F18" s="38" t="s">
        <v>60</v>
      </c>
      <c r="G18" s="10"/>
      <c r="H18" s="10"/>
      <c r="I18" s="10"/>
      <c r="J18" s="10"/>
    </row>
    <row r="19" spans="1:11" ht="13.5" customHeight="1" x14ac:dyDescent="0.3">
      <c r="B19" s="182"/>
      <c r="D19" s="183" t="s">
        <v>68</v>
      </c>
      <c r="F19" s="186" t="str">
        <f>IF(B19&gt;0,B19," ")</f>
        <v xml:space="preserve"> </v>
      </c>
      <c r="I19" s="2"/>
    </row>
    <row r="20" spans="1:11" ht="13.5" customHeight="1" x14ac:dyDescent="0.3">
      <c r="B20" s="41"/>
      <c r="C20" s="4"/>
      <c r="D20" s="183" t="s">
        <v>69</v>
      </c>
      <c r="F20" s="186" t="str">
        <f>IF(B20&gt;0,B20," ")</f>
        <v xml:space="preserve"> </v>
      </c>
    </row>
    <row r="21" spans="1:11" ht="13.5" customHeight="1" x14ac:dyDescent="0.3">
      <c r="B21" s="129"/>
      <c r="C21" s="4"/>
      <c r="D21" s="183" t="s">
        <v>70</v>
      </c>
      <c r="F21" s="192" t="str">
        <f>IF(B21&gt;0,B21," ")</f>
        <v xml:space="preserve"> </v>
      </c>
    </row>
    <row r="22" spans="1:11" ht="9.75" customHeight="1" x14ac:dyDescent="0.3">
      <c r="B22" s="128"/>
      <c r="D22" s="55"/>
      <c r="E22" s="55"/>
      <c r="F22" s="128"/>
      <c r="G22" s="55"/>
      <c r="H22" s="55"/>
    </row>
    <row r="23" spans="1:11" ht="13.5" customHeight="1" x14ac:dyDescent="0.3">
      <c r="B23" s="61"/>
      <c r="D23" s="184" t="s">
        <v>71</v>
      </c>
      <c r="F23" s="61"/>
      <c r="G23" s="9"/>
      <c r="H23" s="9"/>
    </row>
    <row r="24" spans="1:11" ht="13.5" customHeight="1" x14ac:dyDescent="0.3">
      <c r="B24" s="60"/>
      <c r="D24" s="184" t="s">
        <v>72</v>
      </c>
      <c r="F24" s="60"/>
    </row>
    <row r="25" spans="1:11" ht="13.5" customHeight="1" x14ac:dyDescent="0.3">
      <c r="B25" s="62" t="str">
        <f>IF(B24,B24*9/5+32,"")</f>
        <v/>
      </c>
      <c r="D25" s="184" t="s">
        <v>73</v>
      </c>
      <c r="F25" s="62" t="str">
        <f>IF(F24,F24*9/5+32,"")</f>
        <v/>
      </c>
    </row>
    <row r="26" spans="1:11" ht="13.5" customHeight="1" x14ac:dyDescent="0.3">
      <c r="B26" s="56" t="str">
        <f>IF(B24,B23-B25," ")</f>
        <v xml:space="preserve"> </v>
      </c>
      <c r="D26" s="184" t="s">
        <v>74</v>
      </c>
      <c r="F26" s="56" t="str">
        <f>IF(F24,F23-F25," ")</f>
        <v xml:space="preserve"> </v>
      </c>
    </row>
    <row r="27" spans="1:11" ht="13.5" customHeight="1" x14ac:dyDescent="0.3">
      <c r="B27" s="58" t="str">
        <f>IF(B24,IF(ABS(B26)&lt;=1.8,"Pass","Fail")," ")</f>
        <v xml:space="preserve"> </v>
      </c>
      <c r="D27" s="185" t="s">
        <v>75</v>
      </c>
      <c r="F27" s="58" t="str">
        <f>IF(F24,IF(ABS(F26)&lt;=1.8,"Pass","Fail")," ")</f>
        <v xml:space="preserve"> </v>
      </c>
    </row>
    <row r="28" spans="1:11" ht="13.5" customHeight="1" x14ac:dyDescent="0.3">
      <c r="A28" s="7" t="s">
        <v>44</v>
      </c>
      <c r="B28" s="17"/>
      <c r="C28" s="18"/>
      <c r="E28" s="9"/>
      <c r="F28" s="9"/>
      <c r="G28" s="9"/>
      <c r="H28" s="9"/>
      <c r="I28" s="9"/>
      <c r="J28" s="9"/>
    </row>
    <row r="29" spans="1:11" ht="13.5" customHeight="1" x14ac:dyDescent="0.3">
      <c r="F29" s="38" t="s">
        <v>61</v>
      </c>
      <c r="H29" s="59"/>
      <c r="I29" s="122"/>
      <c r="J29" s="88"/>
      <c r="K29" s="84"/>
    </row>
    <row r="30" spans="1:11" ht="13.5" customHeight="1" x14ac:dyDescent="0.3">
      <c r="E30" s="7" t="s">
        <v>58</v>
      </c>
      <c r="F30" s="44"/>
      <c r="H30" s="35"/>
      <c r="I30" s="97"/>
      <c r="J30" s="88"/>
      <c r="K30" s="84"/>
    </row>
    <row r="31" spans="1:11" ht="9" customHeight="1" x14ac:dyDescent="0.3">
      <c r="E31" s="39"/>
      <c r="F31" s="40"/>
      <c r="H31" s="9"/>
      <c r="I31" s="88"/>
      <c r="J31" s="88"/>
      <c r="K31" s="84"/>
    </row>
    <row r="32" spans="1:11" x14ac:dyDescent="0.3">
      <c r="D32" s="13"/>
      <c r="E32" s="7" t="s">
        <v>44</v>
      </c>
      <c r="F32" s="17"/>
      <c r="G32" s="18"/>
      <c r="I32" s="84"/>
      <c r="J32" s="84"/>
      <c r="K32" s="84"/>
    </row>
    <row r="33" spans="4:11" x14ac:dyDescent="0.3">
      <c r="I33" s="84"/>
      <c r="J33" s="84"/>
      <c r="K33" s="84"/>
    </row>
    <row r="34" spans="4:11" x14ac:dyDescent="0.3">
      <c r="D34" s="2"/>
    </row>
    <row r="35" spans="4:11" x14ac:dyDescent="0.3">
      <c r="D35" s="2"/>
    </row>
  </sheetData>
  <phoneticPr fontId="0" type="noConversion"/>
  <conditionalFormatting sqref="F27">
    <cfRule type="containsText" dxfId="27" priority="5" operator="containsText" text="Fail">
      <formula>NOT(ISERROR(SEARCH("Fail",F27)))</formula>
    </cfRule>
  </conditionalFormatting>
  <conditionalFormatting sqref="F26">
    <cfRule type="cellIs" dxfId="26" priority="4" operator="notBetween">
      <formula>1.8</formula>
      <formula>-1.8</formula>
    </cfRule>
  </conditionalFormatting>
  <conditionalFormatting sqref="G13:G16">
    <cfRule type="containsText" dxfId="25" priority="3" operator="containsText" text="Fail">
      <formula>NOT(ISERROR(SEARCH("Fail",G13)))</formula>
    </cfRule>
  </conditionalFormatting>
  <conditionalFormatting sqref="B26">
    <cfRule type="cellIs" dxfId="24" priority="1" operator="notBetween">
      <formula>1.8</formula>
      <formula>-1.8</formula>
    </cfRule>
  </conditionalFormatting>
  <conditionalFormatting sqref="B27">
    <cfRule type="containsText" dxfId="23" priority="2" operator="containsText" text="Fail">
      <formula>NOT(ISERROR(SEARCH("Fail",B27)))</formula>
    </cfRule>
  </conditionalFormatting>
  <dataValidations count="1">
    <dataValidation type="custom" allowBlank="1" showInputMessage="1" showErrorMessage="1" sqref="H30:I30 F25:F27 G13:I16 F3 B25:B27">
      <formula1>"5*5"</formula1>
    </dataValidation>
  </dataValidations>
  <pageMargins left="0.75" right="0.75" top="0.43" bottom="0.5" header="0.37" footer="0.3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62"/>
  <sheetViews>
    <sheetView workbookViewId="0">
      <selection activeCell="H4" sqref="H4"/>
    </sheetView>
  </sheetViews>
  <sheetFormatPr defaultColWidth="9" defaultRowHeight="15.6" x14ac:dyDescent="0.3"/>
  <cols>
    <col min="1" max="1" width="18.69921875" style="21" customWidth="1"/>
    <col min="2" max="3" width="6.59765625" style="21" customWidth="1"/>
    <col min="4" max="4" width="4.69921875" style="21" customWidth="1"/>
    <col min="5" max="5" width="2" style="21" customWidth="1"/>
    <col min="6" max="6" width="2.59765625" style="21" customWidth="1"/>
    <col min="7" max="7" width="16.5" style="21" customWidth="1"/>
    <col min="8" max="8" width="8.8984375" style="21" customWidth="1"/>
    <col min="9" max="9" width="6.69921875" style="21" customWidth="1"/>
    <col min="10" max="10" width="7.3984375" style="21" customWidth="1"/>
    <col min="11" max="16384" width="9" style="21"/>
  </cols>
  <sheetData>
    <row r="1" spans="1:19" ht="14.1" customHeight="1" x14ac:dyDescent="0.3">
      <c r="H1" s="75" t="s">
        <v>108</v>
      </c>
    </row>
    <row r="2" spans="1:19" ht="6.75" customHeight="1" x14ac:dyDescent="0.3">
      <c r="H2" s="63"/>
    </row>
    <row r="3" spans="1:19" ht="14.1" customHeight="1" x14ac:dyDescent="0.3">
      <c r="G3" s="7" t="s">
        <v>38</v>
      </c>
      <c r="H3" s="146" t="str">
        <f>IF('Met Summary'!C3&gt;0,'Met Summary'!C3," ")</f>
        <v xml:space="preserve"> </v>
      </c>
      <c r="I3" s="147"/>
    </row>
    <row r="4" spans="1:19" ht="14.1" customHeight="1" x14ac:dyDescent="0.3">
      <c r="G4" s="7" t="s">
        <v>39</v>
      </c>
      <c r="H4" s="140"/>
      <c r="I4" s="140"/>
    </row>
    <row r="5" spans="1:19" ht="14.1" customHeight="1" x14ac:dyDescent="0.3">
      <c r="G5" s="7" t="s">
        <v>40</v>
      </c>
      <c r="H5" s="138"/>
      <c r="I5" s="139"/>
    </row>
    <row r="6" spans="1:19" ht="14.1" customHeight="1" x14ac:dyDescent="0.3">
      <c r="G6" s="22" t="s">
        <v>41</v>
      </c>
      <c r="H6" s="142"/>
      <c r="I6" s="141"/>
      <c r="K6" s="20"/>
      <c r="L6" s="20"/>
    </row>
    <row r="7" spans="1:19" ht="14.1" customHeight="1" x14ac:dyDescent="0.3">
      <c r="B7" s="187" t="s">
        <v>79</v>
      </c>
      <c r="G7" s="22" t="s">
        <v>52</v>
      </c>
      <c r="H7" s="143"/>
      <c r="I7" s="141"/>
    </row>
    <row r="8" spans="1:19" ht="14.1" customHeight="1" x14ac:dyDescent="0.3">
      <c r="A8" s="22" t="s">
        <v>41</v>
      </c>
      <c r="B8" s="142"/>
      <c r="G8" s="24"/>
      <c r="H8" s="187" t="s">
        <v>80</v>
      </c>
      <c r="J8" s="20"/>
    </row>
    <row r="9" spans="1:19" ht="14.1" customHeight="1" x14ac:dyDescent="0.3">
      <c r="A9" s="22" t="s">
        <v>98</v>
      </c>
      <c r="B9" s="143"/>
      <c r="E9" s="130"/>
      <c r="F9" s="130"/>
      <c r="G9" s="130"/>
      <c r="H9" s="130" t="s">
        <v>62</v>
      </c>
      <c r="I9" s="130"/>
      <c r="J9" s="130"/>
      <c r="K9" s="130"/>
      <c r="L9" s="130"/>
      <c r="M9" s="130"/>
    </row>
    <row r="10" spans="1:19" ht="14.1" customHeight="1" x14ac:dyDescent="0.3">
      <c r="A10" s="180" t="s">
        <v>47</v>
      </c>
      <c r="E10" s="130"/>
      <c r="F10" s="66"/>
      <c r="G10" s="180" t="s">
        <v>47</v>
      </c>
      <c r="H10" s="68"/>
      <c r="I10" s="66"/>
      <c r="J10" s="66"/>
      <c r="K10" s="66"/>
      <c r="L10" s="71"/>
      <c r="M10" s="66"/>
    </row>
    <row r="11" spans="1:19" ht="14.1" customHeight="1" x14ac:dyDescent="0.3">
      <c r="A11" s="65" t="s">
        <v>88</v>
      </c>
      <c r="B11" s="80"/>
      <c r="C11" s="66" t="s">
        <v>7</v>
      </c>
      <c r="D11" s="68" t="str">
        <f>IF((B11)=""," ",IF(ABS(B11)&lt;=(0.45),"Pass","Fail"))</f>
        <v xml:space="preserve"> </v>
      </c>
      <c r="E11" s="130"/>
      <c r="F11" s="64"/>
      <c r="G11" s="65" t="s">
        <v>88</v>
      </c>
      <c r="H11" s="80"/>
      <c r="I11" s="66" t="s">
        <v>7</v>
      </c>
      <c r="J11" s="68" t="str">
        <f>IF((H11)=""," ",IF(ABS(H11)&lt;=(0.45),"Pass","Fail"))</f>
        <v xml:space="preserve"> </v>
      </c>
      <c r="K11" s="69" t="s">
        <v>109</v>
      </c>
      <c r="L11" s="66"/>
      <c r="M11" s="66"/>
      <c r="N11" s="160"/>
      <c r="O11" s="178"/>
    </row>
    <row r="12" spans="1:19" ht="14.1" customHeight="1" x14ac:dyDescent="0.3">
      <c r="E12" s="130"/>
      <c r="F12" s="64"/>
      <c r="G12" s="68"/>
      <c r="H12" s="68"/>
      <c r="I12" s="69"/>
      <c r="J12" s="67"/>
      <c r="K12" s="66"/>
      <c r="L12" s="66"/>
      <c r="M12" s="66"/>
      <c r="N12" s="160"/>
      <c r="O12" s="161"/>
    </row>
    <row r="13" spans="1:19" ht="14.1" customHeight="1" x14ac:dyDescent="0.3">
      <c r="A13" s="180" t="s">
        <v>46</v>
      </c>
      <c r="B13" s="68"/>
      <c r="C13" s="66"/>
      <c r="D13" s="67"/>
      <c r="E13" s="130"/>
      <c r="F13" s="64"/>
      <c r="G13" s="180" t="s">
        <v>46</v>
      </c>
      <c r="H13" s="68"/>
      <c r="I13" s="66"/>
      <c r="J13" s="67"/>
      <c r="K13" s="66"/>
      <c r="L13" s="66"/>
      <c r="M13" s="66"/>
      <c r="O13" s="131"/>
    </row>
    <row r="14" spans="1:19" ht="14.1" customHeight="1" x14ac:dyDescent="0.3">
      <c r="A14" s="65" t="s">
        <v>49</v>
      </c>
      <c r="B14" s="70"/>
      <c r="C14" s="69" t="s">
        <v>7</v>
      </c>
      <c r="D14" s="67" t="str">
        <f>IF((B14)=""," ",IF(AND(B14&gt;=106.2,B14&lt;=117.4),"Pass","Fail"))</f>
        <v xml:space="preserve"> </v>
      </c>
      <c r="E14" s="130"/>
      <c r="F14" s="65"/>
      <c r="G14" s="65" t="s">
        <v>49</v>
      </c>
      <c r="H14" s="70"/>
      <c r="I14" s="69" t="s">
        <v>7</v>
      </c>
      <c r="J14" s="67" t="str">
        <f>IF((H14)=""," ",IF(AND(H14&gt;=106.2,H14&lt;=117.4),"Pass","Fail"))</f>
        <v xml:space="preserve"> </v>
      </c>
      <c r="K14" s="69" t="s">
        <v>48</v>
      </c>
      <c r="L14" s="66"/>
      <c r="M14" s="66"/>
      <c r="O14" s="20"/>
      <c r="S14" s="20"/>
    </row>
    <row r="15" spans="1:19" ht="14.1" customHeight="1" x14ac:dyDescent="0.3">
      <c r="A15" s="65" t="s">
        <v>49</v>
      </c>
      <c r="B15" s="70"/>
      <c r="C15" s="69" t="s">
        <v>18</v>
      </c>
      <c r="D15" s="67" t="str">
        <f>IF((B15)=""," ",IF(AND(B15&gt;=7,B15&lt;=13),"Pass","Fail"))</f>
        <v xml:space="preserve"> </v>
      </c>
      <c r="E15" s="130"/>
      <c r="F15" s="65"/>
      <c r="G15" s="65" t="s">
        <v>49</v>
      </c>
      <c r="H15" s="70"/>
      <c r="I15" s="69" t="s">
        <v>18</v>
      </c>
      <c r="J15" s="67" t="str">
        <f>IF((H15)=""," ",IF(AND(H15&gt;=7,H15&lt;=13),"Pass","Fail"))</f>
        <v xml:space="preserve"> </v>
      </c>
      <c r="K15" s="69" t="s">
        <v>105</v>
      </c>
      <c r="N15" s="210"/>
      <c r="O15" s="20"/>
    </row>
    <row r="16" spans="1:19" ht="14.1" customHeight="1" x14ac:dyDescent="0.3">
      <c r="A16" s="64"/>
      <c r="B16" s="66"/>
      <c r="C16" s="66"/>
      <c r="D16" s="67"/>
      <c r="E16" s="130"/>
      <c r="F16" s="66"/>
      <c r="G16" s="64"/>
      <c r="H16" s="66"/>
      <c r="I16" s="66"/>
      <c r="J16" s="67"/>
      <c r="K16" s="66"/>
    </row>
    <row r="17" spans="1:15" ht="14.1" customHeight="1" x14ac:dyDescent="0.3">
      <c r="A17" s="65" t="s">
        <v>50</v>
      </c>
      <c r="B17" s="70"/>
      <c r="C17" s="69" t="s">
        <v>7</v>
      </c>
      <c r="D17" s="67" t="str">
        <f>IF((B17)=""," ",IF(AND(B17&gt;=106.2,B17&lt;=117.4),"Pass","Fail"))</f>
        <v xml:space="preserve"> </v>
      </c>
      <c r="E17" s="130"/>
      <c r="F17" s="65"/>
      <c r="G17" s="65" t="s">
        <v>50</v>
      </c>
      <c r="H17" s="70"/>
      <c r="I17" s="69" t="s">
        <v>7</v>
      </c>
      <c r="J17" s="67" t="str">
        <f>IF((H17)=""," ",IF(AND(H17&gt;=106.2,H17&lt;=117.4),"Pass","Fail"))</f>
        <v xml:space="preserve"> </v>
      </c>
      <c r="K17" s="69" t="s">
        <v>48</v>
      </c>
    </row>
    <row r="18" spans="1:15" ht="14.1" customHeight="1" x14ac:dyDescent="0.3">
      <c r="A18" s="65" t="s">
        <v>50</v>
      </c>
      <c r="B18" s="70"/>
      <c r="C18" s="69" t="s">
        <v>18</v>
      </c>
      <c r="D18" s="67" t="str">
        <f>IF((B18)=""," ",IF(AND(B18&gt;=157,B18&lt;=163),"Pass","Fail"))</f>
        <v xml:space="preserve"> </v>
      </c>
      <c r="E18" s="130"/>
      <c r="F18" s="65"/>
      <c r="G18" s="65" t="s">
        <v>50</v>
      </c>
      <c r="H18" s="70"/>
      <c r="I18" s="69" t="s">
        <v>18</v>
      </c>
      <c r="J18" s="67" t="str">
        <f>IF((H18)=""," ",IF(AND(H18&gt;=157,H18&lt;=163),"Pass","Fail"))</f>
        <v xml:space="preserve"> </v>
      </c>
      <c r="K18" s="69" t="s">
        <v>106</v>
      </c>
      <c r="O18" s="20"/>
    </row>
    <row r="19" spans="1:15" ht="14.1" customHeight="1" x14ac:dyDescent="0.3">
      <c r="A19" s="64"/>
      <c r="B19" s="66"/>
      <c r="C19" s="66"/>
      <c r="D19" s="67"/>
      <c r="E19" s="130"/>
      <c r="F19" s="66"/>
      <c r="G19" s="64"/>
      <c r="H19" s="66"/>
      <c r="I19" s="66"/>
      <c r="J19" s="67"/>
      <c r="K19" s="66"/>
    </row>
    <row r="20" spans="1:15" ht="14.1" customHeight="1" x14ac:dyDescent="0.3">
      <c r="A20" s="65" t="s">
        <v>51</v>
      </c>
      <c r="B20" s="70"/>
      <c r="C20" s="69" t="s">
        <v>7</v>
      </c>
      <c r="D20" s="67" t="str">
        <f>IF((B20)=""," ",IF(AND(B20&gt;=106.2,B20&lt;=117.4),"Pass","Fail"))</f>
        <v xml:space="preserve"> </v>
      </c>
      <c r="E20" s="130"/>
      <c r="F20" s="65"/>
      <c r="G20" s="65" t="s">
        <v>51</v>
      </c>
      <c r="H20" s="70"/>
      <c r="I20" s="69" t="s">
        <v>7</v>
      </c>
      <c r="J20" s="67" t="str">
        <f>IF((H20)=""," ",IF(AND(H20&gt;=106.2,H20&lt;=117.4),"Pass","Fail"))</f>
        <v xml:space="preserve"> </v>
      </c>
      <c r="K20" s="69" t="s">
        <v>48</v>
      </c>
    </row>
    <row r="21" spans="1:15" ht="14.1" customHeight="1" x14ac:dyDescent="0.3">
      <c r="A21" s="65" t="s">
        <v>51</v>
      </c>
      <c r="B21" s="70"/>
      <c r="C21" s="69" t="s">
        <v>18</v>
      </c>
      <c r="D21" s="67" t="str">
        <f>IF((B21)=""," ",IF(AND(B21&gt;=167,B21&lt;=173),"Pass","Fail"))</f>
        <v xml:space="preserve"> </v>
      </c>
      <c r="E21" s="130"/>
      <c r="F21" s="65"/>
      <c r="G21" s="65" t="s">
        <v>51</v>
      </c>
      <c r="H21" s="70"/>
      <c r="I21" s="69" t="s">
        <v>18</v>
      </c>
      <c r="J21" s="67" t="str">
        <f>IF((H21)=""," ",IF(AND(H21&gt;=167,H21&lt;=173),"Pass","Fail"))</f>
        <v xml:space="preserve"> </v>
      </c>
      <c r="K21" s="69" t="s">
        <v>107</v>
      </c>
      <c r="O21" s="20"/>
    </row>
    <row r="22" spans="1:15" ht="14.1" customHeight="1" x14ac:dyDescent="0.3">
      <c r="E22" s="130"/>
      <c r="H22" s="68"/>
      <c r="I22" s="66"/>
      <c r="J22" s="66"/>
      <c r="K22" s="66"/>
      <c r="L22" s="66"/>
      <c r="M22" s="66"/>
    </row>
    <row r="23" spans="1:15" ht="14.1" customHeight="1" x14ac:dyDescent="0.3">
      <c r="B23" s="188" t="s">
        <v>63</v>
      </c>
      <c r="E23" s="130"/>
      <c r="F23" s="130"/>
      <c r="G23" s="130"/>
      <c r="H23" s="130" t="s">
        <v>63</v>
      </c>
      <c r="I23" s="130"/>
      <c r="J23" s="130"/>
      <c r="K23" s="130"/>
      <c r="L23" s="130"/>
      <c r="M23" s="130"/>
    </row>
    <row r="24" spans="1:15" ht="14.1" customHeight="1" x14ac:dyDescent="0.3">
      <c r="B24" s="169"/>
      <c r="C24" s="69" t="s">
        <v>18</v>
      </c>
      <c r="D24" s="67" t="str">
        <f>IF((B24)=""," ",IF(AND(B24&gt;=346,B24&lt;=350),"Pass","Fail"))</f>
        <v xml:space="preserve"> </v>
      </c>
      <c r="E24" s="202"/>
      <c r="G24" s="73"/>
      <c r="H24" s="73"/>
      <c r="I24" s="66"/>
      <c r="J24" s="69"/>
      <c r="K24" s="69"/>
      <c r="L24" s="72"/>
      <c r="M24" s="69"/>
    </row>
    <row r="25" spans="1:15" ht="14.1" customHeight="1" x14ac:dyDescent="0.3">
      <c r="F25" s="74"/>
      <c r="G25" s="73"/>
      <c r="H25" s="169"/>
      <c r="I25" s="69" t="s">
        <v>18</v>
      </c>
      <c r="J25" s="67" t="str">
        <f>IF((H25)=""," ",IF(AND(H25&gt;=346,H25&lt;=350),"Pass","Fail"))</f>
        <v xml:space="preserve"> </v>
      </c>
      <c r="K25" s="69" t="s">
        <v>103</v>
      </c>
      <c r="L25" s="69"/>
      <c r="M25" s="72"/>
    </row>
    <row r="26" spans="1:15" ht="14.1" customHeight="1" x14ac:dyDescent="0.3">
      <c r="A26" s="24" t="s">
        <v>44</v>
      </c>
      <c r="B26" s="26"/>
      <c r="C26" s="27"/>
      <c r="F26" s="66"/>
      <c r="I26" s="66"/>
      <c r="K26" s="211" t="s">
        <v>104</v>
      </c>
      <c r="L26" s="69"/>
    </row>
    <row r="27" spans="1:15" ht="14.1" customHeight="1" x14ac:dyDescent="0.3">
      <c r="F27" s="66"/>
      <c r="G27" s="24" t="s">
        <v>44</v>
      </c>
      <c r="H27" s="26"/>
      <c r="I27" s="27"/>
      <c r="J27" s="69"/>
    </row>
    <row r="28" spans="1:15" ht="14.1" customHeight="1" x14ac:dyDescent="0.3">
      <c r="J28" s="20"/>
      <c r="K28" s="20"/>
      <c r="L28" s="30"/>
      <c r="M28" s="20"/>
    </row>
    <row r="29" spans="1:15" ht="14.1" customHeight="1" x14ac:dyDescent="0.3">
      <c r="J29" s="23"/>
      <c r="K29" s="83"/>
      <c r="L29" s="83"/>
      <c r="M29" s="83"/>
    </row>
    <row r="30" spans="1:15" ht="14.1" customHeight="1" x14ac:dyDescent="0.3">
      <c r="F30" s="165"/>
      <c r="G30" s="167"/>
      <c r="H30" s="167"/>
      <c r="I30" s="166"/>
      <c r="J30" s="166"/>
      <c r="K30" s="166"/>
      <c r="L30" s="168"/>
      <c r="M30" s="166"/>
    </row>
    <row r="31" spans="1:15" ht="14.1" customHeight="1" x14ac:dyDescent="0.3">
      <c r="F31" s="165"/>
      <c r="G31" s="162"/>
      <c r="H31" s="162"/>
      <c r="I31" s="166"/>
      <c r="J31" s="166"/>
      <c r="K31" s="166"/>
      <c r="L31" s="168"/>
      <c r="M31" s="166"/>
    </row>
    <row r="32" spans="1:15" ht="14.1" customHeight="1" x14ac:dyDescent="0.3">
      <c r="F32" s="165"/>
      <c r="G32" s="167"/>
      <c r="H32" s="167"/>
      <c r="I32" s="166"/>
      <c r="J32" s="166"/>
      <c r="K32" s="166"/>
      <c r="L32" s="168"/>
      <c r="M32" s="166"/>
    </row>
    <row r="33" spans="6:14" ht="14.1" customHeight="1" x14ac:dyDescent="0.3">
      <c r="F33" s="165"/>
      <c r="G33" s="73"/>
      <c r="H33" s="164"/>
      <c r="I33" s="73"/>
      <c r="J33" s="73"/>
      <c r="K33" s="166"/>
      <c r="L33" s="168"/>
      <c r="M33" s="166"/>
    </row>
    <row r="34" spans="6:14" ht="14.1" customHeight="1" x14ac:dyDescent="0.3">
      <c r="F34" s="165"/>
      <c r="G34" s="167"/>
      <c r="H34" s="167"/>
      <c r="I34" s="166"/>
      <c r="J34" s="166"/>
      <c r="K34" s="166"/>
      <c r="L34" s="168"/>
      <c r="M34" s="166"/>
    </row>
    <row r="35" spans="6:14" ht="14.1" customHeight="1" x14ac:dyDescent="0.3">
      <c r="F35" s="165"/>
      <c r="G35" s="162"/>
      <c r="H35" s="162"/>
      <c r="I35" s="166"/>
      <c r="J35" s="166"/>
      <c r="K35" s="166"/>
      <c r="L35" s="168"/>
      <c r="M35" s="166"/>
    </row>
    <row r="36" spans="6:14" ht="14.1" customHeight="1" x14ac:dyDescent="0.3">
      <c r="F36" s="165"/>
      <c r="G36" s="167"/>
      <c r="H36" s="167"/>
      <c r="I36" s="166"/>
      <c r="J36" s="166"/>
      <c r="K36" s="166"/>
      <c r="L36" s="168"/>
      <c r="M36" s="166"/>
    </row>
    <row r="37" spans="6:14" ht="14.1" customHeight="1" x14ac:dyDescent="0.3">
      <c r="F37" s="163"/>
      <c r="G37" s="163"/>
      <c r="H37" s="164"/>
      <c r="I37" s="73"/>
      <c r="J37" s="73"/>
      <c r="K37" s="166"/>
      <c r="L37" s="168"/>
      <c r="M37" s="166"/>
    </row>
    <row r="38" spans="6:14" ht="14.1" customHeight="1" x14ac:dyDescent="0.3">
      <c r="F38" s="166"/>
      <c r="G38" s="167"/>
      <c r="H38" s="167"/>
      <c r="I38" s="166"/>
      <c r="J38" s="166"/>
      <c r="K38" s="166"/>
      <c r="L38" s="168"/>
      <c r="M38" s="166"/>
    </row>
    <row r="39" spans="6:14" ht="14.1" customHeight="1" x14ac:dyDescent="0.3">
      <c r="F39" s="166"/>
      <c r="G39" s="162"/>
      <c r="H39" s="162"/>
      <c r="I39" s="166"/>
      <c r="J39" s="166"/>
      <c r="K39" s="166"/>
      <c r="L39" s="168"/>
      <c r="M39" s="166"/>
    </row>
    <row r="40" spans="6:14" ht="14.1" customHeight="1" x14ac:dyDescent="0.3">
      <c r="F40" s="166"/>
      <c r="G40" s="167"/>
      <c r="H40" s="167"/>
      <c r="I40" s="166"/>
      <c r="J40" s="166"/>
      <c r="K40" s="166"/>
      <c r="L40" s="168"/>
      <c r="M40" s="166"/>
    </row>
    <row r="41" spans="6:14" ht="14.1" customHeight="1" x14ac:dyDescent="0.3">
      <c r="F41" s="166"/>
      <c r="G41" s="73"/>
      <c r="H41" s="164"/>
      <c r="I41" s="73"/>
      <c r="J41" s="73"/>
      <c r="K41" s="166"/>
      <c r="L41" s="168"/>
      <c r="M41" s="166"/>
    </row>
    <row r="42" spans="6:14" ht="14.1" customHeight="1" x14ac:dyDescent="0.3">
      <c r="F42" s="166"/>
      <c r="G42" s="167"/>
      <c r="H42" s="167"/>
      <c r="I42" s="166"/>
      <c r="J42" s="166"/>
      <c r="K42" s="166"/>
      <c r="L42" s="168"/>
      <c r="M42" s="166"/>
    </row>
    <row r="43" spans="6:14" ht="14.1" customHeight="1" x14ac:dyDescent="0.3">
      <c r="F43" s="166"/>
      <c r="G43" s="162"/>
      <c r="H43" s="162"/>
      <c r="I43" s="166"/>
      <c r="J43" s="166"/>
      <c r="K43" s="166"/>
      <c r="L43" s="168"/>
      <c r="M43" s="166"/>
    </row>
    <row r="44" spans="6:14" ht="14.1" customHeight="1" x14ac:dyDescent="0.3">
      <c r="F44" s="166"/>
      <c r="G44" s="166"/>
      <c r="H44" s="166"/>
      <c r="I44" s="166"/>
      <c r="J44" s="166"/>
      <c r="K44" s="166"/>
      <c r="L44" s="168"/>
      <c r="M44" s="166"/>
    </row>
    <row r="45" spans="6:14" ht="14.1" customHeight="1" x14ac:dyDescent="0.3">
      <c r="F45" s="166"/>
      <c r="G45" s="73"/>
      <c r="H45" s="164"/>
      <c r="I45" s="73"/>
      <c r="J45" s="73"/>
      <c r="K45" s="166"/>
      <c r="L45" s="168"/>
      <c r="M45" s="166"/>
    </row>
    <row r="46" spans="6:14" ht="14.1" customHeight="1" x14ac:dyDescent="0.3">
      <c r="F46" s="166"/>
      <c r="G46" s="167"/>
      <c r="H46" s="167"/>
      <c r="I46" s="166"/>
      <c r="J46" s="166"/>
      <c r="K46" s="166"/>
      <c r="L46" s="168"/>
      <c r="M46" s="166"/>
      <c r="N46" s="83"/>
    </row>
    <row r="47" spans="6:14" ht="14.1" customHeight="1" x14ac:dyDescent="0.3">
      <c r="F47" s="166"/>
      <c r="G47" s="162"/>
      <c r="H47" s="162"/>
      <c r="I47" s="166"/>
      <c r="J47" s="166"/>
      <c r="K47" s="166"/>
      <c r="L47" s="168"/>
      <c r="M47" s="166"/>
      <c r="N47" s="83"/>
    </row>
    <row r="48" spans="6:14" ht="14.1" customHeight="1" x14ac:dyDescent="0.3">
      <c r="F48" s="166"/>
      <c r="G48" s="166"/>
      <c r="H48" s="166"/>
      <c r="I48" s="166"/>
      <c r="J48" s="166"/>
      <c r="K48" s="166"/>
      <c r="L48" s="168"/>
      <c r="M48" s="166"/>
      <c r="N48" s="83"/>
    </row>
    <row r="49" spans="6:14" ht="14.1" customHeight="1" x14ac:dyDescent="0.3">
      <c r="N49" s="83"/>
    </row>
    <row r="50" spans="6:14" ht="14.1" customHeight="1" x14ac:dyDescent="0.3"/>
    <row r="51" spans="6:14" ht="14.1" customHeight="1" x14ac:dyDescent="0.3"/>
    <row r="52" spans="6:14" ht="14.1" customHeight="1" x14ac:dyDescent="0.3"/>
    <row r="53" spans="6:14" ht="14.1" customHeight="1" x14ac:dyDescent="0.3"/>
    <row r="54" spans="6:14" ht="14.1" customHeight="1" x14ac:dyDescent="0.3"/>
    <row r="55" spans="6:14" ht="14.1" customHeight="1" x14ac:dyDescent="0.3"/>
    <row r="56" spans="6:14" ht="14.1" customHeight="1" x14ac:dyDescent="0.3">
      <c r="F56" s="23"/>
      <c r="G56" s="24"/>
      <c r="H56" s="29"/>
      <c r="I56" s="23"/>
      <c r="J56" s="23"/>
    </row>
    <row r="57" spans="6:14" ht="14.1" customHeight="1" x14ac:dyDescent="0.3">
      <c r="F57" s="23"/>
      <c r="G57" s="24"/>
      <c r="H57" s="29"/>
      <c r="I57" s="23"/>
      <c r="J57" s="23"/>
    </row>
    <row r="58" spans="6:14" ht="14.1" customHeight="1" x14ac:dyDescent="0.3">
      <c r="F58" s="23"/>
      <c r="G58" s="24"/>
      <c r="H58" s="28"/>
      <c r="I58" s="23"/>
      <c r="J58" s="23"/>
    </row>
    <row r="59" spans="6:14" ht="14.1" customHeight="1" x14ac:dyDescent="0.3">
      <c r="F59" s="23"/>
      <c r="G59" s="25"/>
      <c r="H59" s="25"/>
      <c r="I59" s="23"/>
      <c r="J59" s="23"/>
    </row>
    <row r="60" spans="6:14" ht="14.1" customHeight="1" x14ac:dyDescent="0.3">
      <c r="F60" s="23"/>
      <c r="G60" s="23"/>
      <c r="H60" s="23"/>
      <c r="I60" s="23"/>
      <c r="J60" s="23"/>
    </row>
    <row r="61" spans="6:14" ht="14.1" customHeight="1" x14ac:dyDescent="0.3"/>
    <row r="62" spans="6:14" ht="14.1" customHeight="1" x14ac:dyDescent="0.3"/>
  </sheetData>
  <phoneticPr fontId="5" type="noConversion"/>
  <conditionalFormatting sqref="H12">
    <cfRule type="containsText" dxfId="22" priority="18" operator="containsText" text="Fail">
      <formula>NOT(ISERROR(SEARCH("Fail",H12)))</formula>
    </cfRule>
  </conditionalFormatting>
  <conditionalFormatting sqref="J11">
    <cfRule type="containsText" dxfId="21" priority="17" operator="containsText" text="Fail">
      <formula>NOT(ISERROR(SEARCH("Fail",J11)))</formula>
    </cfRule>
  </conditionalFormatting>
  <conditionalFormatting sqref="J14">
    <cfRule type="containsText" dxfId="20" priority="16" operator="containsText" text="Fail">
      <formula>NOT(ISERROR(SEARCH("Fail",J14)))</formula>
    </cfRule>
  </conditionalFormatting>
  <conditionalFormatting sqref="J15">
    <cfRule type="containsText" dxfId="19" priority="15" operator="containsText" text="Fail">
      <formula>NOT(ISERROR(SEARCH("Fail",J15)))</formula>
    </cfRule>
  </conditionalFormatting>
  <conditionalFormatting sqref="J17">
    <cfRule type="containsText" dxfId="18" priority="14" operator="containsText" text="Fail">
      <formula>NOT(ISERROR(SEARCH("Fail",J17)))</formula>
    </cfRule>
  </conditionalFormatting>
  <conditionalFormatting sqref="J18">
    <cfRule type="containsText" dxfId="17" priority="13" operator="containsText" text="Fail">
      <formula>NOT(ISERROR(SEARCH("Fail",J18)))</formula>
    </cfRule>
  </conditionalFormatting>
  <conditionalFormatting sqref="J20">
    <cfRule type="containsText" dxfId="16" priority="12" operator="containsText" text="Fail">
      <formula>NOT(ISERROR(SEARCH("Fail",J20)))</formula>
    </cfRule>
  </conditionalFormatting>
  <conditionalFormatting sqref="J21">
    <cfRule type="containsText" dxfId="15" priority="11" operator="containsText" text="Fail">
      <formula>NOT(ISERROR(SEARCH("Fail",J21)))</formula>
    </cfRule>
  </conditionalFormatting>
  <conditionalFormatting sqref="J25">
    <cfRule type="containsText" dxfId="14" priority="10" operator="containsText" text="Fail">
      <formula>NOT(ISERROR(SEARCH("Fail",J25)))</formula>
    </cfRule>
  </conditionalFormatting>
  <conditionalFormatting sqref="D11">
    <cfRule type="containsText" dxfId="13" priority="9" operator="containsText" text="Fail">
      <formula>NOT(ISERROR(SEARCH("Fail",D11)))</formula>
    </cfRule>
  </conditionalFormatting>
  <conditionalFormatting sqref="D14">
    <cfRule type="containsText" dxfId="12" priority="8" operator="containsText" text="Fail">
      <formula>NOT(ISERROR(SEARCH("Fail",D14)))</formula>
    </cfRule>
  </conditionalFormatting>
  <conditionalFormatting sqref="D15">
    <cfRule type="containsText" dxfId="11" priority="7" operator="containsText" text="Fail">
      <formula>NOT(ISERROR(SEARCH("Fail",D15)))</formula>
    </cfRule>
  </conditionalFormatting>
  <conditionalFormatting sqref="D17">
    <cfRule type="containsText" dxfId="10" priority="6" operator="containsText" text="Fail">
      <formula>NOT(ISERROR(SEARCH("Fail",D17)))</formula>
    </cfRule>
  </conditionalFormatting>
  <conditionalFormatting sqref="D18">
    <cfRule type="containsText" dxfId="9" priority="5" operator="containsText" text="Fail">
      <formula>NOT(ISERROR(SEARCH("Fail",D18)))</formula>
    </cfRule>
  </conditionalFormatting>
  <conditionalFormatting sqref="D20">
    <cfRule type="containsText" dxfId="8" priority="4" operator="containsText" text="Fail">
      <formula>NOT(ISERROR(SEARCH("Fail",D20)))</formula>
    </cfRule>
  </conditionalFormatting>
  <conditionalFormatting sqref="D21">
    <cfRule type="containsText" dxfId="7" priority="3" operator="containsText" text="Fail">
      <formula>NOT(ISERROR(SEARCH("Fail",D21)))</formula>
    </cfRule>
  </conditionalFormatting>
  <conditionalFormatting sqref="D24">
    <cfRule type="containsText" dxfId="6" priority="2" operator="containsText" text="Fail">
      <formula>NOT(ISERROR(SEARCH("Fail",D24)))</formula>
    </cfRule>
  </conditionalFormatting>
  <dataValidations count="1">
    <dataValidation type="custom" allowBlank="1" showInputMessage="1" showErrorMessage="1" sqref="H22 H10 G40:H40 G36:H36 G32:H32 H13 D21 J17 J20 J25 J21 H3 D24 B13 D17 D20 J18 J14 J15 D14 D15 D18 D11 J11">
      <formula1>"5*5"</formula1>
    </dataValidation>
  </dataValidations>
  <pageMargins left="0.75" right="0.75" top="1" bottom="1" header="0.5" footer="0.5"/>
  <pageSetup scale="87" orientation="portrait" r:id="rId1"/>
  <headerFooter alignWithMargins="0"/>
  <ignoredErrors>
    <ignoredError sqref="J14:J15 J17:J18 J20:J21 D14:D15 D17:D18 D20:D21 J25 D24 D11 J1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8"/>
  <sheetViews>
    <sheetView workbookViewId="0">
      <selection activeCell="D19" sqref="D19"/>
    </sheetView>
  </sheetViews>
  <sheetFormatPr defaultColWidth="9" defaultRowHeight="15.6" x14ac:dyDescent="0.3"/>
  <cols>
    <col min="1" max="1" width="6.3984375" style="21" customWidth="1"/>
    <col min="2" max="2" width="8.5" style="21" customWidth="1"/>
    <col min="3" max="3" width="9.8984375" style="21" customWidth="1"/>
    <col min="4" max="4" width="4" style="21" customWidth="1"/>
    <col min="5" max="5" width="10.09765625" style="21" customWidth="1"/>
    <col min="6" max="6" width="8.69921875" style="21" customWidth="1"/>
    <col min="7" max="16384" width="9" style="21"/>
  </cols>
  <sheetData>
    <row r="1" spans="1:8" ht="17.399999999999999" x14ac:dyDescent="0.3">
      <c r="F1" s="76" t="s">
        <v>8</v>
      </c>
    </row>
    <row r="2" spans="1:8" ht="9" customHeight="1" x14ac:dyDescent="0.3">
      <c r="B2" s="33"/>
    </row>
    <row r="3" spans="1:8" ht="13.5" customHeight="1" x14ac:dyDescent="0.3">
      <c r="E3" s="7" t="s">
        <v>38</v>
      </c>
      <c r="F3" s="146" t="str">
        <f>IF('Met Summary'!C3&gt;0,'Met Summary'!C3," ")</f>
        <v xml:space="preserve"> </v>
      </c>
      <c r="G3" s="147"/>
    </row>
    <row r="4" spans="1:8" ht="13.5" customHeight="1" x14ac:dyDescent="0.3">
      <c r="E4" s="7" t="s">
        <v>39</v>
      </c>
      <c r="F4" s="137"/>
      <c r="G4" s="140"/>
    </row>
    <row r="5" spans="1:8" ht="13.5" customHeight="1" x14ac:dyDescent="0.3">
      <c r="E5" s="7" t="s">
        <v>40</v>
      </c>
      <c r="F5" s="135"/>
      <c r="G5" s="136"/>
    </row>
    <row r="6" spans="1:8" ht="13.5" customHeight="1" x14ac:dyDescent="0.3">
      <c r="E6" s="22" t="s">
        <v>99</v>
      </c>
      <c r="F6" s="148"/>
      <c r="G6" s="141"/>
    </row>
    <row r="7" spans="1:8" ht="12.75" customHeight="1" x14ac:dyDescent="0.3">
      <c r="A7" s="34"/>
      <c r="E7" s="22" t="s">
        <v>100</v>
      </c>
      <c r="F7" s="144"/>
      <c r="G7" s="141"/>
    </row>
    <row r="8" spans="1:8" ht="9" customHeight="1" x14ac:dyDescent="0.3">
      <c r="B8" s="22"/>
      <c r="C8" s="77"/>
    </row>
    <row r="9" spans="1:8" ht="13.5" customHeight="1" x14ac:dyDescent="0.3">
      <c r="B9" s="187" t="s">
        <v>79</v>
      </c>
      <c r="F9" s="187" t="s">
        <v>80</v>
      </c>
    </row>
    <row r="10" spans="1:8" ht="13.5" customHeight="1" x14ac:dyDescent="0.3">
      <c r="B10" s="67" t="s">
        <v>64</v>
      </c>
      <c r="F10" s="67" t="s">
        <v>64</v>
      </c>
    </row>
    <row r="11" spans="1:8" ht="13.5" customHeight="1" x14ac:dyDescent="0.3">
      <c r="A11" s="22"/>
      <c r="B11" s="193"/>
      <c r="D11" s="189" t="s">
        <v>81</v>
      </c>
      <c r="F11" s="191" t="str">
        <f>IF(B11&gt;0,B11," ")</f>
        <v xml:space="preserve"> </v>
      </c>
    </row>
    <row r="12" spans="1:8" ht="13.5" customHeight="1" x14ac:dyDescent="0.3">
      <c r="A12" s="22"/>
      <c r="B12" s="204"/>
      <c r="D12" s="189" t="s">
        <v>82</v>
      </c>
      <c r="F12" s="205" t="str">
        <f>IF(B12&gt;0,B12," ")</f>
        <v xml:space="preserve"> </v>
      </c>
    </row>
    <row r="13" spans="1:8" customFormat="1" ht="13.5" customHeight="1" x14ac:dyDescent="0.3">
      <c r="A13" s="22"/>
      <c r="B13" s="203"/>
      <c r="C13" s="21"/>
      <c r="D13" s="189" t="s">
        <v>101</v>
      </c>
      <c r="E13" s="21"/>
      <c r="F13" s="194" t="str">
        <f>IF(B13&gt;0,B13," ")</f>
        <v xml:space="preserve"> </v>
      </c>
      <c r="H13" s="21"/>
    </row>
    <row r="14" spans="1:8" customFormat="1" ht="13.5" customHeight="1" x14ac:dyDescent="0.3">
      <c r="A14" s="21"/>
      <c r="B14" s="77"/>
      <c r="C14" s="21"/>
      <c r="D14" s="188"/>
      <c r="E14" s="21"/>
      <c r="F14" s="77"/>
      <c r="H14" s="21"/>
    </row>
    <row r="15" spans="1:8" customFormat="1" ht="13.5" customHeight="1" x14ac:dyDescent="0.3">
      <c r="A15" s="65"/>
      <c r="B15" s="80"/>
      <c r="C15" s="21"/>
      <c r="D15" s="190" t="s">
        <v>83</v>
      </c>
      <c r="E15" s="21"/>
      <c r="F15" s="80"/>
      <c r="H15" s="21"/>
    </row>
    <row r="16" spans="1:8" customFormat="1" ht="13.5" customHeight="1" x14ac:dyDescent="0.3">
      <c r="A16" s="65"/>
      <c r="B16" s="81"/>
      <c r="C16" s="21"/>
      <c r="D16" s="190" t="s">
        <v>84</v>
      </c>
      <c r="E16" s="21"/>
      <c r="F16" s="81"/>
      <c r="H16" s="21"/>
    </row>
    <row r="17" spans="1:9" customFormat="1" ht="13.5" customHeight="1" x14ac:dyDescent="0.3">
      <c r="A17" s="65"/>
      <c r="B17" s="78" t="str">
        <f>IF(B16,B16*1.333224," ")</f>
        <v xml:space="preserve"> </v>
      </c>
      <c r="C17" s="21"/>
      <c r="D17" s="190" t="s">
        <v>85</v>
      </c>
      <c r="E17" s="21"/>
      <c r="F17" s="78" t="str">
        <f>IF(F16,F16*1.333224," ")</f>
        <v xml:space="preserve"> </v>
      </c>
      <c r="H17" s="21"/>
    </row>
    <row r="18" spans="1:9" customFormat="1" ht="13.5" customHeight="1" x14ac:dyDescent="0.3">
      <c r="A18" s="54"/>
      <c r="B18" s="79" t="str">
        <f>IF(B16,B15-B17," ")</f>
        <v xml:space="preserve"> </v>
      </c>
      <c r="C18" s="21"/>
      <c r="D18" s="184" t="s">
        <v>86</v>
      </c>
      <c r="E18" s="83"/>
      <c r="F18" s="79" t="str">
        <f>IF(F16,F15-F17," ")</f>
        <v xml:space="preserve"> </v>
      </c>
      <c r="G18" s="84"/>
      <c r="H18" s="21"/>
      <c r="I18" s="84"/>
    </row>
    <row r="19" spans="1:9" ht="13.5" customHeight="1" x14ac:dyDescent="0.3">
      <c r="A19" s="57"/>
      <c r="B19" s="58" t="str">
        <f>IF(B16,IF(ABS(B18)&lt;=3,"Pass","Fail")," ")</f>
        <v xml:space="preserve"> </v>
      </c>
      <c r="D19" s="185" t="s">
        <v>87</v>
      </c>
      <c r="E19" s="83"/>
      <c r="F19" s="58" t="str">
        <f>IF(F16,IF(ABS(F18)&lt;=3,"Pass","Fail")," ")</f>
        <v xml:space="preserve"> </v>
      </c>
      <c r="G19" s="83"/>
      <c r="I19" s="83"/>
    </row>
    <row r="20" spans="1:9" ht="13.5" customHeight="1" x14ac:dyDescent="0.3">
      <c r="E20" s="83"/>
      <c r="F20" s="83"/>
      <c r="G20" s="83"/>
      <c r="I20" s="83"/>
    </row>
    <row r="21" spans="1:9" ht="13.5" customHeight="1" x14ac:dyDescent="0.3">
      <c r="E21" s="57" t="s">
        <v>44</v>
      </c>
      <c r="F21" s="26"/>
      <c r="G21" s="27"/>
      <c r="I21" s="83"/>
    </row>
    <row r="22" spans="1:9" x14ac:dyDescent="0.3">
      <c r="A22" s="86"/>
      <c r="B22" s="86"/>
      <c r="C22" s="86"/>
      <c r="D22" s="87"/>
      <c r="E22" s="87"/>
      <c r="F22" s="88"/>
      <c r="G22" s="85"/>
      <c r="H22" s="83"/>
      <c r="I22" s="83"/>
    </row>
    <row r="23" spans="1:9" x14ac:dyDescent="0.3">
      <c r="A23" s="88"/>
      <c r="B23" s="88"/>
      <c r="C23" s="88"/>
      <c r="D23" s="88"/>
      <c r="E23" s="88"/>
      <c r="F23" s="88"/>
      <c r="G23" s="85"/>
    </row>
    <row r="24" spans="1:9" x14ac:dyDescent="0.3">
      <c r="A24"/>
      <c r="B24"/>
      <c r="C24"/>
      <c r="D24"/>
      <c r="E24"/>
      <c r="F24"/>
    </row>
    <row r="25" spans="1:9" x14ac:dyDescent="0.3">
      <c r="C25" s="25"/>
      <c r="D25" s="23"/>
      <c r="E25" s="23"/>
      <c r="F25" s="83"/>
      <c r="G25" s="83"/>
    </row>
    <row r="26" spans="1:9" x14ac:dyDescent="0.3">
      <c r="C26" s="28"/>
      <c r="D26" s="23"/>
      <c r="E26" s="23"/>
      <c r="F26" s="83"/>
      <c r="G26" s="83"/>
    </row>
    <row r="27" spans="1:9" x14ac:dyDescent="0.3">
      <c r="C27" s="83"/>
      <c r="D27" s="83"/>
      <c r="E27" s="83"/>
      <c r="F27" s="83"/>
      <c r="G27" s="83"/>
    </row>
    <row r="28" spans="1:9" x14ac:dyDescent="0.3">
      <c r="C28" s="83"/>
      <c r="D28" s="83"/>
      <c r="E28" s="83"/>
      <c r="F28" s="83"/>
      <c r="G28" s="83"/>
    </row>
  </sheetData>
  <phoneticPr fontId="5" type="noConversion"/>
  <conditionalFormatting sqref="B19 F19">
    <cfRule type="containsText" dxfId="5" priority="1" operator="containsText" text="Fail">
      <formula>NOT(ISERROR(SEARCH("Fail",B19)))</formula>
    </cfRule>
  </conditionalFormatting>
  <dataValidations disablePrompts="1" count="1">
    <dataValidation type="custom" allowBlank="1" showInputMessage="1" showErrorMessage="1" sqref="F19 F3 F17 B17 B19 B18 F18">
      <formula1>"5*5"</formula1>
    </dataValidation>
  </dataValidations>
  <pageMargins left="0.75" right="0.75" top="1" bottom="1" header="0.5" footer="0.5"/>
  <pageSetup orientation="portrait" r:id="rId1"/>
  <headerFooter alignWithMargins="0"/>
  <ignoredErrors>
    <ignoredError sqref="B17 F11:F13 F17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38"/>
  <sheetViews>
    <sheetView topLeftCell="A13" workbookViewId="0">
      <selection activeCell="G14" sqref="G14"/>
    </sheetView>
  </sheetViews>
  <sheetFormatPr defaultRowHeight="15.6" x14ac:dyDescent="0.3"/>
  <cols>
    <col min="1" max="1" width="10.19921875" customWidth="1"/>
    <col min="2" max="2" width="11.59765625" customWidth="1"/>
    <col min="3" max="3" width="10.69921875" customWidth="1"/>
    <col min="4" max="4" width="10.3984375" customWidth="1"/>
    <col min="5" max="5" width="10.09765625" customWidth="1"/>
    <col min="6" max="6" width="9.8984375" bestFit="1" customWidth="1"/>
  </cols>
  <sheetData>
    <row r="1" spans="3:12" ht="15.75" customHeight="1" x14ac:dyDescent="0.4">
      <c r="D1" s="3"/>
      <c r="E1" s="3"/>
      <c r="F1" s="91" t="s">
        <v>30</v>
      </c>
      <c r="G1" s="1"/>
      <c r="H1" s="1"/>
      <c r="I1" s="1"/>
      <c r="J1" s="1"/>
    </row>
    <row r="2" spans="3:12" ht="14.1" customHeight="1" x14ac:dyDescent="0.3"/>
    <row r="3" spans="3:12" ht="14.1" customHeight="1" x14ac:dyDescent="0.3">
      <c r="C3" s="4"/>
      <c r="E3" s="54" t="s">
        <v>38</v>
      </c>
      <c r="F3" s="146" t="str">
        <f>IF('Met Summary'!C3&gt;0,'Met Summary'!C3," ")</f>
        <v xml:space="preserve"> </v>
      </c>
      <c r="G3" s="147"/>
    </row>
    <row r="4" spans="3:12" ht="14.1" customHeight="1" x14ac:dyDescent="0.3">
      <c r="C4" s="4"/>
      <c r="E4" s="54" t="s">
        <v>39</v>
      </c>
      <c r="F4" s="140"/>
      <c r="G4" s="140"/>
    </row>
    <row r="5" spans="3:12" ht="14.1" customHeight="1" x14ac:dyDescent="0.3">
      <c r="C5" s="4"/>
      <c r="E5" s="54" t="s">
        <v>40</v>
      </c>
      <c r="F5" s="138"/>
      <c r="G5" s="139"/>
    </row>
    <row r="6" spans="3:12" ht="14.1" customHeight="1" x14ac:dyDescent="0.3">
      <c r="E6" s="65" t="s">
        <v>96</v>
      </c>
      <c r="F6" s="149"/>
      <c r="G6" s="145"/>
    </row>
    <row r="7" spans="3:12" ht="14.1" customHeight="1" x14ac:dyDescent="0.3">
      <c r="E7" s="65" t="s">
        <v>97</v>
      </c>
      <c r="F7" s="142"/>
      <c r="G7" s="145"/>
      <c r="I7" s="11"/>
      <c r="J7" s="11"/>
    </row>
    <row r="8" spans="3:12" ht="14.1" customHeight="1" x14ac:dyDescent="0.3">
      <c r="F8" s="187" t="s">
        <v>80</v>
      </c>
    </row>
    <row r="9" spans="3:12" ht="14.1" customHeight="1" x14ac:dyDescent="0.3">
      <c r="F9" s="38" t="s">
        <v>59</v>
      </c>
      <c r="G9" s="9"/>
    </row>
    <row r="10" spans="3:12" ht="14.1" customHeight="1" x14ac:dyDescent="0.3">
      <c r="E10" s="7" t="s">
        <v>55</v>
      </c>
      <c r="F10" s="150"/>
      <c r="G10" s="90"/>
    </row>
    <row r="11" spans="3:12" ht="14.1" customHeight="1" x14ac:dyDescent="0.3">
      <c r="E11" s="7" t="s">
        <v>56</v>
      </c>
      <c r="F11" s="82"/>
      <c r="G11" s="90"/>
    </row>
    <row r="12" spans="3:12" ht="14.1" customHeight="1" thickBot="1" x14ac:dyDescent="0.35">
      <c r="E12" s="84"/>
      <c r="F12" s="9"/>
      <c r="G12" s="9"/>
    </row>
    <row r="13" spans="3:12" ht="63" customHeight="1" thickBot="1" x14ac:dyDescent="0.35">
      <c r="C13" s="120" t="s">
        <v>0</v>
      </c>
      <c r="D13" s="127" t="s">
        <v>34</v>
      </c>
      <c r="E13" s="121" t="s">
        <v>3</v>
      </c>
      <c r="F13" s="121" t="s">
        <v>26</v>
      </c>
      <c r="G13" s="170" t="s">
        <v>54</v>
      </c>
      <c r="H13" s="172"/>
      <c r="I13" s="59"/>
      <c r="L13" s="122"/>
    </row>
    <row r="14" spans="3:12" ht="14.1" customHeight="1" thickBot="1" x14ac:dyDescent="0.35">
      <c r="C14" s="155" t="s">
        <v>4</v>
      </c>
      <c r="D14" s="156">
        <v>3</v>
      </c>
      <c r="E14" s="156">
        <v>0</v>
      </c>
      <c r="F14" s="159"/>
      <c r="G14" s="171" t="str">
        <f>IF((F14)=""," ",IF(AND(F14&gt;=-1,F14&lt;=1),"Pass","Fail"))</f>
        <v xml:space="preserve"> </v>
      </c>
      <c r="H14" s="172"/>
      <c r="I14" s="59"/>
      <c r="J14" s="157"/>
      <c r="K14" s="2"/>
      <c r="L14" s="2"/>
    </row>
    <row r="15" spans="3:12" ht="14.1" customHeight="1" thickBot="1" x14ac:dyDescent="0.35">
      <c r="C15" s="155" t="s">
        <v>5</v>
      </c>
      <c r="D15" s="156">
        <v>4</v>
      </c>
      <c r="E15" s="156">
        <v>50</v>
      </c>
      <c r="F15" s="159"/>
      <c r="G15" s="171" t="str">
        <f>IF((F15)=""," ",IF(AND(F15&gt;=49,F15&lt;=51),"Pass","Fail"))</f>
        <v xml:space="preserve"> </v>
      </c>
      <c r="H15" s="172"/>
      <c r="I15" s="59"/>
      <c r="J15" s="158"/>
      <c r="K15" s="2"/>
      <c r="L15" s="2"/>
    </row>
    <row r="16" spans="3:12" ht="14.1" customHeight="1" thickBot="1" x14ac:dyDescent="0.35">
      <c r="C16" s="155" t="s">
        <v>6</v>
      </c>
      <c r="D16" s="156">
        <v>5</v>
      </c>
      <c r="E16" s="156">
        <v>95</v>
      </c>
      <c r="F16" s="159"/>
      <c r="G16" s="171" t="str">
        <f>IF((F16)=""," ",IF(AND(F16&gt;=94,F16&lt;=96),"Pass","Fail"))</f>
        <v xml:space="preserve"> </v>
      </c>
      <c r="H16" s="172"/>
      <c r="I16" s="59"/>
      <c r="J16" s="158"/>
      <c r="K16" s="2"/>
    </row>
    <row r="17" spans="1:16" ht="14.1" customHeight="1" x14ac:dyDescent="0.3">
      <c r="B17" s="187" t="s">
        <v>79</v>
      </c>
      <c r="C17" s="4"/>
      <c r="L17" s="2"/>
    </row>
    <row r="18" spans="1:16" ht="14.1" customHeight="1" x14ac:dyDescent="0.3">
      <c r="A18" s="7" t="s">
        <v>78</v>
      </c>
      <c r="B18" s="201"/>
      <c r="C18" s="4"/>
      <c r="F18" s="38" t="s">
        <v>65</v>
      </c>
      <c r="G18" s="84"/>
    </row>
    <row r="19" spans="1:16" ht="14.1" customHeight="1" x14ac:dyDescent="0.3">
      <c r="B19" s="198"/>
      <c r="D19" s="183" t="s">
        <v>89</v>
      </c>
      <c r="F19" s="195" t="str">
        <f>IF(B19&gt;0,B19," ")</f>
        <v xml:space="preserve"> </v>
      </c>
      <c r="G19" s="196"/>
    </row>
    <row r="20" spans="1:16" ht="14.1" customHeight="1" x14ac:dyDescent="0.3">
      <c r="B20" s="199"/>
      <c r="D20" s="183" t="s">
        <v>90</v>
      </c>
      <c r="F20" s="195" t="str">
        <f>IF(B20&gt;0,B20," ")</f>
        <v xml:space="preserve"> </v>
      </c>
      <c r="G20" s="196"/>
      <c r="K20" s="54"/>
      <c r="L20" s="2"/>
      <c r="P20" s="2"/>
    </row>
    <row r="21" spans="1:16" ht="14.1" customHeight="1" x14ac:dyDescent="0.3">
      <c r="B21" s="200"/>
      <c r="D21" s="183" t="s">
        <v>91</v>
      </c>
      <c r="F21" s="197" t="str">
        <f>IF(B21&gt;0,B21," ")</f>
        <v xml:space="preserve"> </v>
      </c>
      <c r="G21" s="196"/>
      <c r="L21" s="2"/>
    </row>
    <row r="22" spans="1:16" ht="14.1" customHeight="1" x14ac:dyDescent="0.3">
      <c r="D22" s="133"/>
    </row>
    <row r="23" spans="1:16" ht="14.1" customHeight="1" x14ac:dyDescent="0.3">
      <c r="B23" s="94"/>
      <c r="D23" s="183" t="s">
        <v>92</v>
      </c>
      <c r="F23" s="94"/>
    </row>
    <row r="24" spans="1:16" ht="14.1" customHeight="1" x14ac:dyDescent="0.3">
      <c r="B24" s="94"/>
      <c r="D24" s="183" t="s">
        <v>93</v>
      </c>
      <c r="F24" s="94"/>
    </row>
    <row r="25" spans="1:16" ht="14.1" customHeight="1" x14ac:dyDescent="0.3">
      <c r="B25" s="95" t="str">
        <f>IF(B24,B23-B24," ")</f>
        <v xml:space="preserve"> </v>
      </c>
      <c r="D25" s="184" t="s">
        <v>94</v>
      </c>
      <c r="F25" s="95" t="str">
        <f>IF(F24,F23-F24," ")</f>
        <v xml:space="preserve"> </v>
      </c>
    </row>
    <row r="26" spans="1:16" ht="14.1" customHeight="1" x14ac:dyDescent="0.35">
      <c r="B26" s="58" t="str">
        <f>IF(B24,IF(ABS(B25)&lt;=10,"Pass","Fail")," ")</f>
        <v xml:space="preserve"> </v>
      </c>
      <c r="C26" s="6"/>
      <c r="D26" s="185" t="s">
        <v>95</v>
      </c>
      <c r="F26" s="58" t="str">
        <f>IF(F24,IF(ABS(F25)&lt;=10,"Pass","Fail")," ")</f>
        <v xml:space="preserve"> </v>
      </c>
      <c r="J26" s="84"/>
      <c r="L26" s="3"/>
      <c r="M26" s="3"/>
      <c r="N26" s="3"/>
    </row>
    <row r="27" spans="1:16" x14ac:dyDescent="0.3">
      <c r="A27" s="39" t="s">
        <v>14</v>
      </c>
      <c r="B27" s="17"/>
      <c r="C27" s="18"/>
      <c r="E27" s="92"/>
      <c r="F27" s="90"/>
      <c r="G27" s="90"/>
      <c r="J27" s="84"/>
      <c r="L27" s="133"/>
      <c r="M27" s="133"/>
      <c r="N27" s="133"/>
    </row>
    <row r="28" spans="1:16" x14ac:dyDescent="0.3">
      <c r="E28" s="13" t="s">
        <v>14</v>
      </c>
      <c r="F28" s="17"/>
      <c r="G28" s="18"/>
      <c r="I28" s="84"/>
      <c r="J28" s="84"/>
    </row>
    <row r="29" spans="1:16" x14ac:dyDescent="0.3">
      <c r="C29" s="5"/>
      <c r="F29" s="93"/>
      <c r="G29" s="93"/>
      <c r="I29" s="84"/>
      <c r="J29" s="84"/>
    </row>
    <row r="30" spans="1:16" x14ac:dyDescent="0.3">
      <c r="E30" s="39"/>
      <c r="F30" s="90"/>
      <c r="G30" s="90"/>
    </row>
    <row r="31" spans="1:16" x14ac:dyDescent="0.3">
      <c r="C31" s="4"/>
    </row>
    <row r="33" spans="3:9" x14ac:dyDescent="0.3">
      <c r="C33" s="96"/>
      <c r="D33" s="14"/>
      <c r="E33" s="14"/>
      <c r="F33" s="14"/>
      <c r="G33" s="14"/>
      <c r="H33" s="14"/>
      <c r="I33" s="88"/>
    </row>
    <row r="34" spans="3:9" x14ac:dyDescent="0.3">
      <c r="C34" s="88"/>
      <c r="D34" s="97"/>
      <c r="E34" s="97"/>
      <c r="F34" s="97"/>
      <c r="G34" s="97"/>
      <c r="H34" s="97"/>
      <c r="I34" s="88"/>
    </row>
    <row r="35" spans="3:9" x14ac:dyDescent="0.3">
      <c r="C35" s="88"/>
      <c r="D35" s="97"/>
      <c r="E35" s="97"/>
      <c r="F35" s="97"/>
      <c r="G35" s="97"/>
      <c r="H35" s="97"/>
      <c r="I35" s="88"/>
    </row>
    <row r="36" spans="3:9" x14ac:dyDescent="0.3">
      <c r="C36" s="88"/>
      <c r="D36" s="88"/>
      <c r="E36" s="88"/>
      <c r="F36" s="88"/>
      <c r="G36" s="88"/>
      <c r="H36" s="88"/>
      <c r="I36" s="88"/>
    </row>
    <row r="37" spans="3:9" x14ac:dyDescent="0.3">
      <c r="E37" s="14"/>
      <c r="F37" s="13"/>
      <c r="G37" s="13"/>
      <c r="H37" s="84"/>
      <c r="I37" s="84"/>
    </row>
    <row r="38" spans="3:9" x14ac:dyDescent="0.3">
      <c r="E38" s="89"/>
      <c r="F38" s="13"/>
      <c r="G38" s="13"/>
      <c r="H38" s="84"/>
      <c r="I38" s="84"/>
    </row>
  </sheetData>
  <phoneticPr fontId="0" type="noConversion"/>
  <conditionalFormatting sqref="F26">
    <cfRule type="containsText" dxfId="4" priority="5" operator="containsText" text="Fail">
      <formula>NOT(ISERROR(SEARCH("Fail",F26)))</formula>
    </cfRule>
  </conditionalFormatting>
  <conditionalFormatting sqref="F25">
    <cfRule type="cellIs" dxfId="3" priority="4" operator="notBetween">
      <formula>10</formula>
      <formula>-10</formula>
    </cfRule>
  </conditionalFormatting>
  <conditionalFormatting sqref="G14:G16">
    <cfRule type="containsText" dxfId="2" priority="3" operator="containsText" text="Fail">
      <formula>NOT(ISERROR(SEARCH("Fail",G14)))</formula>
    </cfRule>
  </conditionalFormatting>
  <conditionalFormatting sqref="B26">
    <cfRule type="containsText" dxfId="1" priority="2" operator="containsText" text="Fail">
      <formula>NOT(ISERROR(SEARCH("Fail",B26)))</formula>
    </cfRule>
  </conditionalFormatting>
  <conditionalFormatting sqref="B25">
    <cfRule type="cellIs" dxfId="0" priority="1" operator="notBetween">
      <formula>10</formula>
      <formula>-10</formula>
    </cfRule>
  </conditionalFormatting>
  <dataValidations count="1">
    <dataValidation type="custom" allowBlank="1" showInputMessage="1" showErrorMessage="1" sqref="F35:H35 G14:I16 F3 B25:B26 F25:F26">
      <formula1>"5*5"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P21"/>
  <sheetViews>
    <sheetView workbookViewId="0">
      <selection activeCell="J4" sqref="J4"/>
    </sheetView>
  </sheetViews>
  <sheetFormatPr defaultRowHeight="15.6" x14ac:dyDescent="0.3"/>
  <cols>
    <col min="1" max="1" width="4.09765625" customWidth="1"/>
    <col min="5" max="5" width="9.69921875" customWidth="1"/>
    <col min="6" max="6" width="8.59765625" customWidth="1"/>
    <col min="11" max="11" width="9.69921875" customWidth="1"/>
    <col min="12" max="12" width="8.3984375" customWidth="1"/>
  </cols>
  <sheetData>
    <row r="1" spans="2:16" ht="18" x14ac:dyDescent="0.3">
      <c r="J1" s="112" t="s">
        <v>27</v>
      </c>
    </row>
    <row r="2" spans="2:16" x14ac:dyDescent="0.3">
      <c r="I2" s="98"/>
      <c r="J2" s="9"/>
      <c r="K2" s="9"/>
    </row>
    <row r="3" spans="2:16" x14ac:dyDescent="0.3">
      <c r="I3" s="54" t="s">
        <v>24</v>
      </c>
      <c r="J3" s="146" t="str">
        <f>IF('Met Summary'!C3&gt;0,'Met Summary'!C3," ")</f>
        <v xml:space="preserve"> </v>
      </c>
      <c r="K3" s="147"/>
    </row>
    <row r="4" spans="2:16" x14ac:dyDescent="0.3">
      <c r="I4" s="54" t="s">
        <v>39</v>
      </c>
      <c r="J4" s="209"/>
      <c r="K4" s="140"/>
    </row>
    <row r="5" spans="2:16" x14ac:dyDescent="0.3">
      <c r="I5" s="54" t="s">
        <v>40</v>
      </c>
      <c r="J5" s="138"/>
      <c r="K5" s="139"/>
    </row>
    <row r="6" spans="2:16" x14ac:dyDescent="0.3">
      <c r="I6" s="99"/>
      <c r="J6" s="101"/>
    </row>
    <row r="7" spans="2:16" x14ac:dyDescent="0.3">
      <c r="C7" s="99" t="s">
        <v>42</v>
      </c>
      <c r="D7" s="113"/>
      <c r="I7" s="99" t="s">
        <v>42</v>
      </c>
      <c r="J7" s="113"/>
    </row>
    <row r="8" spans="2:16" x14ac:dyDescent="0.3">
      <c r="C8" s="99" t="s">
        <v>43</v>
      </c>
      <c r="D8" s="113"/>
      <c r="I8" s="99" t="s">
        <v>43</v>
      </c>
      <c r="J8" s="113"/>
    </row>
    <row r="9" spans="2:16" x14ac:dyDescent="0.3">
      <c r="C9" s="102"/>
      <c r="D9" s="187" t="s">
        <v>79</v>
      </c>
      <c r="I9" s="102"/>
      <c r="J9" s="187" t="s">
        <v>80</v>
      </c>
    </row>
    <row r="10" spans="2:16" ht="62.4" x14ac:dyDescent="0.3">
      <c r="B10" s="103" t="s">
        <v>28</v>
      </c>
      <c r="C10" s="103" t="s">
        <v>67</v>
      </c>
      <c r="D10" s="103" t="s">
        <v>66</v>
      </c>
      <c r="E10" s="103" t="s">
        <v>2</v>
      </c>
      <c r="F10" s="103" t="s">
        <v>102</v>
      </c>
      <c r="G10" s="104"/>
      <c r="H10" s="103" t="s">
        <v>28</v>
      </c>
      <c r="I10" s="103" t="s">
        <v>67</v>
      </c>
      <c r="J10" s="103" t="s">
        <v>66</v>
      </c>
      <c r="K10" s="103" t="s">
        <v>2</v>
      </c>
      <c r="L10" s="103" t="s">
        <v>102</v>
      </c>
      <c r="N10" s="104"/>
      <c r="P10" s="104"/>
    </row>
    <row r="11" spans="2:16" x14ac:dyDescent="0.3">
      <c r="B11" s="105">
        <v>10</v>
      </c>
      <c r="C11" s="106">
        <v>82.4</v>
      </c>
      <c r="D11" s="107"/>
      <c r="E11" s="206" t="str">
        <f>IF(D11,D11-C11," ")</f>
        <v xml:space="preserve"> </v>
      </c>
      <c r="F11" s="105" t="str">
        <f>IF(D11,IF(ABS(E11)&lt;=8.241,"Pass","Fail")," ")</f>
        <v xml:space="preserve"> </v>
      </c>
      <c r="G11" s="208"/>
      <c r="H11" s="105">
        <v>10</v>
      </c>
      <c r="I11" s="106">
        <v>82.4</v>
      </c>
      <c r="J11" s="107"/>
      <c r="K11" s="206" t="str">
        <f>IF(J11,J11-I11," ")</f>
        <v xml:space="preserve"> </v>
      </c>
      <c r="L11" s="105" t="str">
        <f>IF(J11,IF(ABS(K11)&lt;=8.241,"Pass","Fail")," ")</f>
        <v xml:space="preserve"> </v>
      </c>
      <c r="N11" s="208"/>
    </row>
    <row r="12" spans="2:16" x14ac:dyDescent="0.3"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N12" s="98"/>
    </row>
    <row r="13" spans="2:16" x14ac:dyDescent="0.3">
      <c r="B13" s="98"/>
      <c r="C13" s="99" t="s">
        <v>45</v>
      </c>
      <c r="D13" s="108"/>
      <c r="E13" s="109" t="str">
        <f>IF(D13=""," ",IF(ABS(D13)=10,"Pass","Fail"))</f>
        <v xml:space="preserve"> </v>
      </c>
      <c r="G13" s="98"/>
      <c r="H13" s="98"/>
      <c r="I13" s="99" t="s">
        <v>45</v>
      </c>
      <c r="J13" s="108"/>
      <c r="K13" s="109" t="str">
        <f>IF(J13=""," ",IF(ABS(J13)=10,"Pass","Fail"))</f>
        <v xml:space="preserve"> </v>
      </c>
      <c r="N13" s="98"/>
    </row>
    <row r="14" spans="2:16" x14ac:dyDescent="0.3">
      <c r="B14" s="98"/>
      <c r="C14" s="98"/>
      <c r="E14" s="110" t="s">
        <v>29</v>
      </c>
      <c r="F14" s="98"/>
      <c r="G14" s="98"/>
      <c r="H14" s="98"/>
      <c r="I14" s="98"/>
      <c r="K14" s="110" t="s">
        <v>29</v>
      </c>
      <c r="L14" s="98"/>
      <c r="N14" s="98"/>
    </row>
    <row r="15" spans="2:16" x14ac:dyDescent="0.3">
      <c r="C15" s="99" t="s">
        <v>44</v>
      </c>
      <c r="D15" s="100"/>
      <c r="E15" s="111"/>
      <c r="F15" s="2"/>
    </row>
    <row r="16" spans="2:16" x14ac:dyDescent="0.3">
      <c r="I16" s="99" t="s">
        <v>44</v>
      </c>
      <c r="J16" s="100"/>
      <c r="K16" s="111"/>
    </row>
    <row r="18" spans="6:6" x14ac:dyDescent="0.3">
      <c r="F18" s="2"/>
    </row>
    <row r="20" spans="6:6" x14ac:dyDescent="0.3">
      <c r="F20" s="207"/>
    </row>
    <row r="21" spans="6:6" x14ac:dyDescent="0.3">
      <c r="F21" s="133"/>
    </row>
  </sheetData>
  <dataValidations count="1">
    <dataValidation type="custom" allowBlank="1" showInputMessage="1" showErrorMessage="1" sqref="G11 N11 E13 E11 F11 K11 L11 K13 J3">
      <formula1>"5*5"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Met Summary</vt:lpstr>
      <vt:lpstr>Ambient Temp</vt:lpstr>
      <vt:lpstr>Wind</vt:lpstr>
      <vt:lpstr>Baro</vt:lpstr>
      <vt:lpstr>Relative Humidity</vt:lpstr>
      <vt:lpstr>Precip</vt:lpstr>
      <vt:lpstr>'Met Summary'!Print_Area</vt:lpstr>
    </vt:vector>
  </TitlesOfParts>
  <Company>Clark County Nevada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Dickens</dc:creator>
  <cp:lastModifiedBy>melinda</cp:lastModifiedBy>
  <cp:lastPrinted>2015-04-01T14:18:05Z</cp:lastPrinted>
  <dcterms:created xsi:type="dcterms:W3CDTF">2009-01-05T21:55:20Z</dcterms:created>
  <dcterms:modified xsi:type="dcterms:W3CDTF">2016-05-12T19:20:35Z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