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https://tamucs-my.sharepoint.com/personal/arshad1197_tamu_edu/Documents/Research/Impact Assesment/Food Contamination/"/>
    </mc:Choice>
  </mc:AlternateContent>
  <xr:revisionPtr revIDLastSave="299" documentId="11_FC98D0ABBE424A2C2C418765C427F8F6EBD0FD23" xr6:coauthVersionLast="47" xr6:coauthVersionMax="47" xr10:uidLastSave="{948C59BB-B85A-43B3-BED1-CAD5F746C565}"/>
  <bookViews>
    <workbookView xWindow="-120" yWindow="-120" windowWidth="29040" windowHeight="15840" firstSheet="2" activeTab="2" xr2:uid="{00000000-000D-0000-FFFF-FFFF00000000}"/>
  </bookViews>
  <sheets>
    <sheet name="Main" sheetId="1" r:id="rId1"/>
    <sheet name="Sheet1" sheetId="5" r:id="rId2"/>
    <sheet name="Final Guideline Level" sheetId="6" r:id="rId3"/>
  </sheets>
  <definedNames>
    <definedName name="_xlnm._FilterDatabase" localSheetId="0" hidden="1">Main!$B$56:$E$70</definedName>
    <definedName name="_xlnm._FilterDatabase" localSheetId="1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7" i="5"/>
  <c r="J17" i="5"/>
  <c r="I18" i="5"/>
  <c r="J18" i="5"/>
  <c r="I19" i="5"/>
  <c r="J19" i="5"/>
  <c r="I20" i="5"/>
  <c r="J20" i="5"/>
  <c r="I21" i="5"/>
  <c r="J21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7" i="5"/>
  <c r="L37" i="1"/>
  <c r="M37" i="1"/>
  <c r="M39" i="1"/>
  <c r="D37" i="1"/>
  <c r="D38" i="1"/>
  <c r="M72" i="1"/>
  <c r="C27" i="1" l="1"/>
  <c r="C26" i="1"/>
  <c r="C25" i="1"/>
  <c r="C24" i="1"/>
  <c r="D80" i="1" l="1"/>
  <c r="D79" i="1"/>
  <c r="D78" i="1"/>
  <c r="D76" i="1"/>
  <c r="D77" i="1"/>
  <c r="G81" i="1"/>
  <c r="G80" i="1"/>
  <c r="G79" i="1"/>
  <c r="G78" i="1"/>
  <c r="G77" i="1"/>
  <c r="G76" i="1"/>
  <c r="J91" i="1"/>
  <c r="I52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E6" i="1"/>
  <c r="G82" i="1" l="1"/>
  <c r="G83" i="1" s="1"/>
  <c r="D81" i="1"/>
  <c r="D82" i="1" s="1"/>
  <c r="C70" i="1" l="1"/>
  <c r="C50" i="1" l="1"/>
  <c r="E52" i="1"/>
  <c r="C11" i="1" l="1"/>
  <c r="B1" i="1"/>
  <c r="F24" i="1" l="1"/>
  <c r="N24" i="1"/>
  <c r="H25" i="1"/>
  <c r="P25" i="1"/>
  <c r="J26" i="1"/>
  <c r="R26" i="1"/>
  <c r="L27" i="1"/>
  <c r="E25" i="1"/>
  <c r="D26" i="1"/>
  <c r="O26" i="1"/>
  <c r="L24" i="1"/>
  <c r="G24" i="1"/>
  <c r="O24" i="1"/>
  <c r="I25" i="1"/>
  <c r="Q25" i="1"/>
  <c r="K26" i="1"/>
  <c r="S26" i="1"/>
  <c r="M27" i="1"/>
  <c r="E26" i="1"/>
  <c r="D24" i="1"/>
  <c r="P27" i="1"/>
  <c r="G26" i="1"/>
  <c r="Q27" i="1"/>
  <c r="F25" i="1"/>
  <c r="J27" i="1"/>
  <c r="G25" i="1"/>
  <c r="H24" i="1"/>
  <c r="P24" i="1"/>
  <c r="J25" i="1"/>
  <c r="R25" i="1"/>
  <c r="L26" i="1"/>
  <c r="F27" i="1"/>
  <c r="N27" i="1"/>
  <c r="E27" i="1"/>
  <c r="S24" i="1"/>
  <c r="N25" i="1"/>
  <c r="O25" i="1"/>
  <c r="K27" i="1"/>
  <c r="I24" i="1"/>
  <c r="Q24" i="1"/>
  <c r="Q33" i="1" s="1"/>
  <c r="L47" i="1" s="1"/>
  <c r="M47" i="1" s="1"/>
  <c r="K25" i="1"/>
  <c r="S25" i="1"/>
  <c r="M26" i="1"/>
  <c r="G27" i="1"/>
  <c r="O27" i="1"/>
  <c r="E24" i="1"/>
  <c r="N26" i="1"/>
  <c r="M25" i="1"/>
  <c r="R27" i="1"/>
  <c r="M24" i="1"/>
  <c r="J24" i="1"/>
  <c r="R24" i="1"/>
  <c r="R33" i="1" s="1"/>
  <c r="L48" i="1" s="1"/>
  <c r="M48" i="1" s="1"/>
  <c r="L25" i="1"/>
  <c r="F26" i="1"/>
  <c r="H27" i="1"/>
  <c r="P26" i="1"/>
  <c r="I26" i="1"/>
  <c r="S27" i="1"/>
  <c r="K24" i="1"/>
  <c r="I27" i="1"/>
  <c r="H26" i="1"/>
  <c r="Q26" i="1"/>
  <c r="D27" i="1"/>
  <c r="D25" i="1"/>
  <c r="Q11" i="1"/>
  <c r="I11" i="1"/>
  <c r="S11" i="1"/>
  <c r="G11" i="1"/>
  <c r="K11" i="1"/>
  <c r="N11" i="1"/>
  <c r="F11" i="1"/>
  <c r="J11" i="1"/>
  <c r="H11" i="1"/>
  <c r="O11" i="1"/>
  <c r="R11" i="1"/>
  <c r="E11" i="1"/>
  <c r="P11" i="1"/>
  <c r="M11" i="1"/>
  <c r="L11" i="1"/>
  <c r="D11" i="1"/>
  <c r="C22" i="1"/>
  <c r="G22" i="1" s="1"/>
  <c r="C21" i="1"/>
  <c r="O21" i="1" s="1"/>
  <c r="C20" i="1"/>
  <c r="G20" i="1" s="1"/>
  <c r="C19" i="1"/>
  <c r="O19" i="1" s="1"/>
  <c r="C18" i="1"/>
  <c r="P18" i="1" s="1"/>
  <c r="C17" i="1"/>
  <c r="M17" i="1" s="1"/>
  <c r="C15" i="1"/>
  <c r="L15" i="1" s="1"/>
  <c r="C14" i="1"/>
  <c r="R14" i="1" s="1"/>
  <c r="C13" i="1"/>
  <c r="P13" i="1" s="1"/>
  <c r="C12" i="1"/>
  <c r="Q12" i="1" s="1"/>
  <c r="J33" i="1" l="1"/>
  <c r="L41" i="1" s="1"/>
  <c r="I33" i="1"/>
  <c r="L52" i="1" s="1"/>
  <c r="E33" i="1"/>
  <c r="O33" i="1"/>
  <c r="L45" i="1" s="1"/>
  <c r="P33" i="1"/>
  <c r="L46" i="1" s="1"/>
  <c r="M46" i="1" s="1"/>
  <c r="D33" i="1"/>
  <c r="G33" i="1"/>
  <c r="L39" i="1" s="1"/>
  <c r="K33" i="1"/>
  <c r="L42" i="1" s="1"/>
  <c r="S33" i="1"/>
  <c r="L49" i="1" s="1"/>
  <c r="M49" i="1" s="1"/>
  <c r="H33" i="1"/>
  <c r="L40" i="1" s="1"/>
  <c r="L33" i="1"/>
  <c r="M33" i="1"/>
  <c r="L43" i="1" s="1"/>
  <c r="M43" i="1" s="1"/>
  <c r="N33" i="1"/>
  <c r="L44" i="1" s="1"/>
  <c r="F33" i="1"/>
  <c r="L38" i="1" s="1"/>
  <c r="G13" i="1"/>
  <c r="H15" i="1"/>
  <c r="P20" i="1"/>
  <c r="N13" i="1"/>
  <c r="H20" i="1"/>
  <c r="P17" i="1"/>
  <c r="I13" i="1"/>
  <c r="L18" i="1"/>
  <c r="S13" i="1"/>
  <c r="J17" i="1"/>
  <c r="F18" i="1"/>
  <c r="F20" i="1"/>
  <c r="L13" i="1"/>
  <c r="J15" i="1"/>
  <c r="J13" i="1"/>
  <c r="O13" i="1"/>
  <c r="S18" i="1"/>
  <c r="R13" i="1"/>
  <c r="I20" i="1"/>
  <c r="M19" i="1"/>
  <c r="M15" i="1"/>
  <c r="G19" i="1"/>
  <c r="J22" i="1"/>
  <c r="P22" i="1"/>
  <c r="F13" i="1"/>
  <c r="E13" i="1"/>
  <c r="E18" i="1"/>
  <c r="N20" i="1"/>
  <c r="H18" i="1"/>
  <c r="L12" i="1"/>
  <c r="M21" i="1"/>
  <c r="G12" i="1"/>
  <c r="K15" i="1"/>
  <c r="J14" i="1"/>
  <c r="E12" i="1"/>
  <c r="P14" i="1"/>
  <c r="L14" i="1"/>
  <c r="Q14" i="1"/>
  <c r="E19" i="1"/>
  <c r="M18" i="1"/>
  <c r="J21" i="1"/>
  <c r="J20" i="1"/>
  <c r="P21" i="1"/>
  <c r="H17" i="1"/>
  <c r="M20" i="1"/>
  <c r="E20" i="1"/>
  <c r="K13" i="1"/>
  <c r="K18" i="1"/>
  <c r="H22" i="1"/>
  <c r="N17" i="1"/>
  <c r="S20" i="1"/>
  <c r="I12" i="1"/>
  <c r="E15" i="1"/>
  <c r="S14" i="1"/>
  <c r="F15" i="1"/>
  <c r="K14" i="1"/>
  <c r="M12" i="1"/>
  <c r="M22" i="1"/>
  <c r="S17" i="1"/>
  <c r="Q15" i="1"/>
  <c r="H21" i="1"/>
  <c r="O14" i="1"/>
  <c r="S19" i="1"/>
  <c r="N22" i="1"/>
  <c r="Q17" i="1"/>
  <c r="N21" i="1"/>
  <c r="F17" i="1"/>
  <c r="K20" i="1"/>
  <c r="G21" i="1"/>
  <c r="P15" i="1"/>
  <c r="S21" i="1"/>
  <c r="K17" i="1"/>
  <c r="K22" i="1"/>
  <c r="S12" i="1"/>
  <c r="K19" i="1"/>
  <c r="F22" i="1"/>
  <c r="S22" i="1"/>
  <c r="I17" i="1"/>
  <c r="F21" i="1"/>
  <c r="G14" i="1"/>
  <c r="Q19" i="1"/>
  <c r="O12" i="1"/>
  <c r="P12" i="1"/>
  <c r="G15" i="1"/>
  <c r="J12" i="1"/>
  <c r="K12" i="1"/>
  <c r="M13" i="1"/>
  <c r="N19" i="1"/>
  <c r="E17" i="1"/>
  <c r="Q18" i="1"/>
  <c r="R20" i="1"/>
  <c r="Q21" i="1"/>
  <c r="H13" i="1"/>
  <c r="L20" i="1"/>
  <c r="N12" i="1"/>
  <c r="I19" i="1"/>
  <c r="R21" i="1"/>
  <c r="F14" i="1"/>
  <c r="S15" i="1"/>
  <c r="H12" i="1"/>
  <c r="K21" i="1"/>
  <c r="R12" i="1"/>
  <c r="N14" i="1"/>
  <c r="E14" i="1"/>
  <c r="N15" i="1"/>
  <c r="L21" i="1"/>
  <c r="Q20" i="1"/>
  <c r="F12" i="1"/>
  <c r="F19" i="1"/>
  <c r="I15" i="1"/>
  <c r="L19" i="1"/>
  <c r="Q22" i="1"/>
  <c r="I18" i="1"/>
  <c r="P19" i="1"/>
  <c r="I21" i="1"/>
  <c r="M14" i="1"/>
  <c r="R19" i="1"/>
  <c r="E21" i="1"/>
  <c r="O18" i="1"/>
  <c r="H14" i="1"/>
  <c r="R18" i="1"/>
  <c r="O17" i="1"/>
  <c r="H19" i="1"/>
  <c r="O20" i="1"/>
  <c r="J19" i="1"/>
  <c r="O22" i="1"/>
  <c r="G18" i="1"/>
  <c r="R15" i="1"/>
  <c r="I14" i="1"/>
  <c r="L17" i="1"/>
  <c r="I22" i="1"/>
  <c r="O15" i="1"/>
  <c r="Q13" i="1"/>
  <c r="L22" i="1"/>
  <c r="R17" i="1"/>
  <c r="R22" i="1"/>
  <c r="J18" i="1"/>
  <c r="G17" i="1"/>
  <c r="N18" i="1"/>
  <c r="E22" i="1"/>
  <c r="D20" i="1"/>
  <c r="D15" i="1"/>
  <c r="D19" i="1"/>
  <c r="D18" i="1"/>
  <c r="D22" i="1"/>
  <c r="D14" i="1"/>
  <c r="D17" i="1"/>
  <c r="D21" i="1"/>
  <c r="D13" i="1"/>
  <c r="D12" i="1"/>
  <c r="L63" i="1" l="1"/>
  <c r="M63" i="1" s="1"/>
  <c r="L61" i="1"/>
  <c r="M61" i="1" s="1"/>
  <c r="L64" i="1"/>
  <c r="M64" i="1" s="1"/>
  <c r="L58" i="1"/>
  <c r="M58" i="1" s="1"/>
  <c r="L62" i="1"/>
  <c r="M62" i="1" s="1"/>
  <c r="L69" i="1"/>
  <c r="M69" i="1" s="1"/>
  <c r="L65" i="1"/>
  <c r="M65" i="1" s="1"/>
  <c r="L66" i="1"/>
  <c r="M66" i="1" s="1"/>
  <c r="L59" i="1"/>
  <c r="M59" i="1" s="1"/>
  <c r="L67" i="1"/>
  <c r="M67" i="1" s="1"/>
  <c r="L60" i="1"/>
  <c r="M60" i="1" s="1"/>
  <c r="L57" i="1"/>
  <c r="M57" i="1" s="1"/>
  <c r="L68" i="1"/>
  <c r="M68" i="1" s="1"/>
  <c r="D62" i="1"/>
  <c r="E62" i="1" s="1"/>
  <c r="D32" i="1"/>
  <c r="H57" i="1" s="1"/>
  <c r="H31" i="1"/>
  <c r="L31" i="1"/>
  <c r="D50" i="1" s="1"/>
  <c r="E31" i="1"/>
  <c r="O31" i="1"/>
  <c r="D48" i="1" s="1"/>
  <c r="E48" i="1" s="1"/>
  <c r="S32" i="1"/>
  <c r="M40" i="1" s="1"/>
  <c r="K31" i="1"/>
  <c r="D42" i="1" s="1"/>
  <c r="E42" i="1" s="1"/>
  <c r="G32" i="1"/>
  <c r="H38" i="1" s="1"/>
  <c r="I38" i="1" s="1"/>
  <c r="I31" i="1"/>
  <c r="P31" i="1"/>
  <c r="D47" i="1" s="1"/>
  <c r="E47" i="1" s="1"/>
  <c r="L32" i="1"/>
  <c r="M44" i="1" s="1"/>
  <c r="F31" i="1"/>
  <c r="E38" i="1" s="1"/>
  <c r="S31" i="1"/>
  <c r="D46" i="1" s="1"/>
  <c r="E46" i="1" s="1"/>
  <c r="M31" i="1"/>
  <c r="D49" i="1" s="1"/>
  <c r="E49" i="1" s="1"/>
  <c r="R31" i="1"/>
  <c r="D44" i="1" s="1"/>
  <c r="E44" i="1" s="1"/>
  <c r="H32" i="1"/>
  <c r="H46" i="1" s="1"/>
  <c r="I46" i="1" s="1"/>
  <c r="N31" i="1"/>
  <c r="D40" i="1" s="1"/>
  <c r="E40" i="1" s="1"/>
  <c r="M32" i="1"/>
  <c r="H41" i="1" s="1"/>
  <c r="I41" i="1" s="1"/>
  <c r="Q31" i="1"/>
  <c r="D45" i="1" s="1"/>
  <c r="E45" i="1" s="1"/>
  <c r="J31" i="1"/>
  <c r="D41" i="1" s="1"/>
  <c r="E41" i="1" s="1"/>
  <c r="I32" i="1"/>
  <c r="G31" i="1"/>
  <c r="O32" i="1"/>
  <c r="P32" i="1"/>
  <c r="H44" i="1" s="1"/>
  <c r="I44" i="1" s="1"/>
  <c r="K32" i="1"/>
  <c r="M38" i="1" s="1"/>
  <c r="N32" i="1"/>
  <c r="M45" i="1" s="1"/>
  <c r="E32" i="1"/>
  <c r="H37" i="1" s="1"/>
  <c r="I37" i="1" s="1"/>
  <c r="F32" i="1"/>
  <c r="H43" i="1" s="1"/>
  <c r="I43" i="1" s="1"/>
  <c r="Q32" i="1"/>
  <c r="M52" i="1" s="1"/>
  <c r="J32" i="1"/>
  <c r="M42" i="1" s="1"/>
  <c r="R32" i="1"/>
  <c r="M41" i="1" s="1"/>
  <c r="D43" i="1" l="1"/>
  <c r="E43" i="1" s="1"/>
  <c r="E37" i="1"/>
  <c r="D39" i="1"/>
  <c r="E39" i="1" s="1"/>
  <c r="H49" i="1"/>
  <c r="I49" i="1" s="1"/>
  <c r="H47" i="1"/>
  <c r="I47" i="1" s="1"/>
  <c r="H48" i="1"/>
  <c r="I48" i="1" s="1"/>
  <c r="H40" i="1"/>
  <c r="I40" i="1" s="1"/>
  <c r="H45" i="1"/>
  <c r="I45" i="1" s="1"/>
  <c r="H42" i="1"/>
  <c r="I42" i="1" s="1"/>
  <c r="H39" i="1"/>
  <c r="I39" i="1" s="1"/>
  <c r="D57" i="1"/>
  <c r="E57" i="1" s="1"/>
  <c r="D61" i="1"/>
  <c r="E61" i="1" s="1"/>
  <c r="D66" i="1"/>
  <c r="E66" i="1" s="1"/>
  <c r="D60" i="1"/>
  <c r="E60" i="1" s="1"/>
  <c r="D65" i="1"/>
  <c r="E65" i="1" s="1"/>
  <c r="D63" i="1"/>
  <c r="E63" i="1" s="1"/>
  <c r="D59" i="1"/>
  <c r="E59" i="1" s="1"/>
  <c r="D69" i="1"/>
  <c r="E69" i="1" s="1"/>
  <c r="D58" i="1"/>
  <c r="E58" i="1" s="1"/>
  <c r="D72" i="1"/>
  <c r="E72" i="1" s="1"/>
  <c r="D64" i="1"/>
  <c r="E64" i="1" s="1"/>
  <c r="D67" i="1"/>
  <c r="E67" i="1" s="1"/>
  <c r="D68" i="1"/>
  <c r="E68" i="1" s="1"/>
  <c r="D70" i="1"/>
  <c r="E70" i="1" s="1"/>
  <c r="H68" i="1"/>
  <c r="I68" i="1" s="1"/>
  <c r="H72" i="1"/>
  <c r="I72" i="1" s="1"/>
  <c r="H60" i="1"/>
  <c r="I60" i="1" s="1"/>
  <c r="H63" i="1"/>
  <c r="I63" i="1" s="1"/>
  <c r="H66" i="1"/>
  <c r="I66" i="1" s="1"/>
  <c r="H64" i="1"/>
  <c r="I64" i="1" s="1"/>
  <c r="H58" i="1"/>
  <c r="I58" i="1" s="1"/>
  <c r="H69" i="1"/>
  <c r="I69" i="1" s="1"/>
  <c r="H67" i="1"/>
  <c r="I67" i="1" s="1"/>
  <c r="H65" i="1"/>
  <c r="I65" i="1" s="1"/>
  <c r="H61" i="1"/>
  <c r="I61" i="1" s="1"/>
  <c r="H59" i="1"/>
  <c r="I59" i="1" s="1"/>
  <c r="I57" i="1"/>
  <c r="H62" i="1"/>
  <c r="I62" i="1" s="1"/>
  <c r="E50" i="1"/>
</calcChain>
</file>

<file path=xl/sharedStrings.xml><?xml version="1.0" encoding="utf-8"?>
<sst xmlns="http://schemas.openxmlformats.org/spreadsheetml/2006/main" count="282" uniqueCount="85">
  <si>
    <t>E (Sv)</t>
  </si>
  <si>
    <t>Total Food consumed a year (kg)</t>
  </si>
  <si>
    <t>Taken from Food intake (2012-13) excel</t>
  </si>
  <si>
    <t>F</t>
  </si>
  <si>
    <t>Full cuz food intake excel already accounts for food grown in Qatar for each foodstuff</t>
  </si>
  <si>
    <t>Foods</t>
  </si>
  <si>
    <t>Cow Milk</t>
  </si>
  <si>
    <t>Root vegetables</t>
  </si>
  <si>
    <t>Condensed Milk</t>
  </si>
  <si>
    <t>Other Vegetables</t>
  </si>
  <si>
    <t>Leafy vegetables</t>
  </si>
  <si>
    <t>Potatoes</t>
  </si>
  <si>
    <t>Cream</t>
  </si>
  <si>
    <t>Lamb</t>
  </si>
  <si>
    <t>Chicken</t>
  </si>
  <si>
    <t>Eggs</t>
  </si>
  <si>
    <t xml:space="preserve">Beef </t>
  </si>
  <si>
    <t>Rennet Cheese</t>
  </si>
  <si>
    <t>Acidic Cheese</t>
  </si>
  <si>
    <t>Fruits</t>
  </si>
  <si>
    <t>Butter</t>
  </si>
  <si>
    <t>Adult Food Intake (g/day)</t>
  </si>
  <si>
    <t>Adult Food Intake (kg/year)</t>
  </si>
  <si>
    <t>Dose Factors</t>
  </si>
  <si>
    <t>Guideline Level (Bq/kg)</t>
  </si>
  <si>
    <t>f1</t>
  </si>
  <si>
    <t>Adult Dose Factor (Sv/Bq)</t>
  </si>
  <si>
    <t>Total Food</t>
  </si>
  <si>
    <t>Iodine</t>
  </si>
  <si>
    <t>I-131</t>
  </si>
  <si>
    <t>I-132</t>
  </si>
  <si>
    <t>I-133</t>
  </si>
  <si>
    <t>I-134</t>
  </si>
  <si>
    <t>I-135</t>
  </si>
  <si>
    <t>Cesium</t>
  </si>
  <si>
    <t>Cs-134</t>
  </si>
  <si>
    <t>Cs-134m</t>
  </si>
  <si>
    <t>Cs-135m</t>
  </si>
  <si>
    <t>Cs-136</t>
  </si>
  <si>
    <t>Cs- 137</t>
  </si>
  <si>
    <t>Cs-138</t>
  </si>
  <si>
    <t>Strontium</t>
  </si>
  <si>
    <t>Sr-89</t>
  </si>
  <si>
    <t>Sr-90</t>
  </si>
  <si>
    <t>Sr-91</t>
  </si>
  <si>
    <t>Sr-92</t>
  </si>
  <si>
    <t>Final Guideline Level (Bq/kg)</t>
  </si>
  <si>
    <t>Iodine Isotopes</t>
  </si>
  <si>
    <t>Cesium Isotopes</t>
  </si>
  <si>
    <t>Strontium Isotopes</t>
  </si>
  <si>
    <t>Median</t>
  </si>
  <si>
    <t>Guidelines (Bq/kg)</t>
  </si>
  <si>
    <t>Ratio</t>
  </si>
  <si>
    <t>Beef</t>
  </si>
  <si>
    <t>Other vegetables</t>
  </si>
  <si>
    <t>Leafy Vegetables</t>
  </si>
  <si>
    <t>Foods to Restrict</t>
  </si>
  <si>
    <t>Ind. GL</t>
  </si>
  <si>
    <t>Selection Criteria</t>
  </si>
  <si>
    <t>Food intake</t>
  </si>
  <si>
    <t>Lumped GL</t>
  </si>
  <si>
    <t>All</t>
  </si>
  <si>
    <t>Milk</t>
  </si>
  <si>
    <t>Cow milk</t>
  </si>
  <si>
    <t>I &amp; Cs</t>
  </si>
  <si>
    <t>I</t>
  </si>
  <si>
    <t>Root veg</t>
  </si>
  <si>
    <t>Cond Milk</t>
  </si>
  <si>
    <t>Condensed milk</t>
  </si>
  <si>
    <t>Fruit veg</t>
  </si>
  <si>
    <t>Cs</t>
  </si>
  <si>
    <t>Leafy veg</t>
  </si>
  <si>
    <t>Sum</t>
  </si>
  <si>
    <t>Potato</t>
  </si>
  <si>
    <t>% of total</t>
  </si>
  <si>
    <t>Beef (cow)</t>
  </si>
  <si>
    <t>Cheese (ren.)</t>
  </si>
  <si>
    <t>cheese (acid)</t>
  </si>
  <si>
    <t xml:space="preserve">Total </t>
  </si>
  <si>
    <t>Lumped</t>
  </si>
  <si>
    <t>Guidelines</t>
  </si>
  <si>
    <t>Ratios</t>
  </si>
  <si>
    <t xml:space="preserve">Iodine </t>
  </si>
  <si>
    <t xml:space="preserve">Cesium </t>
  </si>
  <si>
    <t xml:space="preserve">Strontium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</si>
</sst>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9" fontId="0" fillId="0" borderId="0" xfId="1" applyFont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Guideline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Iodine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Main!$B$37:$B$50</c:f>
              <c:strCache>
                <c:ptCount val="14"/>
                <c:pt idx="0">
                  <c:v>Cow Milk</c:v>
                </c:pt>
                <c:pt idx="1">
                  <c:v>Root vegetables</c:v>
                </c:pt>
                <c:pt idx="2">
                  <c:v>Condensed Milk</c:v>
                </c:pt>
                <c:pt idx="3">
                  <c:v>Eggs</c:v>
                </c:pt>
                <c:pt idx="4">
                  <c:v>Potatoes</c:v>
                </c:pt>
                <c:pt idx="5">
                  <c:v>Cream</c:v>
                </c:pt>
                <c:pt idx="6">
                  <c:v>Other vegetables</c:v>
                </c:pt>
                <c:pt idx="7">
                  <c:v>Fruits</c:v>
                </c:pt>
                <c:pt idx="8">
                  <c:v>Acidic Cheese</c:v>
                </c:pt>
                <c:pt idx="9">
                  <c:v>Butter</c:v>
                </c:pt>
                <c:pt idx="10">
                  <c:v>Rennet Cheese</c:v>
                </c:pt>
                <c:pt idx="11">
                  <c:v>Beef</c:v>
                </c:pt>
                <c:pt idx="12">
                  <c:v>Chicken</c:v>
                </c:pt>
                <c:pt idx="13">
                  <c:v>Lamb</c:v>
                </c:pt>
              </c:strCache>
            </c:strRef>
          </c:cat>
          <c:val>
            <c:numRef>
              <c:f>Main!$E$37:$E$50</c:f>
              <c:numCache>
                <c:formatCode>0.00E+00</c:formatCode>
                <c:ptCount val="14"/>
                <c:pt idx="0">
                  <c:v>2.2226741990060639E-2</c:v>
                </c:pt>
                <c:pt idx="1">
                  <c:v>1.6974812597653145E-2</c:v>
                </c:pt>
                <c:pt idx="2">
                  <c:v>1.1418665761831285E-2</c:v>
                </c:pt>
                <c:pt idx="3">
                  <c:v>4.8783324043447495E-3</c:v>
                </c:pt>
                <c:pt idx="4">
                  <c:v>4.7292611226865651E-3</c:v>
                </c:pt>
                <c:pt idx="5">
                  <c:v>3.5550594161640899E-3</c:v>
                </c:pt>
                <c:pt idx="6">
                  <c:v>3.3492567468196804E-3</c:v>
                </c:pt>
                <c:pt idx="7">
                  <c:v>1.2883268881960083E-3</c:v>
                </c:pt>
                <c:pt idx="8">
                  <c:v>1.1612468365209743E-3</c:v>
                </c:pt>
                <c:pt idx="9">
                  <c:v>3.4295984897244198E-4</c:v>
                </c:pt>
                <c:pt idx="10">
                  <c:v>1.0377607224751039E-4</c:v>
                </c:pt>
                <c:pt idx="11">
                  <c:v>1.3895931553865144E-5</c:v>
                </c:pt>
                <c:pt idx="12">
                  <c:v>1.2541317264325606E-5</c:v>
                </c:pt>
                <c:pt idx="13">
                  <c:v>1.2496258452163637E-6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3-4E3F-B1C3-B0E9C67F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46560"/>
        <c:axId val="386843936"/>
      </c:barChart>
      <c:catAx>
        <c:axId val="38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936"/>
        <c:crosses val="autoZero"/>
        <c:auto val="1"/>
        <c:lblAlgn val="ctr"/>
        <c:lblOffset val="100"/>
        <c:noMultiLvlLbl val="0"/>
      </c:catAx>
      <c:valAx>
        <c:axId val="38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Guideline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Iodine</c:v>
          </c:tx>
          <c:spPr>
            <a:solidFill>
              <a:srgbClr val="0070C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Main!$B$57:$B$70</c:f>
              <c:strCache>
                <c:ptCount val="14"/>
                <c:pt idx="0">
                  <c:v>Fruits</c:v>
                </c:pt>
                <c:pt idx="1">
                  <c:v>Eggs</c:v>
                </c:pt>
                <c:pt idx="2">
                  <c:v>Condensed Milk</c:v>
                </c:pt>
                <c:pt idx="3">
                  <c:v>Root vegetables</c:v>
                </c:pt>
                <c:pt idx="4">
                  <c:v>Cow Milk</c:v>
                </c:pt>
                <c:pt idx="5">
                  <c:v>Potatoes</c:v>
                </c:pt>
                <c:pt idx="6">
                  <c:v>Acidic Cheese</c:v>
                </c:pt>
                <c:pt idx="7">
                  <c:v>Cream</c:v>
                </c:pt>
                <c:pt idx="8">
                  <c:v>Butter</c:v>
                </c:pt>
                <c:pt idx="9">
                  <c:v>Other vegetables</c:v>
                </c:pt>
                <c:pt idx="10">
                  <c:v>Rennet Cheese</c:v>
                </c:pt>
                <c:pt idx="11">
                  <c:v>Beef</c:v>
                </c:pt>
                <c:pt idx="12">
                  <c:v>Chicken</c:v>
                </c:pt>
                <c:pt idx="13">
                  <c:v>Lamb</c:v>
                </c:pt>
              </c:strCache>
            </c:strRef>
          </c:cat>
          <c:val>
            <c:numRef>
              <c:f>Main!$E$57:$E$70</c:f>
              <c:numCache>
                <c:formatCode>0.00E+00</c:formatCode>
                <c:ptCount val="14"/>
                <c:pt idx="0">
                  <c:v>0.16203942444095998</c:v>
                </c:pt>
                <c:pt idx="1">
                  <c:v>0.15649716545935999</c:v>
                </c:pt>
                <c:pt idx="2">
                  <c:v>0.1422762392634</c:v>
                </c:pt>
                <c:pt idx="3">
                  <c:v>0.10592837212495999</c:v>
                </c:pt>
                <c:pt idx="4">
                  <c:v>0.1023150815236</c:v>
                </c:pt>
                <c:pt idx="5">
                  <c:v>8.3673022461599994E-2</c:v>
                </c:pt>
                <c:pt idx="6">
                  <c:v>7.8650333461040001E-2</c:v>
                </c:pt>
                <c:pt idx="7">
                  <c:v>6.5828068586719996E-2</c:v>
                </c:pt>
                <c:pt idx="8">
                  <c:v>4.4805286372E-2</c:v>
                </c:pt>
                <c:pt idx="9">
                  <c:v>4.1985931459999994E-2</c:v>
                </c:pt>
                <c:pt idx="10">
                  <c:v>7.0286716233359994E-3</c:v>
                </c:pt>
                <c:pt idx="11">
                  <c:v>6.6102678102559988E-4</c:v>
                </c:pt>
                <c:pt idx="12">
                  <c:v>3.2750137625479848E-4</c:v>
                </c:pt>
                <c:pt idx="13">
                  <c:v>3.0943639196800001E-5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F-4569-A9A6-400DAC67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46560"/>
        <c:axId val="386843936"/>
      </c:barChart>
      <c:catAx>
        <c:axId val="38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936"/>
        <c:crosses val="autoZero"/>
        <c:auto val="1"/>
        <c:lblAlgn val="ctr"/>
        <c:lblOffset val="100"/>
        <c:noMultiLvlLbl val="0"/>
      </c:catAx>
      <c:valAx>
        <c:axId val="38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Guideline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Cesium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Main!$F$37:$F$50</c:f>
              <c:strCache>
                <c:ptCount val="13"/>
                <c:pt idx="0">
                  <c:v>Cow Milk</c:v>
                </c:pt>
                <c:pt idx="1">
                  <c:v>Condensed Milk</c:v>
                </c:pt>
                <c:pt idx="2">
                  <c:v>Cream</c:v>
                </c:pt>
                <c:pt idx="3">
                  <c:v>Beef</c:v>
                </c:pt>
                <c:pt idx="4">
                  <c:v>Chicken</c:v>
                </c:pt>
                <c:pt idx="5">
                  <c:v>Eggs</c:v>
                </c:pt>
                <c:pt idx="6">
                  <c:v>Root vegetables</c:v>
                </c:pt>
                <c:pt idx="7">
                  <c:v>Rennet Cheese</c:v>
                </c:pt>
                <c:pt idx="8">
                  <c:v>Acidic Cheese</c:v>
                </c:pt>
                <c:pt idx="9">
                  <c:v>Other vegetables</c:v>
                </c:pt>
                <c:pt idx="10">
                  <c:v>Potatoes</c:v>
                </c:pt>
                <c:pt idx="11">
                  <c:v>Butter</c:v>
                </c:pt>
                <c:pt idx="12">
                  <c:v>Fruits</c:v>
                </c:pt>
              </c:strCache>
            </c:strRef>
          </c:cat>
          <c:val>
            <c:numRef>
              <c:f>Main!$I$37:$I$50</c:f>
              <c:numCache>
                <c:formatCode>0.00E+00</c:formatCode>
                <c:ptCount val="14"/>
                <c:pt idx="0">
                  <c:v>3.5447112598162404E-3</c:v>
                </c:pt>
                <c:pt idx="1">
                  <c:v>2.9583730076119005E-3</c:v>
                </c:pt>
                <c:pt idx="2">
                  <c:v>6.3246743162517489E-4</c:v>
                </c:pt>
                <c:pt idx="3">
                  <c:v>5.325853468868796E-4</c:v>
                </c:pt>
                <c:pt idx="4">
                  <c:v>2.6181035879020183E-4</c:v>
                </c:pt>
                <c:pt idx="5">
                  <c:v>2.1866535518967533E-4</c:v>
                </c:pt>
                <c:pt idx="6">
                  <c:v>1.9265937669624053E-4</c:v>
                </c:pt>
                <c:pt idx="7">
                  <c:v>1.4631987404480122E-4</c:v>
                </c:pt>
                <c:pt idx="8">
                  <c:v>1.3964522692845461E-4</c:v>
                </c:pt>
                <c:pt idx="9">
                  <c:v>4.8898550848521478E-5</c:v>
                </c:pt>
                <c:pt idx="10">
                  <c:v>3.3458274795120893E-5</c:v>
                </c:pt>
                <c:pt idx="11">
                  <c:v>2.9082395643957826E-5</c:v>
                </c:pt>
                <c:pt idx="12">
                  <c:v>1.4959199191555339E-5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5-4FDE-A39A-6A755904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46560"/>
        <c:axId val="386843936"/>
      </c:barChart>
      <c:catAx>
        <c:axId val="38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936"/>
        <c:crosses val="autoZero"/>
        <c:auto val="1"/>
        <c:lblAlgn val="ctr"/>
        <c:lblOffset val="100"/>
        <c:noMultiLvlLbl val="0"/>
      </c:catAx>
      <c:valAx>
        <c:axId val="38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Guideline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Cesium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Main!$F$57:$F$70</c:f>
              <c:strCache>
                <c:ptCount val="13"/>
                <c:pt idx="0">
                  <c:v>Condensed Milk</c:v>
                </c:pt>
                <c:pt idx="1">
                  <c:v>Beef</c:v>
                </c:pt>
                <c:pt idx="2">
                  <c:v>Cow Milk</c:v>
                </c:pt>
                <c:pt idx="3">
                  <c:v>Cream</c:v>
                </c:pt>
                <c:pt idx="4">
                  <c:v>Rennet Cheese</c:v>
                </c:pt>
                <c:pt idx="5">
                  <c:v>Acidic Cheese</c:v>
                </c:pt>
                <c:pt idx="6">
                  <c:v>Eggs</c:v>
                </c:pt>
                <c:pt idx="7">
                  <c:v>Chicken</c:v>
                </c:pt>
                <c:pt idx="8">
                  <c:v>Butter</c:v>
                </c:pt>
                <c:pt idx="9">
                  <c:v>Fruits</c:v>
                </c:pt>
                <c:pt idx="10">
                  <c:v>Root vegetables</c:v>
                </c:pt>
                <c:pt idx="11">
                  <c:v>Other vegetables</c:v>
                </c:pt>
                <c:pt idx="12">
                  <c:v>Potatoes</c:v>
                </c:pt>
              </c:strCache>
            </c:strRef>
          </c:cat>
          <c:val>
            <c:numRef>
              <c:f>Main!$I$57:$I$70</c:f>
              <c:numCache>
                <c:formatCode>0.00E+00</c:formatCode>
                <c:ptCount val="14"/>
                <c:pt idx="0">
                  <c:v>3.6861240589800004E-2</c:v>
                </c:pt>
                <c:pt idx="1">
                  <c:v>2.5334982121160005E-2</c:v>
                </c:pt>
                <c:pt idx="2">
                  <c:v>1.6317165227720004E-2</c:v>
                </c:pt>
                <c:pt idx="3">
                  <c:v>1.1711227463200002E-2</c:v>
                </c:pt>
                <c:pt idx="4">
                  <c:v>9.910129805028001E-3</c:v>
                </c:pt>
                <c:pt idx="5">
                  <c:v>9.4580612138160016E-3</c:v>
                </c:pt>
                <c:pt idx="6">
                  <c:v>7.0147963350900011E-3</c:v>
                </c:pt>
                <c:pt idx="7">
                  <c:v>6.8368617916600019E-3</c:v>
                </c:pt>
                <c:pt idx="8">
                  <c:v>3.7994099575080005E-3</c:v>
                </c:pt>
                <c:pt idx="9">
                  <c:v>1.8814945564720003E-3</c:v>
                </c:pt>
                <c:pt idx="10">
                  <c:v>1.2022574052372001E-3</c:v>
                </c:pt>
                <c:pt idx="11">
                  <c:v>6.1298710717500005E-4</c:v>
                </c:pt>
                <c:pt idx="12">
                  <c:v>5.9196455975520004E-4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A-424D-9C2D-EBF09023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46560"/>
        <c:axId val="386843936"/>
      </c:barChart>
      <c:catAx>
        <c:axId val="38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3936"/>
        <c:crosses val="autoZero"/>
        <c:auto val="1"/>
        <c:lblAlgn val="ctr"/>
        <c:lblOffset val="100"/>
        <c:noMultiLvlLbl val="0"/>
      </c:catAx>
      <c:valAx>
        <c:axId val="38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500061</xdr:colOff>
      <xdr:row>36</xdr:row>
      <xdr:rowOff>117380</xdr:rowOff>
    </xdr:from>
    <xdr:to>
      <xdr:col>22</xdr:col>
      <xdr:colOff>81241</xdr:colOff>
      <xdr:row>51</xdr:row>
      <xdr:rowOff>3080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65835</xdr:colOff>
      <xdr:row>55</xdr:row>
      <xdr:rowOff>187700</xdr:rowOff>
    </xdr:from>
    <xdr:to>
      <xdr:col>23</xdr:col>
      <xdr:colOff>4202</xdr:colOff>
      <xdr:row>70</xdr:row>
      <xdr:rowOff>73400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329172</xdr:colOff>
      <xdr:row>35</xdr:row>
      <xdr:rowOff>162486</xdr:rowOff>
    </xdr:from>
    <xdr:to>
      <xdr:col>30</xdr:col>
      <xdr:colOff>395007</xdr:colOff>
      <xdr:row>50</xdr:row>
      <xdr:rowOff>48186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488857</xdr:colOff>
      <xdr:row>53</xdr:row>
      <xdr:rowOff>141474</xdr:rowOff>
    </xdr:from>
    <xdr:to>
      <xdr:col>30</xdr:col>
      <xdr:colOff>554692</xdr:colOff>
      <xdr:row>68</xdr:row>
      <xdr:rowOff>27174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zoomScale="70" zoomScaleNormal="70" workbookViewId="0">
      <selection activeCell="D9" sqref="D9:S9"/>
    </sheetView>
  </sheetViews>
  <sheetFormatPr defaultRowHeight="15"/>
  <cols>
    <col min="1" max="1" width="31.5703125" bestFit="1" customWidth="1"/>
    <col min="2" max="2" width="17" bestFit="1" customWidth="1"/>
    <col min="3" max="3" width="23.140625" customWidth="1"/>
    <col min="4" max="4" width="26.7109375" bestFit="1" customWidth="1"/>
    <col min="5" max="5" width="14.5703125" bestFit="1" customWidth="1"/>
    <col min="6" max="6" width="22" bestFit="1" customWidth="1"/>
    <col min="7" max="8" width="18" bestFit="1" customWidth="1"/>
    <col min="9" max="9" width="17.42578125" bestFit="1" customWidth="1"/>
    <col min="10" max="10" width="25" bestFit="1" customWidth="1"/>
    <col min="11" max="12" width="9.28515625" bestFit="1" customWidth="1"/>
    <col min="13" max="13" width="11" bestFit="1" customWidth="1"/>
    <col min="14" max="14" width="9.28515625" bestFit="1" customWidth="1"/>
    <col min="15" max="15" width="10.5703125" bestFit="1" customWidth="1"/>
    <col min="16" max="16" width="14.5703125" bestFit="1" customWidth="1"/>
    <col min="17" max="17" width="13.42578125" bestFit="1" customWidth="1"/>
    <col min="18" max="18" width="9.28515625" bestFit="1" customWidth="1"/>
    <col min="19" max="19" width="10.28515625" bestFit="1" customWidth="1"/>
  </cols>
  <sheetData>
    <row r="1" spans="1:19">
      <c r="A1" t="s">
        <v>0</v>
      </c>
      <c r="B1">
        <f>0.001</f>
        <v>1E-3</v>
      </c>
      <c r="F1" s="3"/>
    </row>
    <row r="2" spans="1:19">
      <c r="A2" t="s">
        <v>1</v>
      </c>
      <c r="B2">
        <v>66.760000000000005</v>
      </c>
      <c r="C2" t="s">
        <v>2</v>
      </c>
    </row>
    <row r="3" spans="1:19">
      <c r="A3" t="s">
        <v>3</v>
      </c>
      <c r="B3">
        <v>1</v>
      </c>
      <c r="C3" t="s">
        <v>4</v>
      </c>
    </row>
    <row r="4" spans="1:19">
      <c r="D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</row>
    <row r="5" spans="1:19">
      <c r="D5" t="s">
        <v>21</v>
      </c>
      <c r="E5" s="4">
        <v>39.733755690940598</v>
      </c>
      <c r="F5" s="4">
        <v>29.310022625024452</v>
      </c>
      <c r="G5" s="4">
        <v>14.679337215232994</v>
      </c>
      <c r="H5" s="4">
        <v>14.590430693332587</v>
      </c>
      <c r="I5" s="4">
        <v>11.558577474666439</v>
      </c>
      <c r="J5" s="4">
        <v>10.33787556862822</v>
      </c>
      <c r="K5" s="4">
        <v>9.8777769272241134</v>
      </c>
      <c r="L5" s="4">
        <v>7.3863872663816581</v>
      </c>
      <c r="M5" s="4">
        <v>7.0041185583308962</v>
      </c>
      <c r="N5" s="4">
        <v>5.7014901329171428</v>
      </c>
      <c r="O5" s="4">
        <v>3.8449622023279781</v>
      </c>
      <c r="P5" s="4">
        <v>2.7005202559271013</v>
      </c>
      <c r="Q5" s="4">
        <v>2.7005202559271013</v>
      </c>
      <c r="R5" s="4">
        <v>1.4542157450760878</v>
      </c>
      <c r="S5" s="4">
        <v>1.4000304624834932</v>
      </c>
    </row>
    <row r="6" spans="1:19">
      <c r="D6" t="s">
        <v>22</v>
      </c>
      <c r="E6" s="4">
        <f>E5*365/1000</f>
        <v>14.502820827193318</v>
      </c>
      <c r="F6" s="4">
        <f t="shared" ref="F6:S6" si="0">F5*365/1000</f>
        <v>10.698158258133924</v>
      </c>
      <c r="G6" s="4">
        <f t="shared" si="0"/>
        <v>5.3579580835600424</v>
      </c>
      <c r="H6" s="4">
        <f t="shared" si="0"/>
        <v>5.3255072030663939</v>
      </c>
      <c r="I6" s="4">
        <f t="shared" si="0"/>
        <v>4.2188807782532507</v>
      </c>
      <c r="J6" s="4">
        <f t="shared" si="0"/>
        <v>3.7733245825493005</v>
      </c>
      <c r="K6" s="4">
        <f t="shared" si="0"/>
        <v>3.6053885784368012</v>
      </c>
      <c r="L6" s="4">
        <f t="shared" si="0"/>
        <v>2.6960313522293053</v>
      </c>
      <c r="M6" s="4">
        <f t="shared" si="0"/>
        <v>2.5565032737907774</v>
      </c>
      <c r="N6" s="4">
        <f t="shared" si="0"/>
        <v>2.081043898514757</v>
      </c>
      <c r="O6" s="4">
        <f t="shared" si="0"/>
        <v>1.403411203849712</v>
      </c>
      <c r="P6" s="4">
        <f t="shared" si="0"/>
        <v>0.98568989341339197</v>
      </c>
      <c r="Q6" s="4">
        <f t="shared" si="0"/>
        <v>0.98568989341339197</v>
      </c>
      <c r="R6" s="4">
        <f t="shared" si="0"/>
        <v>0.53078874695277201</v>
      </c>
      <c r="S6" s="4">
        <f t="shared" si="0"/>
        <v>0.51101111880647498</v>
      </c>
    </row>
    <row r="8" spans="1:19">
      <c r="B8" s="19" t="s">
        <v>23</v>
      </c>
      <c r="C8" s="19"/>
      <c r="D8" s="19" t="s">
        <v>24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9">
      <c r="B9" s="2" t="s">
        <v>25</v>
      </c>
      <c r="C9" s="2" t="s">
        <v>26</v>
      </c>
      <c r="D9" s="2" t="s">
        <v>27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15</v>
      </c>
      <c r="O9" s="2" t="s">
        <v>16</v>
      </c>
      <c r="P9" s="2" t="s">
        <v>17</v>
      </c>
      <c r="Q9" s="2" t="s">
        <v>18</v>
      </c>
      <c r="R9" s="2" t="s">
        <v>19</v>
      </c>
      <c r="S9" s="2" t="s">
        <v>20</v>
      </c>
    </row>
    <row r="10" spans="1:19">
      <c r="A10" s="19" t="s">
        <v>28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2" t="s">
        <v>29</v>
      </c>
      <c r="B11">
        <v>1</v>
      </c>
      <c r="C11" s="1">
        <f>0.000000022</f>
        <v>2.1999999999999998E-8</v>
      </c>
      <c r="D11" s="5">
        <f>$B$1/($B$2*$C11*$B$3)</f>
        <v>680.86497085897929</v>
      </c>
      <c r="E11" s="5">
        <f t="shared" ref="E11:S15" si="1">$B$1/(E$6*$C11*$B$3)</f>
        <v>3134.1865142067072</v>
      </c>
      <c r="F11" s="5">
        <f t="shared" si="1"/>
        <v>4248.8196900607527</v>
      </c>
      <c r="G11" s="5">
        <f t="shared" si="1"/>
        <v>8483.5574944146701</v>
      </c>
      <c r="H11" s="5">
        <f t="shared" si="1"/>
        <v>8535.2518964527953</v>
      </c>
      <c r="I11" s="5">
        <f t="shared" si="1"/>
        <v>10774.076785683683</v>
      </c>
      <c r="J11" s="5">
        <f t="shared" si="1"/>
        <v>12046.285565986442</v>
      </c>
      <c r="K11" s="5">
        <f t="shared" si="1"/>
        <v>12607.391537877817</v>
      </c>
      <c r="L11" s="5">
        <f t="shared" si="1"/>
        <v>16859.798539419735</v>
      </c>
      <c r="M11" s="5">
        <f t="shared" si="1"/>
        <v>17779.967630217645</v>
      </c>
      <c r="N11" s="5">
        <f t="shared" si="1"/>
        <v>21842.184822235806</v>
      </c>
      <c r="O11" s="5">
        <f t="shared" si="1"/>
        <v>32388.615204053254</v>
      </c>
      <c r="P11" s="5">
        <f t="shared" si="1"/>
        <v>46114.448122359026</v>
      </c>
      <c r="Q11" s="5">
        <f t="shared" si="1"/>
        <v>46114.448122359026</v>
      </c>
      <c r="R11" s="5">
        <f t="shared" si="1"/>
        <v>85635.849884718584</v>
      </c>
      <c r="S11" s="5">
        <f t="shared" si="1"/>
        <v>88950.208286484558</v>
      </c>
    </row>
    <row r="12" spans="1:19">
      <c r="A12" s="2" t="s">
        <v>30</v>
      </c>
      <c r="B12">
        <v>1</v>
      </c>
      <c r="C12" s="1">
        <f>0.00000000029</f>
        <v>2.8999999999999998E-10</v>
      </c>
      <c r="D12" s="5">
        <f>$B$1/($B$2*$C12*$B$3)</f>
        <v>51651.825375508772</v>
      </c>
      <c r="E12" s="5">
        <f t="shared" si="1"/>
        <v>237765.87349154329</v>
      </c>
      <c r="F12" s="5">
        <f t="shared" si="1"/>
        <v>322324.2523494364</v>
      </c>
      <c r="G12" s="5">
        <f t="shared" si="1"/>
        <v>643580.22371421626</v>
      </c>
      <c r="H12" s="5">
        <f t="shared" si="1"/>
        <v>647501.86800676375</v>
      </c>
      <c r="I12" s="5">
        <f t="shared" si="1"/>
        <v>817343.75615531381</v>
      </c>
      <c r="J12" s="5">
        <f t="shared" si="1"/>
        <v>913856.14638517844</v>
      </c>
      <c r="K12" s="5">
        <f t="shared" si="1"/>
        <v>956422.80632176553</v>
      </c>
      <c r="L12" s="5">
        <f t="shared" si="1"/>
        <v>1279019.1995421869</v>
      </c>
      <c r="M12" s="5">
        <f t="shared" si="1"/>
        <v>1348825.1305682352</v>
      </c>
      <c r="N12" s="5">
        <f t="shared" si="1"/>
        <v>1656993.3313420268</v>
      </c>
      <c r="O12" s="5">
        <f t="shared" si="1"/>
        <v>2457067.3603074881</v>
      </c>
      <c r="P12" s="5">
        <f t="shared" si="1"/>
        <v>3498337.4437651671</v>
      </c>
      <c r="Q12" s="5">
        <f t="shared" si="1"/>
        <v>3498337.4437651671</v>
      </c>
      <c r="R12" s="5">
        <f t="shared" si="1"/>
        <v>6496512.7498752028</v>
      </c>
      <c r="S12" s="5">
        <f t="shared" si="1"/>
        <v>6747946.8355264151</v>
      </c>
    </row>
    <row r="13" spans="1:19">
      <c r="A13" s="2" t="s">
        <v>31</v>
      </c>
      <c r="B13">
        <v>1</v>
      </c>
      <c r="C13" s="1">
        <f>0.0000000043</f>
        <v>4.2999999999999996E-9</v>
      </c>
      <c r="D13" s="5">
        <f>$B$1/($B$2*$C13*$B$3)</f>
        <v>3483.4951997436151</v>
      </c>
      <c r="E13" s="5">
        <f t="shared" si="1"/>
        <v>16035.372863383154</v>
      </c>
      <c r="F13" s="5">
        <f t="shared" si="1"/>
        <v>21738.147251473616</v>
      </c>
      <c r="G13" s="5">
        <f t="shared" si="1"/>
        <v>43404.247645842501</v>
      </c>
      <c r="H13" s="5">
        <f t="shared" si="1"/>
        <v>43668.730633014304</v>
      </c>
      <c r="I13" s="5">
        <f t="shared" si="1"/>
        <v>55123.183554660711</v>
      </c>
      <c r="J13" s="5">
        <f t="shared" si="1"/>
        <v>61632.158709698087</v>
      </c>
      <c r="K13" s="5">
        <f t="shared" si="1"/>
        <v>64502.933449607437</v>
      </c>
      <c r="L13" s="5">
        <f t="shared" si="1"/>
        <v>86259.434387728877</v>
      </c>
      <c r="M13" s="5">
        <f t="shared" si="1"/>
        <v>90967.276247625152</v>
      </c>
      <c r="N13" s="5">
        <f t="shared" si="1"/>
        <v>111750.71304399714</v>
      </c>
      <c r="O13" s="5">
        <f t="shared" si="1"/>
        <v>165709.19406724919</v>
      </c>
      <c r="P13" s="5">
        <f t="shared" si="1"/>
        <v>235934.38574230199</v>
      </c>
      <c r="Q13" s="5">
        <f t="shared" si="1"/>
        <v>235934.38574230199</v>
      </c>
      <c r="R13" s="5">
        <f t="shared" si="1"/>
        <v>438136.90638693224</v>
      </c>
      <c r="S13" s="5">
        <f t="shared" si="1"/>
        <v>455094.08890759543</v>
      </c>
    </row>
    <row r="14" spans="1:19">
      <c r="A14" s="2" t="s">
        <v>32</v>
      </c>
      <c r="B14">
        <v>1</v>
      </c>
      <c r="C14" s="1">
        <f>0.00000000011</f>
        <v>1.0999999999999999E-10</v>
      </c>
      <c r="D14" s="5">
        <f>$B$1/($B$2*$C14*$B$3)</f>
        <v>136172.99417179584</v>
      </c>
      <c r="E14" s="5">
        <f t="shared" si="1"/>
        <v>626837.30284134147</v>
      </c>
      <c r="F14" s="5">
        <f t="shared" si="1"/>
        <v>849763.93801215035</v>
      </c>
      <c r="G14" s="5">
        <f t="shared" si="1"/>
        <v>1696711.4988829338</v>
      </c>
      <c r="H14" s="5">
        <f t="shared" si="1"/>
        <v>1707050.3792905591</v>
      </c>
      <c r="I14" s="5">
        <f t="shared" si="1"/>
        <v>2154815.3571367366</v>
      </c>
      <c r="J14" s="5">
        <f t="shared" si="1"/>
        <v>2409257.1131972885</v>
      </c>
      <c r="K14" s="5">
        <f t="shared" si="1"/>
        <v>2521478.3075755634</v>
      </c>
      <c r="L14" s="5">
        <f t="shared" si="1"/>
        <v>3371959.7078839471</v>
      </c>
      <c r="M14" s="5">
        <f t="shared" si="1"/>
        <v>3555993.5260435287</v>
      </c>
      <c r="N14" s="5">
        <f t="shared" si="1"/>
        <v>4368436.9644471612</v>
      </c>
      <c r="O14" s="5">
        <f t="shared" si="1"/>
        <v>6477723.0408106502</v>
      </c>
      <c r="P14" s="5">
        <f t="shared" si="1"/>
        <v>9222889.6244718041</v>
      </c>
      <c r="Q14" s="5">
        <f t="shared" si="1"/>
        <v>9222889.6244718041</v>
      </c>
      <c r="R14" s="5">
        <f t="shared" si="1"/>
        <v>17127169.976943716</v>
      </c>
      <c r="S14" s="5">
        <f t="shared" si="1"/>
        <v>17790041.657296911</v>
      </c>
    </row>
    <row r="15" spans="1:19">
      <c r="A15" s="2" t="s">
        <v>33</v>
      </c>
      <c r="B15">
        <v>1</v>
      </c>
      <c r="C15" s="1">
        <f>0.00000000093</f>
        <v>9.2999999999999999E-10</v>
      </c>
      <c r="D15" s="5">
        <f>$B$1/($B$2*$C15*$B$3)</f>
        <v>16106.48318161026</v>
      </c>
      <c r="E15" s="5">
        <f t="shared" si="1"/>
        <v>74142.046572631778</v>
      </c>
      <c r="F15" s="5">
        <f t="shared" si="1"/>
        <v>100509.71309821134</v>
      </c>
      <c r="G15" s="5">
        <f t="shared" si="1"/>
        <v>200686.30631948682</v>
      </c>
      <c r="H15" s="5">
        <f t="shared" si="1"/>
        <v>201909.18464727042</v>
      </c>
      <c r="I15" s="5">
        <f t="shared" si="1"/>
        <v>254870.63363982903</v>
      </c>
      <c r="J15" s="5">
        <f t="shared" si="1"/>
        <v>284965.89510935673</v>
      </c>
      <c r="K15" s="5">
        <f t="shared" si="1"/>
        <v>298239.36971323867</v>
      </c>
      <c r="L15" s="5">
        <f t="shared" si="1"/>
        <v>398833.94394326257</v>
      </c>
      <c r="M15" s="5">
        <f t="shared" si="1"/>
        <v>420601.38480084745</v>
      </c>
      <c r="N15" s="5">
        <f t="shared" si="1"/>
        <v>516696.8452571911</v>
      </c>
      <c r="O15" s="5">
        <f t="shared" si="1"/>
        <v>766182.29514964682</v>
      </c>
      <c r="P15" s="5">
        <f t="shared" si="1"/>
        <v>1090879.4179482779</v>
      </c>
      <c r="Q15" s="5">
        <f t="shared" si="1"/>
        <v>1090879.4179482779</v>
      </c>
      <c r="R15" s="5">
        <f t="shared" si="1"/>
        <v>2025794.2983481814</v>
      </c>
      <c r="S15" s="5">
        <f t="shared" si="1"/>
        <v>2104198.4755942584</v>
      </c>
    </row>
    <row r="16" spans="1:19">
      <c r="A16" s="19" t="s">
        <v>34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>
      <c r="A17" s="2" t="s">
        <v>35</v>
      </c>
      <c r="B17">
        <v>1</v>
      </c>
      <c r="C17" s="1">
        <f>0.000000019</f>
        <v>1.9000000000000001E-8</v>
      </c>
      <c r="D17" s="5">
        <f t="shared" ref="D17:D22" si="2">$B$1/($B$2*$C17*$B$3)</f>
        <v>788.36996625776533</v>
      </c>
      <c r="E17" s="5">
        <f>$B$1/(E$6*$C17*$B$3)</f>
        <v>3629.05806908145</v>
      </c>
      <c r="F17" s="5">
        <f t="shared" ref="F17:S17" si="3">$B$1/(F$6*$C17*$B$3)</f>
        <v>4919.685956912449</v>
      </c>
      <c r="G17" s="5">
        <f t="shared" si="3"/>
        <v>9823.066572480142</v>
      </c>
      <c r="H17" s="5">
        <f t="shared" si="3"/>
        <v>9882.9232485242883</v>
      </c>
      <c r="I17" s="5">
        <f t="shared" si="3"/>
        <v>12475.246804475841</v>
      </c>
      <c r="J17" s="5">
        <f t="shared" si="3"/>
        <v>13948.33065535272</v>
      </c>
      <c r="K17" s="5">
        <f t="shared" si="3"/>
        <v>14598.032307016418</v>
      </c>
      <c r="L17" s="5">
        <f t="shared" si="3"/>
        <v>19521.871993012322</v>
      </c>
      <c r="M17" s="5">
        <f t="shared" si="3"/>
        <v>20587.330940252006</v>
      </c>
      <c r="N17" s="5">
        <f t="shared" si="3"/>
        <v>25290.950846799351</v>
      </c>
      <c r="O17" s="5">
        <f t="shared" si="3"/>
        <v>37502.607078377448</v>
      </c>
      <c r="P17" s="5">
        <f t="shared" si="3"/>
        <v>53395.676773257808</v>
      </c>
      <c r="Q17" s="5">
        <f t="shared" si="3"/>
        <v>53395.676773257808</v>
      </c>
      <c r="R17" s="5">
        <f t="shared" si="3"/>
        <v>99157.29986651623</v>
      </c>
      <c r="S17" s="5">
        <f t="shared" si="3"/>
        <v>102994.97801592949</v>
      </c>
    </row>
    <row r="18" spans="1:19">
      <c r="A18" s="2" t="s">
        <v>36</v>
      </c>
      <c r="B18">
        <v>1</v>
      </c>
      <c r="C18" s="1">
        <f>0.00000000002</f>
        <v>1.9999999999999999E-11</v>
      </c>
      <c r="D18" s="5">
        <f t="shared" si="2"/>
        <v>748951.46794487711</v>
      </c>
      <c r="E18" s="5">
        <f t="shared" ref="E18:S27" si="4">$B$1/(E$6*$C18*$B$3)</f>
        <v>3447605.165627378</v>
      </c>
      <c r="F18" s="5">
        <f t="shared" si="4"/>
        <v>4673701.659066828</v>
      </c>
      <c r="G18" s="5">
        <f t="shared" si="4"/>
        <v>9331913.2438561376</v>
      </c>
      <c r="H18" s="5">
        <f t="shared" si="4"/>
        <v>9388777.0860980749</v>
      </c>
      <c r="I18" s="5">
        <f t="shared" si="4"/>
        <v>11851484.464252051</v>
      </c>
      <c r="J18" s="5">
        <f t="shared" si="4"/>
        <v>13250914.122585086</v>
      </c>
      <c r="K18" s="5">
        <f t="shared" si="4"/>
        <v>13868130.691665599</v>
      </c>
      <c r="L18" s="5">
        <f t="shared" si="4"/>
        <v>18545778.39336171</v>
      </c>
      <c r="M18" s="5">
        <f t="shared" si="4"/>
        <v>19557964.393239409</v>
      </c>
      <c r="N18" s="5">
        <f t="shared" si="4"/>
        <v>24026403.304459386</v>
      </c>
      <c r="O18" s="5">
        <f t="shared" si="4"/>
        <v>35627476.724458575</v>
      </c>
      <c r="P18" s="5">
        <f t="shared" si="4"/>
        <v>50725892.934594929</v>
      </c>
      <c r="Q18" s="5">
        <f t="shared" si="4"/>
        <v>50725892.934594929</v>
      </c>
      <c r="R18" s="5">
        <f t="shared" si="4"/>
        <v>94199434.873190433</v>
      </c>
      <c r="S18" s="5">
        <f t="shared" si="4"/>
        <v>97845229.115133017</v>
      </c>
    </row>
    <row r="19" spans="1:19">
      <c r="A19" s="2" t="s">
        <v>37</v>
      </c>
      <c r="B19">
        <v>1</v>
      </c>
      <c r="C19" s="1">
        <f>0.000000000019</f>
        <v>1.8999999999999999E-11</v>
      </c>
      <c r="D19" s="5">
        <f t="shared" si="2"/>
        <v>788369.96625776542</v>
      </c>
      <c r="E19" s="5">
        <f t="shared" si="4"/>
        <v>3629058.0690814503</v>
      </c>
      <c r="F19" s="5">
        <f t="shared" si="4"/>
        <v>4919685.9569124496</v>
      </c>
      <c r="G19" s="5">
        <f t="shared" si="4"/>
        <v>9823066.5724801421</v>
      </c>
      <c r="H19" s="5">
        <f t="shared" si="4"/>
        <v>9882923.2485242896</v>
      </c>
      <c r="I19" s="5">
        <f t="shared" si="4"/>
        <v>12475246.804475844</v>
      </c>
      <c r="J19" s="5">
        <f t="shared" si="4"/>
        <v>13948330.655352723</v>
      </c>
      <c r="K19" s="5">
        <f t="shared" si="4"/>
        <v>14598032.307016419</v>
      </c>
      <c r="L19" s="5">
        <f t="shared" si="4"/>
        <v>19521871.993012328</v>
      </c>
      <c r="M19" s="5">
        <f t="shared" si="4"/>
        <v>20587330.94025201</v>
      </c>
      <c r="N19" s="5">
        <f t="shared" si="4"/>
        <v>25290950.846799355</v>
      </c>
      <c r="O19" s="5">
        <f t="shared" si="4"/>
        <v>37502607.078377448</v>
      </c>
      <c r="P19" s="5">
        <f t="shared" si="4"/>
        <v>53395676.773257814</v>
      </c>
      <c r="Q19" s="5">
        <f t="shared" si="4"/>
        <v>53395676.773257814</v>
      </c>
      <c r="R19" s="5">
        <f t="shared" si="4"/>
        <v>99157299.866516247</v>
      </c>
      <c r="S19" s="5">
        <f t="shared" si="4"/>
        <v>102994978.01592951</v>
      </c>
    </row>
    <row r="20" spans="1:19">
      <c r="A20" s="2" t="s">
        <v>38</v>
      </c>
      <c r="B20">
        <v>1</v>
      </c>
      <c r="C20" s="1">
        <f>0.000000003</f>
        <v>3E-9</v>
      </c>
      <c r="D20" s="5">
        <f t="shared" si="2"/>
        <v>4993.0097862991806</v>
      </c>
      <c r="E20" s="5">
        <f t="shared" si="4"/>
        <v>22984.034437515849</v>
      </c>
      <c r="F20" s="5">
        <f t="shared" si="4"/>
        <v>31158.011060445515</v>
      </c>
      <c r="G20" s="5">
        <f t="shared" si="4"/>
        <v>62212.754959040903</v>
      </c>
      <c r="H20" s="5">
        <f t="shared" si="4"/>
        <v>62591.84724065382</v>
      </c>
      <c r="I20" s="5">
        <f t="shared" si="4"/>
        <v>79009.896428347012</v>
      </c>
      <c r="J20" s="5">
        <f t="shared" si="4"/>
        <v>88339.427483900581</v>
      </c>
      <c r="K20" s="5">
        <f t="shared" si="4"/>
        <v>92454.204611103982</v>
      </c>
      <c r="L20" s="5">
        <f t="shared" si="4"/>
        <v>123638.52262241139</v>
      </c>
      <c r="M20" s="5">
        <f t="shared" si="4"/>
        <v>130386.42928826273</v>
      </c>
      <c r="N20" s="5">
        <f t="shared" si="4"/>
        <v>160176.02202972924</v>
      </c>
      <c r="O20" s="5">
        <f t="shared" si="4"/>
        <v>237516.51149639051</v>
      </c>
      <c r="P20" s="5">
        <f t="shared" si="4"/>
        <v>338172.61956396617</v>
      </c>
      <c r="Q20" s="5">
        <f t="shared" si="4"/>
        <v>338172.61956396617</v>
      </c>
      <c r="R20" s="5">
        <f t="shared" si="4"/>
        <v>627996.23248793615</v>
      </c>
      <c r="S20" s="5">
        <f t="shared" si="4"/>
        <v>652301.52743422007</v>
      </c>
    </row>
    <row r="21" spans="1:19">
      <c r="A21" s="2" t="s">
        <v>39</v>
      </c>
      <c r="B21">
        <v>1</v>
      </c>
      <c r="C21" s="1">
        <f>0.000000013</f>
        <v>1.3000000000000001E-8</v>
      </c>
      <c r="D21" s="5">
        <f t="shared" si="2"/>
        <v>1152.2330276075033</v>
      </c>
      <c r="E21" s="5">
        <f t="shared" si="4"/>
        <v>5304.0079471190429</v>
      </c>
      <c r="F21" s="5">
        <f t="shared" si="4"/>
        <v>7190.3102447181955</v>
      </c>
      <c r="G21" s="5">
        <f t="shared" si="4"/>
        <v>14356.789605932516</v>
      </c>
      <c r="H21" s="5">
        <f t="shared" si="4"/>
        <v>14444.272440150882</v>
      </c>
      <c r="I21" s="5">
        <f t="shared" si="4"/>
        <v>18233.053021926229</v>
      </c>
      <c r="J21" s="5">
        <f t="shared" si="4"/>
        <v>20386.021727053976</v>
      </c>
      <c r="K21" s="5">
        <f t="shared" si="4"/>
        <v>21335.585679485532</v>
      </c>
      <c r="L21" s="5">
        <f t="shared" si="4"/>
        <v>28531.966759018011</v>
      </c>
      <c r="M21" s="5">
        <f t="shared" si="4"/>
        <v>30089.175989599091</v>
      </c>
      <c r="N21" s="5">
        <f t="shared" si="4"/>
        <v>36963.697391475973</v>
      </c>
      <c r="O21" s="5">
        <f t="shared" si="4"/>
        <v>54811.502653013195</v>
      </c>
      <c r="P21" s="5">
        <f t="shared" si="4"/>
        <v>78039.835283992186</v>
      </c>
      <c r="Q21" s="5">
        <f t="shared" si="4"/>
        <v>78039.835283992186</v>
      </c>
      <c r="R21" s="5">
        <f t="shared" si="4"/>
        <v>144922.20749721603</v>
      </c>
      <c r="S21" s="5">
        <f t="shared" si="4"/>
        <v>150531.12171558925</v>
      </c>
    </row>
    <row r="22" spans="1:19">
      <c r="A22" s="2" t="s">
        <v>40</v>
      </c>
      <c r="B22">
        <v>1</v>
      </c>
      <c r="C22" s="1">
        <f>0.000000000092</f>
        <v>9.2000000000000005E-11</v>
      </c>
      <c r="D22" s="5">
        <f t="shared" si="2"/>
        <v>162815.53650975588</v>
      </c>
      <c r="E22" s="5">
        <f t="shared" si="4"/>
        <v>749479.38383203861</v>
      </c>
      <c r="F22" s="5">
        <f t="shared" si="4"/>
        <v>1016022.0997971364</v>
      </c>
      <c r="G22" s="5">
        <f t="shared" si="4"/>
        <v>2028676.7921426382</v>
      </c>
      <c r="H22" s="5">
        <f t="shared" si="4"/>
        <v>2041038.4969778419</v>
      </c>
      <c r="I22" s="5">
        <f t="shared" si="4"/>
        <v>2576409.6661417498</v>
      </c>
      <c r="J22" s="5">
        <f t="shared" si="4"/>
        <v>2880633.5049098013</v>
      </c>
      <c r="K22" s="5">
        <f t="shared" si="4"/>
        <v>3014811.0199273038</v>
      </c>
      <c r="L22" s="5">
        <f t="shared" si="4"/>
        <v>4031690.9550786321</v>
      </c>
      <c r="M22" s="5">
        <f t="shared" si="4"/>
        <v>4251731.3898346536</v>
      </c>
      <c r="N22" s="5">
        <f t="shared" si="4"/>
        <v>5223131.1531433444</v>
      </c>
      <c r="O22" s="5">
        <f t="shared" si="4"/>
        <v>7745103.6357518639</v>
      </c>
      <c r="P22" s="5">
        <f t="shared" si="4"/>
        <v>11027368.029259764</v>
      </c>
      <c r="Q22" s="5">
        <f t="shared" si="4"/>
        <v>11027368.029259764</v>
      </c>
      <c r="R22" s="5">
        <f t="shared" si="4"/>
        <v>20478138.015910964</v>
      </c>
      <c r="S22" s="5">
        <f t="shared" si="4"/>
        <v>21270701.981550653</v>
      </c>
    </row>
    <row r="23" spans="1:19">
      <c r="A23" s="19" t="s">
        <v>41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>
      <c r="A24" s="2" t="s">
        <v>42</v>
      </c>
      <c r="B24">
        <v>1</v>
      </c>
      <c r="C24" s="1">
        <f>0.0000000026</f>
        <v>2.6000000000000001E-9</v>
      </c>
      <c r="D24" s="5">
        <f>$B$1/($B$2*$C24*$B$3)</f>
        <v>5761.165138037516</v>
      </c>
      <c r="E24" s="5">
        <f t="shared" si="4"/>
        <v>26520.039735595212</v>
      </c>
      <c r="F24" s="5">
        <f t="shared" si="4"/>
        <v>35951.551223590977</v>
      </c>
      <c r="G24" s="5">
        <f t="shared" si="4"/>
        <v>71783.948029662584</v>
      </c>
      <c r="H24" s="5">
        <f t="shared" si="4"/>
        <v>72221.362200754404</v>
      </c>
      <c r="I24" s="5">
        <f t="shared" si="4"/>
        <v>91165.265109631146</v>
      </c>
      <c r="J24" s="5">
        <f t="shared" si="4"/>
        <v>101930.10863526989</v>
      </c>
      <c r="K24" s="5">
        <f t="shared" si="4"/>
        <v>106677.92839742766</v>
      </c>
      <c r="L24" s="5">
        <f t="shared" si="4"/>
        <v>142659.83379509006</v>
      </c>
      <c r="M24" s="5">
        <f t="shared" si="4"/>
        <v>150445.87994799545</v>
      </c>
      <c r="N24" s="5">
        <f t="shared" si="4"/>
        <v>184818.48695737991</v>
      </c>
      <c r="O24" s="5">
        <f t="shared" si="4"/>
        <v>274057.51326506597</v>
      </c>
      <c r="P24" s="5">
        <f t="shared" si="4"/>
        <v>390199.17641996092</v>
      </c>
      <c r="Q24" s="5">
        <f t="shared" si="4"/>
        <v>390199.17641996092</v>
      </c>
      <c r="R24" s="5">
        <f t="shared" si="4"/>
        <v>724611.0374860802</v>
      </c>
      <c r="S24" s="5">
        <f t="shared" si="4"/>
        <v>752655.6085779462</v>
      </c>
    </row>
    <row r="25" spans="1:19">
      <c r="A25" s="2" t="s">
        <v>43</v>
      </c>
      <c r="B25">
        <v>1</v>
      </c>
      <c r="C25" s="1">
        <f>0.000000028</f>
        <v>2.7999999999999999E-8</v>
      </c>
      <c r="D25" s="5">
        <f t="shared" ref="D25:D27" si="5">$B$1/($B$2*$C25*$B$3)</f>
        <v>534.96533424634083</v>
      </c>
      <c r="E25" s="5">
        <f t="shared" si="4"/>
        <v>2462.5751183052698</v>
      </c>
      <c r="F25" s="5">
        <f t="shared" si="4"/>
        <v>3338.3583279048767</v>
      </c>
      <c r="G25" s="5">
        <f t="shared" si="4"/>
        <v>6665.6523170400978</v>
      </c>
      <c r="H25" s="5">
        <f t="shared" si="4"/>
        <v>6706.2693472129104</v>
      </c>
      <c r="I25" s="5">
        <f t="shared" si="4"/>
        <v>8465.3460458943227</v>
      </c>
      <c r="J25" s="5">
        <f t="shared" si="4"/>
        <v>9464.9386589893475</v>
      </c>
      <c r="K25" s="5">
        <f t="shared" si="4"/>
        <v>9905.8076369039991</v>
      </c>
      <c r="L25" s="5">
        <f t="shared" si="4"/>
        <v>13246.984566686935</v>
      </c>
      <c r="M25" s="5">
        <f t="shared" si="4"/>
        <v>13969.974566599578</v>
      </c>
      <c r="N25" s="5">
        <f t="shared" si="4"/>
        <v>17161.71664604242</v>
      </c>
      <c r="O25" s="5">
        <f t="shared" si="4"/>
        <v>25448.197660327554</v>
      </c>
      <c r="P25" s="5">
        <f t="shared" si="4"/>
        <v>36232.7806675678</v>
      </c>
      <c r="Q25" s="5">
        <f t="shared" si="4"/>
        <v>36232.7806675678</v>
      </c>
      <c r="R25" s="5">
        <f t="shared" si="4"/>
        <v>67285.310623707453</v>
      </c>
      <c r="S25" s="5">
        <f t="shared" si="4"/>
        <v>69889.449367952155</v>
      </c>
    </row>
    <row r="26" spans="1:19">
      <c r="A26" s="2" t="s">
        <v>44</v>
      </c>
      <c r="B26">
        <v>1</v>
      </c>
      <c r="C26" s="1">
        <f>0.00000000065</f>
        <v>6.5000000000000003E-10</v>
      </c>
      <c r="D26" s="5">
        <f t="shared" si="5"/>
        <v>23044.660552150064</v>
      </c>
      <c r="E26" s="5">
        <f t="shared" si="4"/>
        <v>106080.15894238085</v>
      </c>
      <c r="F26" s="5">
        <f t="shared" si="4"/>
        <v>143806.20489436391</v>
      </c>
      <c r="G26" s="5">
        <f t="shared" si="4"/>
        <v>287135.79211865034</v>
      </c>
      <c r="H26" s="5">
        <f t="shared" si="4"/>
        <v>288885.44880301761</v>
      </c>
      <c r="I26" s="5">
        <f t="shared" si="4"/>
        <v>364661.06043852458</v>
      </c>
      <c r="J26" s="5">
        <f t="shared" si="4"/>
        <v>407720.43454107956</v>
      </c>
      <c r="K26" s="5">
        <f t="shared" si="4"/>
        <v>426711.71358971065</v>
      </c>
      <c r="L26" s="5">
        <f t="shared" si="4"/>
        <v>570639.33518036024</v>
      </c>
      <c r="M26" s="5">
        <f t="shared" si="4"/>
        <v>601783.51979198179</v>
      </c>
      <c r="N26" s="5">
        <f t="shared" si="4"/>
        <v>739273.94782951963</v>
      </c>
      <c r="O26" s="5">
        <f t="shared" si="4"/>
        <v>1096230.0530602639</v>
      </c>
      <c r="P26" s="5">
        <f t="shared" si="4"/>
        <v>1560796.7056798437</v>
      </c>
      <c r="Q26" s="5">
        <f t="shared" si="4"/>
        <v>1560796.7056798437</v>
      </c>
      <c r="R26" s="5">
        <f t="shared" si="4"/>
        <v>2898444.1499443208</v>
      </c>
      <c r="S26" s="5">
        <f t="shared" si="4"/>
        <v>3010622.4343117848</v>
      </c>
    </row>
    <row r="27" spans="1:19">
      <c r="A27" s="2" t="s">
        <v>45</v>
      </c>
      <c r="B27">
        <v>1</v>
      </c>
      <c r="C27" s="1">
        <f>0.00000000043</f>
        <v>4.3000000000000001E-10</v>
      </c>
      <c r="D27" s="5">
        <f t="shared" si="5"/>
        <v>34834.951997436146</v>
      </c>
      <c r="E27" s="5">
        <f t="shared" si="4"/>
        <v>160353.72863383152</v>
      </c>
      <c r="F27" s="5">
        <f t="shared" si="4"/>
        <v>217381.47251473618</v>
      </c>
      <c r="G27" s="5">
        <f t="shared" si="4"/>
        <v>434042.47645842494</v>
      </c>
      <c r="H27" s="5">
        <f t="shared" si="4"/>
        <v>436687.30633014295</v>
      </c>
      <c r="I27" s="5">
        <f t="shared" si="4"/>
        <v>551231.83554660704</v>
      </c>
      <c r="J27" s="5">
        <f t="shared" si="4"/>
        <v>616321.58709698077</v>
      </c>
      <c r="K27" s="5">
        <f t="shared" si="4"/>
        <v>645029.33449607436</v>
      </c>
      <c r="L27" s="5">
        <f t="shared" si="4"/>
        <v>862594.34387728875</v>
      </c>
      <c r="M27" s="5">
        <f t="shared" si="4"/>
        <v>909672.76247625158</v>
      </c>
      <c r="N27" s="5">
        <f t="shared" si="4"/>
        <v>1117507.1304399713</v>
      </c>
      <c r="O27" s="5">
        <f t="shared" si="4"/>
        <v>1657091.9406724917</v>
      </c>
      <c r="P27" s="5">
        <f t="shared" si="4"/>
        <v>2359343.8574230196</v>
      </c>
      <c r="Q27" s="5">
        <f t="shared" si="4"/>
        <v>2359343.8574230196</v>
      </c>
      <c r="R27" s="5">
        <f t="shared" si="4"/>
        <v>4381369.0638693227</v>
      </c>
      <c r="S27" s="5">
        <f t="shared" si="4"/>
        <v>4550940.8890759535</v>
      </c>
    </row>
    <row r="28" spans="1:19">
      <c r="A28" s="2"/>
      <c r="C28" s="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2"/>
      <c r="C29" s="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2"/>
      <c r="B30" s="2"/>
      <c r="C30" s="19" t="s">
        <v>46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>
      <c r="B31" s="4"/>
      <c r="C31" s="2" t="s">
        <v>47</v>
      </c>
      <c r="D31" s="5">
        <f>MIN(D11:D15)</f>
        <v>680.86497085897929</v>
      </c>
      <c r="E31" s="5">
        <f>MIN(E11:E15)</f>
        <v>3134.1865142067072</v>
      </c>
      <c r="F31" s="5">
        <f t="shared" ref="F31:S31" si="6">MIN(F11:F15)</f>
        <v>4248.8196900607527</v>
      </c>
      <c r="G31" s="5">
        <f t="shared" si="6"/>
        <v>8483.5574944146701</v>
      </c>
      <c r="H31" s="5">
        <f t="shared" si="6"/>
        <v>8535.2518964527953</v>
      </c>
      <c r="I31" s="5">
        <f t="shared" si="6"/>
        <v>10774.076785683683</v>
      </c>
      <c r="J31" s="5">
        <f t="shared" si="6"/>
        <v>12046.285565986442</v>
      </c>
      <c r="K31" s="5">
        <f t="shared" si="6"/>
        <v>12607.391537877817</v>
      </c>
      <c r="L31" s="5">
        <f t="shared" si="6"/>
        <v>16859.798539419735</v>
      </c>
      <c r="M31" s="5">
        <f t="shared" si="6"/>
        <v>17779.967630217645</v>
      </c>
      <c r="N31" s="5">
        <f t="shared" si="6"/>
        <v>21842.184822235806</v>
      </c>
      <c r="O31" s="5">
        <f t="shared" si="6"/>
        <v>32388.615204053254</v>
      </c>
      <c r="P31" s="5">
        <f t="shared" si="6"/>
        <v>46114.448122359026</v>
      </c>
      <c r="Q31" s="5">
        <f t="shared" si="6"/>
        <v>46114.448122359026</v>
      </c>
      <c r="R31" s="5">
        <f t="shared" si="6"/>
        <v>85635.849884718584</v>
      </c>
      <c r="S31" s="5">
        <f t="shared" si="6"/>
        <v>88950.208286484558</v>
      </c>
    </row>
    <row r="32" spans="1:19">
      <c r="B32" s="4"/>
      <c r="C32" s="2" t="s">
        <v>48</v>
      </c>
      <c r="D32" s="5">
        <f>MIN(D17:D22)</f>
        <v>788.36996625776533</v>
      </c>
      <c r="E32" s="5">
        <f>MIN(E17:E22)</f>
        <v>3629.05806908145</v>
      </c>
      <c r="F32" s="5">
        <f t="shared" ref="F32:S32" si="7">MIN(F17:F22)</f>
        <v>4919.685956912449</v>
      </c>
      <c r="G32" s="5">
        <f t="shared" si="7"/>
        <v>9823.066572480142</v>
      </c>
      <c r="H32" s="5">
        <f t="shared" si="7"/>
        <v>9882.9232485242883</v>
      </c>
      <c r="I32" s="5">
        <f t="shared" si="7"/>
        <v>12475.246804475841</v>
      </c>
      <c r="J32" s="5">
        <f t="shared" si="7"/>
        <v>13948.33065535272</v>
      </c>
      <c r="K32" s="5">
        <f t="shared" si="7"/>
        <v>14598.032307016418</v>
      </c>
      <c r="L32" s="5">
        <f t="shared" si="7"/>
        <v>19521.871993012322</v>
      </c>
      <c r="M32" s="5">
        <f t="shared" si="7"/>
        <v>20587.330940252006</v>
      </c>
      <c r="N32" s="5">
        <f t="shared" si="7"/>
        <v>25290.950846799351</v>
      </c>
      <c r="O32" s="5">
        <f t="shared" si="7"/>
        <v>37502.607078377448</v>
      </c>
      <c r="P32" s="5">
        <f t="shared" si="7"/>
        <v>53395.676773257808</v>
      </c>
      <c r="Q32" s="5">
        <f t="shared" si="7"/>
        <v>53395.676773257808</v>
      </c>
      <c r="R32" s="5">
        <f t="shared" si="7"/>
        <v>99157.29986651623</v>
      </c>
      <c r="S32" s="5">
        <f t="shared" si="7"/>
        <v>102994.97801592949</v>
      </c>
    </row>
    <row r="33" spans="2:19">
      <c r="B33" s="4"/>
      <c r="C33" s="2" t="s">
        <v>49</v>
      </c>
      <c r="D33" s="5">
        <f>MIN(D24:D27)</f>
        <v>534.96533424634083</v>
      </c>
      <c r="E33" s="5">
        <f t="shared" ref="E33:S33" si="8">MIN(E24:E27)</f>
        <v>2462.5751183052698</v>
      </c>
      <c r="F33" s="5">
        <f t="shared" si="8"/>
        <v>3338.3583279048767</v>
      </c>
      <c r="G33" s="5">
        <f t="shared" si="8"/>
        <v>6665.6523170400978</v>
      </c>
      <c r="H33" s="5">
        <f t="shared" si="8"/>
        <v>6706.2693472129104</v>
      </c>
      <c r="I33" s="5">
        <f t="shared" si="8"/>
        <v>8465.3460458943227</v>
      </c>
      <c r="J33" s="5">
        <f t="shared" si="8"/>
        <v>9464.9386589893475</v>
      </c>
      <c r="K33" s="5">
        <f t="shared" si="8"/>
        <v>9905.8076369039991</v>
      </c>
      <c r="L33" s="5">
        <f t="shared" si="8"/>
        <v>13246.984566686935</v>
      </c>
      <c r="M33" s="5">
        <f t="shared" si="8"/>
        <v>13969.974566599578</v>
      </c>
      <c r="N33" s="5">
        <f t="shared" si="8"/>
        <v>17161.71664604242</v>
      </c>
      <c r="O33" s="5">
        <f t="shared" si="8"/>
        <v>25448.197660327554</v>
      </c>
      <c r="P33" s="5">
        <f t="shared" si="8"/>
        <v>36232.7806675678</v>
      </c>
      <c r="Q33" s="5">
        <f t="shared" si="8"/>
        <v>36232.7806675678</v>
      </c>
      <c r="R33" s="5">
        <f t="shared" si="8"/>
        <v>67285.310623707453</v>
      </c>
      <c r="S33" s="5">
        <f t="shared" si="8"/>
        <v>69889.449367952155</v>
      </c>
    </row>
    <row r="35" spans="2:19">
      <c r="B35" s="20" t="s">
        <v>47</v>
      </c>
      <c r="C35" s="20"/>
      <c r="D35" s="20"/>
      <c r="E35" s="20"/>
      <c r="F35" s="20" t="s">
        <v>48</v>
      </c>
      <c r="G35" s="20"/>
      <c r="H35" s="20"/>
      <c r="I35" s="20"/>
      <c r="J35" s="20" t="s">
        <v>49</v>
      </c>
      <c r="K35" s="20"/>
      <c r="L35" s="20"/>
      <c r="M35" s="20"/>
    </row>
    <row r="36" spans="2:19">
      <c r="B36" s="2" t="s">
        <v>5</v>
      </c>
      <c r="C36" s="6" t="s">
        <v>50</v>
      </c>
      <c r="D36" s="7" t="s">
        <v>51</v>
      </c>
      <c r="E36" s="2" t="s">
        <v>52</v>
      </c>
      <c r="F36" s="2" t="s">
        <v>5</v>
      </c>
      <c r="G36" s="6" t="s">
        <v>50</v>
      </c>
      <c r="H36" s="7" t="s">
        <v>51</v>
      </c>
      <c r="I36" s="2" t="s">
        <v>52</v>
      </c>
      <c r="J36" s="2" t="s">
        <v>5</v>
      </c>
      <c r="K36" s="6" t="s">
        <v>50</v>
      </c>
      <c r="L36" s="7" t="s">
        <v>51</v>
      </c>
      <c r="M36" s="2" t="s">
        <v>52</v>
      </c>
    </row>
    <row r="37" spans="2:19">
      <c r="B37" s="2" t="s">
        <v>6</v>
      </c>
      <c r="C37" s="9">
        <v>69.662755000000004</v>
      </c>
      <c r="D37" s="5">
        <f>E31</f>
        <v>3134.1865142067072</v>
      </c>
      <c r="E37" s="1">
        <f t="shared" ref="E37:E50" si="9">C37/D37</f>
        <v>2.2226741990060639E-2</v>
      </c>
      <c r="F37" s="2" t="s">
        <v>6</v>
      </c>
      <c r="G37" s="9">
        <v>12.863963</v>
      </c>
      <c r="H37" s="5">
        <f>E32</f>
        <v>3629.05806908145</v>
      </c>
      <c r="I37" s="1">
        <f t="shared" ref="I37:I49" si="10">G37/H37</f>
        <v>3.5447112598162404E-3</v>
      </c>
      <c r="J37" s="2" t="s">
        <v>6</v>
      </c>
      <c r="K37" s="9"/>
      <c r="L37" s="5">
        <f>E33</f>
        <v>2462.5751183052698</v>
      </c>
      <c r="M37" s="1">
        <f t="shared" ref="M37:M38" si="11">K37/L37</f>
        <v>0</v>
      </c>
    </row>
    <row r="38" spans="2:19">
      <c r="B38" s="2" t="s">
        <v>7</v>
      </c>
      <c r="C38" s="9">
        <v>72.122917999999999</v>
      </c>
      <c r="D38" s="5">
        <f>F31</f>
        <v>4248.8196900607527</v>
      </c>
      <c r="E38" s="1">
        <f t="shared" si="9"/>
        <v>1.6974812597653145E-2</v>
      </c>
      <c r="F38" s="2" t="s">
        <v>8</v>
      </c>
      <c r="G38" s="9">
        <v>29.060295</v>
      </c>
      <c r="H38" s="5">
        <f>G32</f>
        <v>9823.066572480142</v>
      </c>
      <c r="I38" s="1">
        <f t="shared" si="10"/>
        <v>2.9583730076119005E-3</v>
      </c>
      <c r="J38" s="2" t="s">
        <v>7</v>
      </c>
      <c r="K38" s="9"/>
      <c r="L38" s="5">
        <f>F33</f>
        <v>3338.3583279048767</v>
      </c>
      <c r="M38" s="1">
        <f t="shared" si="11"/>
        <v>0</v>
      </c>
    </row>
    <row r="39" spans="2:19">
      <c r="B39" s="2" t="s">
        <v>8</v>
      </c>
      <c r="C39" s="9">
        <v>96.870907500000001</v>
      </c>
      <c r="D39" s="5">
        <f>G31</f>
        <v>8483.5574944146701</v>
      </c>
      <c r="E39" s="1">
        <f t="shared" si="9"/>
        <v>1.1418665761831285E-2</v>
      </c>
      <c r="F39" s="2" t="s">
        <v>12</v>
      </c>
      <c r="G39" s="9">
        <v>9.23278</v>
      </c>
      <c r="H39" s="5">
        <f>K32</f>
        <v>14598.032307016418</v>
      </c>
      <c r="I39" s="1">
        <f t="shared" si="10"/>
        <v>6.3246743162517489E-4</v>
      </c>
      <c r="J39" s="2" t="s">
        <v>8</v>
      </c>
      <c r="K39" s="9"/>
      <c r="L39" s="5">
        <f>G33</f>
        <v>6665.6523170400978</v>
      </c>
      <c r="M39" s="1">
        <f>K39/L39</f>
        <v>0</v>
      </c>
    </row>
    <row r="40" spans="2:19">
      <c r="B40" s="2" t="s">
        <v>15</v>
      </c>
      <c r="C40" s="9">
        <v>106.553438</v>
      </c>
      <c r="D40" s="5">
        <f>N31</f>
        <v>21842.184822235806</v>
      </c>
      <c r="E40" s="1">
        <f t="shared" si="9"/>
        <v>4.8783324043447495E-3</v>
      </c>
      <c r="F40" s="2" t="s">
        <v>53</v>
      </c>
      <c r="G40" s="9">
        <v>19.973338999999999</v>
      </c>
      <c r="H40" s="5">
        <f>O32</f>
        <v>37502.607078377448</v>
      </c>
      <c r="I40" s="1">
        <f t="shared" si="10"/>
        <v>5.325853468868796E-4</v>
      </c>
      <c r="J40" s="2" t="s">
        <v>9</v>
      </c>
      <c r="K40" s="9"/>
      <c r="L40" s="5">
        <f>H33</f>
        <v>6706.2693472129104</v>
      </c>
      <c r="M40" s="1">
        <f>K40/L39</f>
        <v>0</v>
      </c>
    </row>
    <row r="41" spans="2:19">
      <c r="B41" s="2" t="s">
        <v>11</v>
      </c>
      <c r="C41" s="9">
        <v>56.970030000000001</v>
      </c>
      <c r="D41" s="5">
        <f>J31</f>
        <v>12046.285565986442</v>
      </c>
      <c r="E41" s="1">
        <f t="shared" si="9"/>
        <v>4.7292611226865651E-3</v>
      </c>
      <c r="F41" s="2" t="s">
        <v>14</v>
      </c>
      <c r="G41" s="9">
        <v>5.3899765000000004</v>
      </c>
      <c r="H41" s="5">
        <f>M32</f>
        <v>20587.330940252006</v>
      </c>
      <c r="I41" s="1">
        <f t="shared" si="10"/>
        <v>2.6181035879020183E-4</v>
      </c>
      <c r="J41" s="2" t="s">
        <v>11</v>
      </c>
      <c r="K41" s="9"/>
      <c r="L41" s="5">
        <f>J33</f>
        <v>9464.9386589893475</v>
      </c>
      <c r="M41" s="1">
        <f t="shared" ref="M41:M42" si="12">K41/L41</f>
        <v>0</v>
      </c>
    </row>
    <row r="42" spans="2:19">
      <c r="B42" s="2" t="s">
        <v>12</v>
      </c>
      <c r="C42" s="9">
        <v>44.820025999999999</v>
      </c>
      <c r="D42" s="5">
        <f>K31</f>
        <v>12607.391537877817</v>
      </c>
      <c r="E42" s="1">
        <f t="shared" si="9"/>
        <v>3.5550594161640899E-3</v>
      </c>
      <c r="F42" s="2" t="s">
        <v>15</v>
      </c>
      <c r="G42" s="9">
        <v>5.5302547500000001</v>
      </c>
      <c r="H42" s="5">
        <f>N32</f>
        <v>25290.950846799351</v>
      </c>
      <c r="I42" s="1">
        <f t="shared" si="10"/>
        <v>2.1866535518967533E-4</v>
      </c>
      <c r="J42" s="2" t="s">
        <v>12</v>
      </c>
      <c r="K42" s="9"/>
      <c r="L42" s="5">
        <f>K33</f>
        <v>9905.8076369039991</v>
      </c>
      <c r="M42" s="1">
        <f t="shared" si="12"/>
        <v>0</v>
      </c>
    </row>
    <row r="43" spans="2:19">
      <c r="B43" s="2" t="s">
        <v>54</v>
      </c>
      <c r="C43" s="9">
        <v>28.586749999999999</v>
      </c>
      <c r="D43" s="5">
        <f>H31</f>
        <v>8535.2518964527953</v>
      </c>
      <c r="E43" s="1">
        <f t="shared" si="9"/>
        <v>3.3492567468196804E-3</v>
      </c>
      <c r="F43" s="2" t="s">
        <v>7</v>
      </c>
      <c r="G43" s="9">
        <v>0.94782363000000003</v>
      </c>
      <c r="H43" s="5">
        <f>F32</f>
        <v>4919.685956912449</v>
      </c>
      <c r="I43" s="1">
        <f t="shared" si="10"/>
        <v>1.9265937669624053E-4</v>
      </c>
      <c r="J43" s="2" t="s">
        <v>13</v>
      </c>
      <c r="K43" s="9"/>
      <c r="L43" s="5">
        <f>M33</f>
        <v>13969.974566599578</v>
      </c>
      <c r="M43" s="1">
        <f>K43/L43</f>
        <v>0</v>
      </c>
    </row>
    <row r="44" spans="2:19">
      <c r="B44" s="2" t="s">
        <v>19</v>
      </c>
      <c r="C44" s="9">
        <v>110.32696799999999</v>
      </c>
      <c r="D44" s="5">
        <f>R31</f>
        <v>85635.849884718584</v>
      </c>
      <c r="E44" s="1">
        <f t="shared" si="9"/>
        <v>1.2883268881960083E-3</v>
      </c>
      <c r="F44" s="2" t="s">
        <v>17</v>
      </c>
      <c r="G44" s="9">
        <v>7.8128487</v>
      </c>
      <c r="H44" s="5">
        <f>P32</f>
        <v>53395.676773257808</v>
      </c>
      <c r="I44" s="1">
        <f t="shared" si="10"/>
        <v>1.4631987404480122E-4</v>
      </c>
      <c r="J44" s="2" t="s">
        <v>14</v>
      </c>
      <c r="K44" s="9"/>
      <c r="L44" s="5">
        <f>N33</f>
        <v>17161.71664604242</v>
      </c>
      <c r="M44" s="1">
        <f>K44/L44</f>
        <v>0</v>
      </c>
    </row>
    <row r="45" spans="2:19">
      <c r="B45" s="2" t="s">
        <v>18</v>
      </c>
      <c r="C45" s="9">
        <v>53.550257000000002</v>
      </c>
      <c r="D45" s="5">
        <f>Q31</f>
        <v>46114.448122359026</v>
      </c>
      <c r="E45" s="1">
        <f t="shared" si="9"/>
        <v>1.1612468365209743E-3</v>
      </c>
      <c r="F45" s="2" t="s">
        <v>18</v>
      </c>
      <c r="G45" s="9">
        <v>7.4564513999999997</v>
      </c>
      <c r="H45" s="5">
        <f>Q32</f>
        <v>53395.676773257808</v>
      </c>
      <c r="I45" s="1">
        <f t="shared" si="10"/>
        <v>1.3964522692845461E-4</v>
      </c>
      <c r="J45" s="2" t="s">
        <v>15</v>
      </c>
      <c r="K45" s="9"/>
      <c r="L45" s="5">
        <f>O33</f>
        <v>25448.197660327554</v>
      </c>
      <c r="M45" s="1">
        <f>K45/L45</f>
        <v>0</v>
      </c>
    </row>
    <row r="46" spans="2:19">
      <c r="B46" s="2" t="s">
        <v>20</v>
      </c>
      <c r="C46" s="9">
        <v>30.506350000000001</v>
      </c>
      <c r="D46" s="5">
        <f>S31</f>
        <v>88950.208286484558</v>
      </c>
      <c r="E46" s="1">
        <f t="shared" si="9"/>
        <v>3.4295984897244198E-4</v>
      </c>
      <c r="F46" s="2" t="s">
        <v>54</v>
      </c>
      <c r="G46" s="9">
        <v>0.483260625</v>
      </c>
      <c r="H46" s="5">
        <f>H32</f>
        <v>9882.9232485242883</v>
      </c>
      <c r="I46" s="1">
        <f t="shared" si="10"/>
        <v>4.8898550848521478E-5</v>
      </c>
      <c r="J46" s="2" t="s">
        <v>16</v>
      </c>
      <c r="K46" s="9"/>
      <c r="L46" s="5">
        <f>P33</f>
        <v>36232.7806675678</v>
      </c>
      <c r="M46" s="1">
        <f>K46/L46</f>
        <v>0</v>
      </c>
    </row>
    <row r="47" spans="2:19">
      <c r="B47" s="2" t="s">
        <v>17</v>
      </c>
      <c r="C47" s="9">
        <v>4.7855762999999998</v>
      </c>
      <c r="D47" s="5">
        <f>P31</f>
        <v>46114.448122359026</v>
      </c>
      <c r="E47" s="1">
        <f t="shared" si="9"/>
        <v>1.0377607224751039E-4</v>
      </c>
      <c r="F47" s="2" t="s">
        <v>11</v>
      </c>
      <c r="G47" s="9">
        <v>0.46668707999999998</v>
      </c>
      <c r="H47" s="5">
        <f>J32</f>
        <v>13948.33065535272</v>
      </c>
      <c r="I47" s="1">
        <f t="shared" si="10"/>
        <v>3.3458274795120893E-5</v>
      </c>
      <c r="J47" s="2" t="s">
        <v>17</v>
      </c>
      <c r="K47" s="9"/>
      <c r="L47" s="5">
        <f>Q33</f>
        <v>36232.7806675678</v>
      </c>
      <c r="M47" s="1">
        <f>K47/L47</f>
        <v>0</v>
      </c>
      <c r="O47" s="2"/>
    </row>
    <row r="48" spans="2:19">
      <c r="B48" s="2" t="s">
        <v>53</v>
      </c>
      <c r="C48" s="9">
        <v>0.45006997999999998</v>
      </c>
      <c r="D48" s="5">
        <f>O31</f>
        <v>32388.615204053254</v>
      </c>
      <c r="E48" s="1">
        <f t="shared" si="9"/>
        <v>1.3895931553865144E-5</v>
      </c>
      <c r="F48" s="2" t="s">
        <v>20</v>
      </c>
      <c r="G48" s="9">
        <v>2.9953406999999999</v>
      </c>
      <c r="H48" s="5">
        <f>S32</f>
        <v>102994.97801592949</v>
      </c>
      <c r="I48" s="1">
        <f t="shared" si="10"/>
        <v>2.9082395643957826E-5</v>
      </c>
      <c r="J48" s="2" t="s">
        <v>18</v>
      </c>
      <c r="L48" s="5">
        <f>R33</f>
        <v>67285.310623707453</v>
      </c>
      <c r="M48" s="1">
        <f t="shared" ref="M48:M49" si="13">K48/L48</f>
        <v>0</v>
      </c>
    </row>
    <row r="49" spans="2:13">
      <c r="B49" s="2" t="s">
        <v>14</v>
      </c>
      <c r="C49" s="9">
        <v>0.22298421499999899</v>
      </c>
      <c r="D49" s="5">
        <f>M31</f>
        <v>17779.967630217645</v>
      </c>
      <c r="E49" s="1">
        <f t="shared" si="9"/>
        <v>1.2541317264325606E-5</v>
      </c>
      <c r="F49" s="2" t="s">
        <v>19</v>
      </c>
      <c r="G49" s="9">
        <v>1.4833137999999999</v>
      </c>
      <c r="H49" s="5">
        <f>R32</f>
        <v>99157.29986651623</v>
      </c>
      <c r="I49" s="1">
        <f t="shared" si="10"/>
        <v>1.4959199191555339E-5</v>
      </c>
      <c r="J49" s="2" t="s">
        <v>19</v>
      </c>
      <c r="L49" s="5">
        <f>S33</f>
        <v>69889.449367952155</v>
      </c>
      <c r="M49" s="1">
        <f t="shared" si="13"/>
        <v>0</v>
      </c>
    </row>
    <row r="50" spans="2:13">
      <c r="B50" s="2" t="s">
        <v>13</v>
      </c>
      <c r="C50" s="8">
        <f xml:space="preserve"> 0.02106844</f>
        <v>2.1068440000000001E-2</v>
      </c>
      <c r="D50" s="5">
        <f>L31</f>
        <v>16859.798539419735</v>
      </c>
      <c r="E50" s="1">
        <f t="shared" si="9"/>
        <v>1.2496258452163637E-6</v>
      </c>
      <c r="F50" s="2"/>
      <c r="H50" s="5"/>
      <c r="J50" s="2" t="s">
        <v>20</v>
      </c>
    </row>
    <row r="52" spans="2:13">
      <c r="B52" s="2" t="s">
        <v>55</v>
      </c>
      <c r="C52" s="5">
        <v>18286.373</v>
      </c>
      <c r="D52" s="5">
        <v>3932.538026774545</v>
      </c>
      <c r="E52" s="9">
        <f>C52/D52</f>
        <v>4.6500180991252673</v>
      </c>
      <c r="G52" s="9">
        <v>8604.4789999999994</v>
      </c>
      <c r="H52" s="5">
        <v>4553.4650836336823</v>
      </c>
      <c r="I52" s="9">
        <f>G52/H52</f>
        <v>1.8896552058621678</v>
      </c>
      <c r="J52" s="2" t="s">
        <v>10</v>
      </c>
      <c r="K52" s="9">
        <v>5.3899765000000004</v>
      </c>
      <c r="L52" s="5">
        <f>I33</f>
        <v>8465.3460458943227</v>
      </c>
      <c r="M52" s="1">
        <f>K52/L52</f>
        <v>6.3671071103042851E-4</v>
      </c>
    </row>
    <row r="54" spans="2:13">
      <c r="B54" s="3"/>
      <c r="C54" s="20"/>
      <c r="D54" s="20"/>
      <c r="E54" s="20"/>
      <c r="F54" s="20"/>
      <c r="G54" s="20"/>
    </row>
    <row r="55" spans="2:13">
      <c r="C55" s="20" t="s">
        <v>47</v>
      </c>
      <c r="D55" s="20"/>
      <c r="E55" s="20"/>
      <c r="G55" s="20" t="s">
        <v>48</v>
      </c>
      <c r="H55" s="20"/>
      <c r="I55" s="20"/>
      <c r="J55" s="20" t="s">
        <v>49</v>
      </c>
      <c r="K55" s="20"/>
      <c r="L55" s="20"/>
      <c r="M55" s="20"/>
    </row>
    <row r="56" spans="2:13">
      <c r="B56" s="2" t="s">
        <v>5</v>
      </c>
      <c r="C56" s="6" t="s">
        <v>50</v>
      </c>
      <c r="D56" s="7" t="s">
        <v>51</v>
      </c>
      <c r="E56" s="2" t="s">
        <v>52</v>
      </c>
      <c r="F56" s="2" t="s">
        <v>5</v>
      </c>
      <c r="G56" s="6" t="s">
        <v>50</v>
      </c>
      <c r="H56" s="7" t="s">
        <v>51</v>
      </c>
      <c r="I56" s="2" t="s">
        <v>52</v>
      </c>
      <c r="J56" s="2" t="s">
        <v>5</v>
      </c>
      <c r="K56" s="6" t="s">
        <v>50</v>
      </c>
      <c r="L56" s="7" t="s">
        <v>51</v>
      </c>
      <c r="M56" s="2" t="s">
        <v>52</v>
      </c>
    </row>
    <row r="57" spans="2:13">
      <c r="B57" s="2" t="s">
        <v>19</v>
      </c>
      <c r="C57" s="9">
        <v>110.32696799999999</v>
      </c>
      <c r="D57" s="5">
        <f t="shared" ref="D57:D70" si="14">$D$31</f>
        <v>680.86497085897929</v>
      </c>
      <c r="E57" s="1">
        <f t="shared" ref="E57:E70" si="15">C57/D57</f>
        <v>0.16203942444095998</v>
      </c>
      <c r="F57" s="2" t="s">
        <v>8</v>
      </c>
      <c r="G57" s="9">
        <v>29.060295</v>
      </c>
      <c r="H57" s="5">
        <f>$D$32</f>
        <v>788.36996625776533</v>
      </c>
      <c r="I57" s="1">
        <f t="shared" ref="I57:I69" si="16">G57/H57</f>
        <v>3.6861240589800004E-2</v>
      </c>
      <c r="J57" s="2" t="s">
        <v>6</v>
      </c>
      <c r="K57" s="9"/>
      <c r="L57" s="5">
        <f>$D$33</f>
        <v>534.96533424634083</v>
      </c>
      <c r="M57" s="1">
        <f t="shared" ref="M57:M61" si="17">K57/L57</f>
        <v>0</v>
      </c>
    </row>
    <row r="58" spans="2:13">
      <c r="B58" s="2" t="s">
        <v>15</v>
      </c>
      <c r="C58" s="9">
        <v>106.553438</v>
      </c>
      <c r="D58" s="5">
        <f t="shared" si="14"/>
        <v>680.86497085897929</v>
      </c>
      <c r="E58" s="1">
        <f t="shared" si="15"/>
        <v>0.15649716545935999</v>
      </c>
      <c r="F58" s="2" t="s">
        <v>53</v>
      </c>
      <c r="G58" s="9">
        <v>19.973338999999999</v>
      </c>
      <c r="H58" s="5">
        <f t="shared" ref="H58:H69" si="18">$D$32</f>
        <v>788.36996625776533</v>
      </c>
      <c r="I58" s="1">
        <f t="shared" si="16"/>
        <v>2.5334982121160005E-2</v>
      </c>
      <c r="J58" s="2" t="s">
        <v>7</v>
      </c>
      <c r="K58" s="9"/>
      <c r="L58" s="5">
        <f t="shared" ref="L58:L69" si="19">$D$33</f>
        <v>534.96533424634083</v>
      </c>
      <c r="M58" s="1">
        <f t="shared" si="17"/>
        <v>0</v>
      </c>
    </row>
    <row r="59" spans="2:13">
      <c r="B59" s="2" t="s">
        <v>8</v>
      </c>
      <c r="C59" s="9">
        <v>96.870907500000001</v>
      </c>
      <c r="D59" s="5">
        <f t="shared" si="14"/>
        <v>680.86497085897929</v>
      </c>
      <c r="E59" s="1">
        <f t="shared" si="15"/>
        <v>0.1422762392634</v>
      </c>
      <c r="F59" s="2" t="s">
        <v>6</v>
      </c>
      <c r="G59" s="9">
        <v>12.863963</v>
      </c>
      <c r="H59" s="5">
        <f t="shared" si="18"/>
        <v>788.36996625776533</v>
      </c>
      <c r="I59" s="1">
        <f t="shared" si="16"/>
        <v>1.6317165227720004E-2</v>
      </c>
      <c r="J59" s="2" t="s">
        <v>8</v>
      </c>
      <c r="K59" s="9"/>
      <c r="L59" s="5">
        <f t="shared" si="19"/>
        <v>534.96533424634083</v>
      </c>
      <c r="M59" s="1">
        <f t="shared" si="17"/>
        <v>0</v>
      </c>
    </row>
    <row r="60" spans="2:13">
      <c r="B60" s="2" t="s">
        <v>7</v>
      </c>
      <c r="C60" s="9">
        <v>72.122917999999999</v>
      </c>
      <c r="D60" s="5">
        <f t="shared" si="14"/>
        <v>680.86497085897929</v>
      </c>
      <c r="E60" s="1">
        <f t="shared" si="15"/>
        <v>0.10592837212495999</v>
      </c>
      <c r="F60" s="2" t="s">
        <v>12</v>
      </c>
      <c r="G60" s="9">
        <v>9.23278</v>
      </c>
      <c r="H60" s="5">
        <f t="shared" si="18"/>
        <v>788.36996625776533</v>
      </c>
      <c r="I60" s="1">
        <f t="shared" si="16"/>
        <v>1.1711227463200002E-2</v>
      </c>
      <c r="J60" s="2" t="s">
        <v>9</v>
      </c>
      <c r="K60" s="9"/>
      <c r="L60" s="5">
        <f t="shared" si="19"/>
        <v>534.96533424634083</v>
      </c>
      <c r="M60" s="1">
        <f t="shared" si="17"/>
        <v>0</v>
      </c>
    </row>
    <row r="61" spans="2:13">
      <c r="B61" s="2" t="s">
        <v>6</v>
      </c>
      <c r="C61" s="9">
        <v>69.662755000000004</v>
      </c>
      <c r="D61" s="5">
        <f t="shared" si="14"/>
        <v>680.86497085897929</v>
      </c>
      <c r="E61" s="1">
        <f t="shared" si="15"/>
        <v>0.1023150815236</v>
      </c>
      <c r="F61" s="2" t="s">
        <v>17</v>
      </c>
      <c r="G61" s="9">
        <v>7.8128487</v>
      </c>
      <c r="H61" s="5">
        <f t="shared" si="18"/>
        <v>788.36996625776533</v>
      </c>
      <c r="I61" s="1">
        <f t="shared" si="16"/>
        <v>9.910129805028001E-3</v>
      </c>
      <c r="J61" s="2" t="s">
        <v>11</v>
      </c>
      <c r="K61" s="9"/>
      <c r="L61" s="5">
        <f t="shared" si="19"/>
        <v>534.96533424634083</v>
      </c>
      <c r="M61" s="1">
        <f t="shared" si="17"/>
        <v>0</v>
      </c>
    </row>
    <row r="62" spans="2:13">
      <c r="B62" s="2" t="s">
        <v>11</v>
      </c>
      <c r="C62" s="9">
        <v>56.970030000000001</v>
      </c>
      <c r="D62" s="5">
        <f t="shared" si="14"/>
        <v>680.86497085897929</v>
      </c>
      <c r="E62" s="1">
        <f t="shared" si="15"/>
        <v>8.3673022461599994E-2</v>
      </c>
      <c r="F62" s="2" t="s">
        <v>18</v>
      </c>
      <c r="G62" s="9">
        <v>7.4564513999999997</v>
      </c>
      <c r="H62" s="5">
        <f t="shared" si="18"/>
        <v>788.36996625776533</v>
      </c>
      <c r="I62" s="1">
        <f t="shared" si="16"/>
        <v>9.4580612138160016E-3</v>
      </c>
      <c r="J62" s="2" t="s">
        <v>12</v>
      </c>
      <c r="K62" s="9"/>
      <c r="L62" s="5">
        <f t="shared" si="19"/>
        <v>534.96533424634083</v>
      </c>
      <c r="M62" s="1">
        <f t="shared" ref="M62:M68" si="20">K62/L62</f>
        <v>0</v>
      </c>
    </row>
    <row r="63" spans="2:13">
      <c r="B63" s="2" t="s">
        <v>18</v>
      </c>
      <c r="C63" s="9">
        <v>53.550257000000002</v>
      </c>
      <c r="D63" s="5">
        <f t="shared" si="14"/>
        <v>680.86497085897929</v>
      </c>
      <c r="E63" s="1">
        <f t="shared" si="15"/>
        <v>7.8650333461040001E-2</v>
      </c>
      <c r="F63" s="2" t="s">
        <v>15</v>
      </c>
      <c r="G63" s="9">
        <v>5.5302547500000001</v>
      </c>
      <c r="H63" s="5">
        <f t="shared" si="18"/>
        <v>788.36996625776533</v>
      </c>
      <c r="I63" s="1">
        <f t="shared" si="16"/>
        <v>7.0147963350900011E-3</v>
      </c>
      <c r="J63" s="2" t="s">
        <v>13</v>
      </c>
      <c r="K63" s="9"/>
      <c r="L63" s="5">
        <f t="shared" si="19"/>
        <v>534.96533424634083</v>
      </c>
      <c r="M63" s="1">
        <f t="shared" si="20"/>
        <v>0</v>
      </c>
    </row>
    <row r="64" spans="2:13">
      <c r="B64" s="2" t="s">
        <v>12</v>
      </c>
      <c r="C64" s="9">
        <v>44.820025999999999</v>
      </c>
      <c r="D64" s="5">
        <f t="shared" si="14"/>
        <v>680.86497085897929</v>
      </c>
      <c r="E64" s="1">
        <f t="shared" si="15"/>
        <v>6.5828068586719996E-2</v>
      </c>
      <c r="F64" s="2" t="s">
        <v>14</v>
      </c>
      <c r="G64" s="9">
        <v>5.3899765000000004</v>
      </c>
      <c r="H64" s="5">
        <f t="shared" si="18"/>
        <v>788.36996625776533</v>
      </c>
      <c r="I64" s="1">
        <f t="shared" si="16"/>
        <v>6.8368617916600019E-3</v>
      </c>
      <c r="J64" s="2" t="s">
        <v>14</v>
      </c>
      <c r="K64" s="9"/>
      <c r="L64" s="5">
        <f t="shared" si="19"/>
        <v>534.96533424634083</v>
      </c>
      <c r="M64" s="1">
        <f t="shared" si="20"/>
        <v>0</v>
      </c>
    </row>
    <row r="65" spans="2:13">
      <c r="B65" s="2" t="s">
        <v>20</v>
      </c>
      <c r="C65" s="9">
        <v>30.506350000000001</v>
      </c>
      <c r="D65" s="5">
        <f t="shared" si="14"/>
        <v>680.86497085897929</v>
      </c>
      <c r="E65" s="1">
        <f t="shared" si="15"/>
        <v>4.4805286372E-2</v>
      </c>
      <c r="F65" s="2" t="s">
        <v>20</v>
      </c>
      <c r="G65" s="9">
        <v>2.9953406999999999</v>
      </c>
      <c r="H65" s="5">
        <f t="shared" si="18"/>
        <v>788.36996625776533</v>
      </c>
      <c r="I65" s="1">
        <f t="shared" si="16"/>
        <v>3.7994099575080005E-3</v>
      </c>
      <c r="J65" s="2" t="s">
        <v>15</v>
      </c>
      <c r="K65" s="9"/>
      <c r="L65" s="5">
        <f t="shared" si="19"/>
        <v>534.96533424634083</v>
      </c>
      <c r="M65" s="1">
        <f t="shared" si="20"/>
        <v>0</v>
      </c>
    </row>
    <row r="66" spans="2:13">
      <c r="B66" s="2" t="s">
        <v>54</v>
      </c>
      <c r="C66" s="9">
        <v>28.586749999999999</v>
      </c>
      <c r="D66" s="5">
        <f t="shared" si="14"/>
        <v>680.86497085897929</v>
      </c>
      <c r="E66" s="1">
        <f t="shared" si="15"/>
        <v>4.1985931459999994E-2</v>
      </c>
      <c r="F66" s="2" t="s">
        <v>19</v>
      </c>
      <c r="G66" s="9">
        <v>1.4833137999999999</v>
      </c>
      <c r="H66" s="5">
        <f t="shared" si="18"/>
        <v>788.36996625776533</v>
      </c>
      <c r="I66" s="1">
        <f t="shared" si="16"/>
        <v>1.8814945564720003E-3</v>
      </c>
      <c r="J66" s="2" t="s">
        <v>16</v>
      </c>
      <c r="K66" s="9"/>
      <c r="L66" s="5">
        <f t="shared" si="19"/>
        <v>534.96533424634083</v>
      </c>
      <c r="M66" s="1">
        <f t="shared" si="20"/>
        <v>0</v>
      </c>
    </row>
    <row r="67" spans="2:13">
      <c r="B67" s="2" t="s">
        <v>17</v>
      </c>
      <c r="C67" s="9">
        <v>4.7855762999999998</v>
      </c>
      <c r="D67" s="5">
        <f t="shared" si="14"/>
        <v>680.86497085897929</v>
      </c>
      <c r="E67" s="1">
        <f t="shared" si="15"/>
        <v>7.0286716233359994E-3</v>
      </c>
      <c r="F67" s="2" t="s">
        <v>7</v>
      </c>
      <c r="G67" s="9">
        <v>0.94782363000000003</v>
      </c>
      <c r="H67" s="5">
        <f t="shared" si="18"/>
        <v>788.36996625776533</v>
      </c>
      <c r="I67" s="1">
        <f t="shared" si="16"/>
        <v>1.2022574052372001E-3</v>
      </c>
      <c r="J67" s="2" t="s">
        <v>17</v>
      </c>
      <c r="K67" s="9"/>
      <c r="L67" s="5">
        <f t="shared" si="19"/>
        <v>534.96533424634083</v>
      </c>
      <c r="M67" s="1">
        <f t="shared" si="20"/>
        <v>0</v>
      </c>
    </row>
    <row r="68" spans="2:13">
      <c r="B68" s="2" t="s">
        <v>53</v>
      </c>
      <c r="C68" s="9">
        <v>0.45006997999999998</v>
      </c>
      <c r="D68" s="5">
        <f t="shared" si="14"/>
        <v>680.86497085897929</v>
      </c>
      <c r="E68" s="1">
        <f t="shared" si="15"/>
        <v>6.6102678102559988E-4</v>
      </c>
      <c r="F68" s="2" t="s">
        <v>54</v>
      </c>
      <c r="G68" s="9">
        <v>0.483260625</v>
      </c>
      <c r="H68" s="5">
        <f t="shared" si="18"/>
        <v>788.36996625776533</v>
      </c>
      <c r="I68" s="1">
        <f t="shared" si="16"/>
        <v>6.1298710717500005E-4</v>
      </c>
      <c r="J68" s="2" t="s">
        <v>18</v>
      </c>
      <c r="K68" s="9"/>
      <c r="L68" s="5">
        <f t="shared" si="19"/>
        <v>534.96533424634083</v>
      </c>
      <c r="M68" s="1">
        <f t="shared" si="20"/>
        <v>0</v>
      </c>
    </row>
    <row r="69" spans="2:13">
      <c r="B69" s="2" t="s">
        <v>14</v>
      </c>
      <c r="C69" s="9">
        <v>0.22298421499999899</v>
      </c>
      <c r="D69" s="5">
        <f t="shared" si="14"/>
        <v>680.86497085897929</v>
      </c>
      <c r="E69" s="1">
        <f t="shared" si="15"/>
        <v>3.2750137625479848E-4</v>
      </c>
      <c r="F69" s="2" t="s">
        <v>11</v>
      </c>
      <c r="G69" s="9">
        <v>0.46668707999999998</v>
      </c>
      <c r="H69" s="5">
        <f t="shared" si="18"/>
        <v>788.36996625776533</v>
      </c>
      <c r="I69" s="1">
        <f t="shared" si="16"/>
        <v>5.9196455975520004E-4</v>
      </c>
      <c r="J69" s="2" t="s">
        <v>19</v>
      </c>
      <c r="L69" s="5">
        <f t="shared" si="19"/>
        <v>534.96533424634083</v>
      </c>
      <c r="M69" s="1">
        <f t="shared" ref="M69" si="21">K69/L69</f>
        <v>0</v>
      </c>
    </row>
    <row r="70" spans="2:13">
      <c r="B70" s="2" t="s">
        <v>13</v>
      </c>
      <c r="C70" s="8">
        <f xml:space="preserve"> 0.02106844</f>
        <v>2.1068440000000001E-2</v>
      </c>
      <c r="D70" s="5">
        <f t="shared" si="14"/>
        <v>680.86497085897929</v>
      </c>
      <c r="E70" s="1">
        <f t="shared" si="15"/>
        <v>3.0943639196800001E-5</v>
      </c>
      <c r="F70" s="2"/>
      <c r="H70" s="5"/>
      <c r="J70" s="2" t="s">
        <v>20</v>
      </c>
    </row>
    <row r="71" spans="2:13">
      <c r="D71" s="5"/>
      <c r="H71" s="5"/>
    </row>
    <row r="72" spans="2:13">
      <c r="B72" s="2" t="s">
        <v>55</v>
      </c>
      <c r="C72">
        <v>11641.4565</v>
      </c>
      <c r="D72" s="5">
        <f t="shared" ref="D72" si="22">$D$31</f>
        <v>680.86497085897929</v>
      </c>
      <c r="E72" s="9">
        <f>C72/D72</f>
        <v>17.09803999068</v>
      </c>
      <c r="F72" s="2" t="s">
        <v>55</v>
      </c>
      <c r="G72">
        <v>5573.0005000000001</v>
      </c>
      <c r="H72" s="5">
        <f t="shared" ref="H72" si="23">$D$32</f>
        <v>788.36996625776533</v>
      </c>
      <c r="I72" s="9">
        <f>G72/H72</f>
        <v>7.0690167542200015</v>
      </c>
      <c r="J72" s="2" t="s">
        <v>10</v>
      </c>
      <c r="K72">
        <v>111.32661</v>
      </c>
      <c r="L72" s="5">
        <v>4553.4650836336823</v>
      </c>
      <c r="M72" s="9">
        <f>K72/L72</f>
        <v>2.4448767686862539E-2</v>
      </c>
    </row>
    <row r="74" spans="2:13">
      <c r="B74" s="19" t="s">
        <v>56</v>
      </c>
      <c r="C74" s="19"/>
      <c r="D74" s="19"/>
      <c r="E74" s="19"/>
    </row>
    <row r="75" spans="2:13">
      <c r="B75" s="2" t="s">
        <v>57</v>
      </c>
      <c r="C75" s="2" t="s">
        <v>58</v>
      </c>
      <c r="D75" s="2" t="s">
        <v>59</v>
      </c>
      <c r="E75" s="2" t="s">
        <v>60</v>
      </c>
      <c r="F75" s="2" t="s">
        <v>58</v>
      </c>
      <c r="G75" s="2" t="s">
        <v>59</v>
      </c>
      <c r="I75" t="s">
        <v>5</v>
      </c>
      <c r="J75" t="s">
        <v>21</v>
      </c>
    </row>
    <row r="76" spans="2:13">
      <c r="B76" s="10" t="s">
        <v>10</v>
      </c>
      <c r="C76" s="10" t="s">
        <v>61</v>
      </c>
      <c r="D76" s="4">
        <f>J80</f>
        <v>11.558577474666439</v>
      </c>
      <c r="E76" s="10" t="s">
        <v>10</v>
      </c>
      <c r="F76" s="10" t="s">
        <v>61</v>
      </c>
      <c r="G76" s="4">
        <f>J80</f>
        <v>11.558577474666439</v>
      </c>
      <c r="I76" s="2" t="s">
        <v>62</v>
      </c>
      <c r="J76" s="4">
        <v>39.733755690940598</v>
      </c>
    </row>
    <row r="77" spans="2:13">
      <c r="B77" s="10" t="s">
        <v>63</v>
      </c>
      <c r="C77" s="10" t="s">
        <v>64</v>
      </c>
      <c r="D77" s="4">
        <f>J76</f>
        <v>39.733755690940598</v>
      </c>
      <c r="E77" s="10" t="s">
        <v>19</v>
      </c>
      <c r="F77" s="10" t="s">
        <v>65</v>
      </c>
      <c r="G77" s="4">
        <f>J89</f>
        <v>1.4542157450760878</v>
      </c>
      <c r="I77" s="2" t="s">
        <v>66</v>
      </c>
      <c r="J77" s="4">
        <v>29.310022625024452</v>
      </c>
    </row>
    <row r="78" spans="2:13">
      <c r="B78" s="10" t="s">
        <v>7</v>
      </c>
      <c r="C78" s="10" t="s">
        <v>65</v>
      </c>
      <c r="D78" s="4">
        <f>J77</f>
        <v>29.310022625024452</v>
      </c>
      <c r="E78" s="10" t="s">
        <v>15</v>
      </c>
      <c r="F78" s="10" t="s">
        <v>65</v>
      </c>
      <c r="G78" s="4">
        <f>J85</f>
        <v>5.7014901329171428</v>
      </c>
      <c r="I78" s="2" t="s">
        <v>67</v>
      </c>
      <c r="J78" s="4">
        <v>14.679337215232994</v>
      </c>
    </row>
    <row r="79" spans="2:13">
      <c r="B79" s="10" t="s">
        <v>68</v>
      </c>
      <c r="C79" s="10" t="s">
        <v>64</v>
      </c>
      <c r="D79" s="4">
        <f>J78</f>
        <v>14.679337215232994</v>
      </c>
      <c r="E79" s="10" t="s">
        <v>8</v>
      </c>
      <c r="F79" s="10" t="s">
        <v>64</v>
      </c>
      <c r="G79" s="4">
        <f>J78</f>
        <v>14.679337215232994</v>
      </c>
      <c r="I79" s="2" t="s">
        <v>69</v>
      </c>
      <c r="J79" s="4">
        <v>14.590430693332587</v>
      </c>
    </row>
    <row r="80" spans="2:13">
      <c r="B80" s="10" t="s">
        <v>12</v>
      </c>
      <c r="C80" s="10" t="s">
        <v>70</v>
      </c>
      <c r="D80" s="4">
        <f>J82</f>
        <v>9.8777769272241134</v>
      </c>
      <c r="E80" s="10" t="s">
        <v>53</v>
      </c>
      <c r="F80" s="10" t="s">
        <v>70</v>
      </c>
      <c r="G80" s="4">
        <f>J86</f>
        <v>3.8449622023279781</v>
      </c>
      <c r="I80" s="2" t="s">
        <v>71</v>
      </c>
      <c r="J80" s="4">
        <v>11.558577474666439</v>
      </c>
    </row>
    <row r="81" spans="3:10">
      <c r="C81" s="10" t="s">
        <v>72</v>
      </c>
      <c r="D81" s="4">
        <f>SUM(D75:D80)</f>
        <v>105.1594699330886</v>
      </c>
      <c r="E81" s="10" t="s">
        <v>63</v>
      </c>
      <c r="F81" s="10" t="s">
        <v>70</v>
      </c>
      <c r="G81" s="4">
        <f>J76</f>
        <v>39.733755690940598</v>
      </c>
      <c r="I81" s="2" t="s">
        <v>73</v>
      </c>
      <c r="J81" s="4">
        <v>10.33787556862822</v>
      </c>
    </row>
    <row r="82" spans="3:10">
      <c r="C82" s="10" t="s">
        <v>74</v>
      </c>
      <c r="D82" s="11">
        <f>D81/J91</f>
        <v>0.64801242467711373</v>
      </c>
      <c r="E82" s="10"/>
      <c r="F82" s="10" t="s">
        <v>72</v>
      </c>
      <c r="G82" s="4">
        <f>SUM(G76:G81)</f>
        <v>76.972338461161243</v>
      </c>
      <c r="I82" s="2" t="s">
        <v>12</v>
      </c>
      <c r="J82" s="4">
        <v>9.8777769272241134</v>
      </c>
    </row>
    <row r="83" spans="3:10">
      <c r="F83" s="10" t="s">
        <v>74</v>
      </c>
      <c r="G83" s="11">
        <f>G82/J91</f>
        <v>0.47431802110662824</v>
      </c>
      <c r="I83" s="2" t="s">
        <v>13</v>
      </c>
      <c r="J83" s="4">
        <v>7.3863872663816581</v>
      </c>
    </row>
    <row r="84" spans="3:10">
      <c r="I84" s="2" t="s">
        <v>14</v>
      </c>
      <c r="J84" s="4">
        <v>7.0041185583308962</v>
      </c>
    </row>
    <row r="85" spans="3:10">
      <c r="I85" s="2" t="s">
        <v>15</v>
      </c>
      <c r="J85" s="4">
        <v>5.7014901329171428</v>
      </c>
    </row>
    <row r="86" spans="3:10">
      <c r="I86" s="2" t="s">
        <v>75</v>
      </c>
      <c r="J86" s="4">
        <v>3.8449622023279781</v>
      </c>
    </row>
    <row r="87" spans="3:10">
      <c r="I87" s="2" t="s">
        <v>76</v>
      </c>
      <c r="J87" s="4">
        <v>2.7005202559271013</v>
      </c>
    </row>
    <row r="88" spans="3:10">
      <c r="I88" s="2" t="s">
        <v>77</v>
      </c>
      <c r="J88" s="4">
        <v>2.7005202559271013</v>
      </c>
    </row>
    <row r="89" spans="3:10">
      <c r="I89" s="2" t="s">
        <v>19</v>
      </c>
      <c r="J89" s="4">
        <v>1.4542157450760878</v>
      </c>
    </row>
    <row r="90" spans="3:10">
      <c r="I90" s="2" t="s">
        <v>20</v>
      </c>
      <c r="J90" s="4">
        <v>1.4000304624834932</v>
      </c>
    </row>
    <row r="91" spans="3:10">
      <c r="I91" s="2" t="s">
        <v>78</v>
      </c>
      <c r="J91" s="4">
        <f>SUM(J76:J90)</f>
        <v>162.28002107442089</v>
      </c>
    </row>
  </sheetData>
  <sortState xmlns:xlrd2="http://schemas.microsoft.com/office/spreadsheetml/2017/richdata2" ref="B37:E50">
    <sortCondition descending="1" ref="E37:E50"/>
  </sortState>
  <mergeCells count="15">
    <mergeCell ref="A16:S16"/>
    <mergeCell ref="A10:S10"/>
    <mergeCell ref="C54:E54"/>
    <mergeCell ref="B8:C8"/>
    <mergeCell ref="D8:R8"/>
    <mergeCell ref="A23:S23"/>
    <mergeCell ref="B35:E35"/>
    <mergeCell ref="F35:I35"/>
    <mergeCell ref="J35:M35"/>
    <mergeCell ref="B74:E74"/>
    <mergeCell ref="C55:E55"/>
    <mergeCell ref="G55:I55"/>
    <mergeCell ref="F54:G54"/>
    <mergeCell ref="C30:S30"/>
    <mergeCell ref="J55:M55"/>
  </mergeCells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F0A8-CF32-44ED-B44E-88D968F4C4F8}">
  <dimension ref="A4:J23"/>
  <sheetViews>
    <sheetView workbookViewId="0">
      <selection activeCell="B5" sqref="B5:D5"/>
    </sheetView>
  </sheetViews>
  <sheetFormatPr defaultRowHeight="15"/>
  <cols>
    <col min="1" max="1" width="16" bestFit="1" customWidth="1"/>
    <col min="2" max="2" width="14.85546875" bestFit="1" customWidth="1"/>
    <col min="3" max="7" width="12" bestFit="1" customWidth="1"/>
    <col min="10" max="10" width="10.28515625" customWidth="1"/>
  </cols>
  <sheetData>
    <row r="4" spans="1:10">
      <c r="B4" s="24" t="s">
        <v>79</v>
      </c>
      <c r="C4" s="24"/>
      <c r="D4" s="24"/>
      <c r="E4" s="24"/>
      <c r="F4" s="24"/>
      <c r="G4" s="24"/>
      <c r="H4" s="24"/>
      <c r="I4" s="24"/>
      <c r="J4" s="24"/>
    </row>
    <row r="5" spans="1:10">
      <c r="B5" s="21" t="s">
        <v>50</v>
      </c>
      <c r="C5" s="22"/>
      <c r="D5" s="23"/>
      <c r="E5" s="21" t="s">
        <v>80</v>
      </c>
      <c r="F5" s="22"/>
      <c r="G5" s="23"/>
      <c r="H5" s="21" t="s">
        <v>81</v>
      </c>
      <c r="I5" s="22"/>
      <c r="J5" s="23"/>
    </row>
    <row r="6" spans="1:10">
      <c r="B6" s="12" t="s">
        <v>82</v>
      </c>
      <c r="C6" s="2" t="s">
        <v>83</v>
      </c>
      <c r="D6" s="13" t="s">
        <v>84</v>
      </c>
      <c r="E6" s="12" t="s">
        <v>82</v>
      </c>
      <c r="F6" s="2" t="s">
        <v>83</v>
      </c>
      <c r="G6" s="13" t="s">
        <v>84</v>
      </c>
      <c r="H6" s="12" t="s">
        <v>82</v>
      </c>
      <c r="I6" s="2" t="s">
        <v>83</v>
      </c>
      <c r="J6" s="13" t="s">
        <v>84</v>
      </c>
    </row>
    <row r="7" spans="1:10">
      <c r="A7" s="2" t="s">
        <v>18</v>
      </c>
      <c r="B7" s="14">
        <v>44.072024999999996</v>
      </c>
      <c r="C7">
        <v>6.6662597999999997</v>
      </c>
      <c r="D7" s="15">
        <v>0.18474864999999999</v>
      </c>
      <c r="E7" s="14">
        <v>46114.448122359026</v>
      </c>
      <c r="F7">
        <v>53395.676773257808</v>
      </c>
      <c r="G7" s="15">
        <v>36232.7806675678</v>
      </c>
      <c r="H7" s="14">
        <f>B7/E7</f>
        <v>9.5570969174477139E-4</v>
      </c>
      <c r="I7">
        <f>C7/F7</f>
        <v>1.2484643332283163E-4</v>
      </c>
      <c r="J7" s="15">
        <f t="shared" ref="I7:J21" si="0">D7/G7</f>
        <v>5.0989365595495056E-6</v>
      </c>
    </row>
    <row r="8" spans="1:10">
      <c r="A8" s="2" t="s">
        <v>16</v>
      </c>
      <c r="B8" s="14">
        <v>0.113582582</v>
      </c>
      <c r="C8">
        <v>22.319683000000001</v>
      </c>
      <c r="D8" s="15">
        <v>6.2874843999999996E-3</v>
      </c>
      <c r="E8" s="14">
        <v>32388.615204053254</v>
      </c>
      <c r="F8">
        <v>37502.607078377448</v>
      </c>
      <c r="G8" s="15">
        <v>25448.197660327554</v>
      </c>
      <c r="H8" s="14">
        <f t="shared" ref="H8:H21" si="1">B8/E8</f>
        <v>3.5068674991015294E-6</v>
      </c>
      <c r="I8">
        <f t="shared" si="0"/>
        <v>5.9515017058290503E-4</v>
      </c>
      <c r="J8" s="15">
        <f t="shared" si="0"/>
        <v>2.4706992942772793E-7</v>
      </c>
    </row>
    <row r="9" spans="1:10">
      <c r="A9" s="2" t="s">
        <v>20</v>
      </c>
      <c r="B9" s="14">
        <v>22.823816000000001</v>
      </c>
      <c r="C9">
        <v>2.4385059999999998</v>
      </c>
      <c r="D9" s="15">
        <v>5.3472692500000002E-2</v>
      </c>
      <c r="E9" s="14">
        <v>88950.208286484558</v>
      </c>
      <c r="F9">
        <v>102994.97801592949</v>
      </c>
      <c r="G9" s="15">
        <v>69889.449367952155</v>
      </c>
      <c r="H9" s="14">
        <f t="shared" si="1"/>
        <v>2.5659092249104873E-4</v>
      </c>
      <c r="I9">
        <f t="shared" si="0"/>
        <v>2.3675969906249736E-5</v>
      </c>
      <c r="J9" s="15">
        <f t="shared" si="0"/>
        <v>7.6510393176054893E-7</v>
      </c>
    </row>
    <row r="10" spans="1:10">
      <c r="A10" s="2" t="s">
        <v>14</v>
      </c>
      <c r="B10" s="14">
        <v>3.0971134000000001E-2</v>
      </c>
      <c r="C10">
        <v>3.4350963000000001</v>
      </c>
      <c r="D10" s="15">
        <v>6.4886507000000001E-3</v>
      </c>
      <c r="E10" s="14">
        <v>17779.967630217645</v>
      </c>
      <c r="F10">
        <v>20587.330940252006</v>
      </c>
      <c r="G10" s="15">
        <v>13969.974566599578</v>
      </c>
      <c r="H10" s="14">
        <f t="shared" si="1"/>
        <v>1.7419117202082826E-6</v>
      </c>
      <c r="I10">
        <f t="shared" si="0"/>
        <v>1.6685486379799515E-4</v>
      </c>
      <c r="J10" s="15">
        <f t="shared" si="0"/>
        <v>4.6447118919697492E-7</v>
      </c>
    </row>
    <row r="11" spans="1:10">
      <c r="A11" s="2" t="s">
        <v>8</v>
      </c>
      <c r="B11" s="14">
        <v>84.996039999999994</v>
      </c>
      <c r="C11">
        <v>29.833136</v>
      </c>
      <c r="D11" s="15">
        <v>0.62352669999999999</v>
      </c>
      <c r="E11" s="14">
        <v>8483.5574944146701</v>
      </c>
      <c r="F11">
        <v>9823.066572480142</v>
      </c>
      <c r="G11" s="15">
        <v>6665.6523170400978</v>
      </c>
      <c r="H11" s="14">
        <f t="shared" si="1"/>
        <v>1.0018914830949037E-2</v>
      </c>
      <c r="I11">
        <f t="shared" si="0"/>
        <v>3.0370491515937762E-3</v>
      </c>
      <c r="J11" s="15">
        <f t="shared" si="0"/>
        <v>9.3543237832254483E-5</v>
      </c>
    </row>
    <row r="12" spans="1:10">
      <c r="A12" s="2" t="s">
        <v>6</v>
      </c>
      <c r="B12" s="14">
        <v>59.427986500000003</v>
      </c>
      <c r="C12">
        <v>12.2624225</v>
      </c>
      <c r="D12" s="15">
        <v>0.25075947999999998</v>
      </c>
      <c r="E12" s="14">
        <v>3134.1865142067072</v>
      </c>
      <c r="F12">
        <v>3629.05806908145</v>
      </c>
      <c r="G12" s="15">
        <v>2462.5751183052698</v>
      </c>
      <c r="H12" s="14">
        <f t="shared" si="1"/>
        <v>1.8961215687267993E-2</v>
      </c>
      <c r="I12">
        <f t="shared" si="0"/>
        <v>3.378954612072035E-3</v>
      </c>
      <c r="J12" s="15">
        <f t="shared" si="0"/>
        <v>1.0182815465648464E-4</v>
      </c>
    </row>
    <row r="13" spans="1:10">
      <c r="A13" s="2" t="s">
        <v>12</v>
      </c>
      <c r="B13" s="14">
        <v>35.774009999999997</v>
      </c>
      <c r="C13">
        <v>8.4498315000000002</v>
      </c>
      <c r="D13" s="15">
        <v>0.103741612</v>
      </c>
      <c r="E13" s="14">
        <v>12607.391537877817</v>
      </c>
      <c r="F13">
        <v>14598.032307016418</v>
      </c>
      <c r="G13" s="15">
        <v>9905.8076369039991</v>
      </c>
      <c r="H13" s="14">
        <f t="shared" si="1"/>
        <v>2.8375425552954457E-3</v>
      </c>
      <c r="I13">
        <f t="shared" si="0"/>
        <v>5.7883359361649456E-4</v>
      </c>
      <c r="J13" s="15">
        <f t="shared" si="0"/>
        <v>1.0472807044375821E-5</v>
      </c>
    </row>
    <row r="14" spans="1:10">
      <c r="A14" s="2" t="s">
        <v>15</v>
      </c>
      <c r="B14" s="14">
        <v>56.545606499999998</v>
      </c>
      <c r="C14">
        <v>2.4440689999999998</v>
      </c>
      <c r="D14" s="15">
        <v>4.0631220000000003E-2</v>
      </c>
      <c r="E14" s="14">
        <v>21842.184822235806</v>
      </c>
      <c r="F14">
        <v>25290.950846799351</v>
      </c>
      <c r="G14" s="15">
        <v>17161.71664604242</v>
      </c>
      <c r="H14" s="14">
        <f t="shared" si="1"/>
        <v>2.5888255666821104E-3</v>
      </c>
      <c r="I14">
        <f t="shared" si="0"/>
        <v>9.663808271998221E-5</v>
      </c>
      <c r="J14" s="15">
        <f t="shared" si="0"/>
        <v>2.3675498691659013E-6</v>
      </c>
    </row>
    <row r="15" spans="1:10">
      <c r="A15" s="2" t="s">
        <v>19</v>
      </c>
      <c r="B15" s="14">
        <v>5.6867428999999996</v>
      </c>
      <c r="C15">
        <v>0.31206800000000001</v>
      </c>
      <c r="D15" s="15">
        <v>8.2450709999999997E-3</v>
      </c>
      <c r="E15" s="14">
        <v>85635.849884718584</v>
      </c>
      <c r="F15">
        <v>99157.29986651623</v>
      </c>
      <c r="G15" s="15">
        <v>67285.310623707453</v>
      </c>
      <c r="H15" s="14">
        <f t="shared" si="1"/>
        <v>6.6406101038938583E-5</v>
      </c>
      <c r="I15">
        <f t="shared" si="0"/>
        <v>3.147201470997096E-6</v>
      </c>
      <c r="J15" s="15">
        <f t="shared" si="0"/>
        <v>1.2253894532954587E-7</v>
      </c>
    </row>
    <row r="16" spans="1:10">
      <c r="A16" s="2" t="s">
        <v>13</v>
      </c>
      <c r="B16" s="14">
        <v>2.7021354000000001E-2</v>
      </c>
      <c r="D16" s="15"/>
      <c r="E16" s="14">
        <v>16859.798539419735</v>
      </c>
      <c r="F16">
        <v>19521.871993012322</v>
      </c>
      <c r="G16" s="15">
        <v>13246.984566686935</v>
      </c>
      <c r="H16" s="14">
        <f t="shared" si="1"/>
        <v>1.6027091864011084E-6</v>
      </c>
      <c r="J16" s="15"/>
    </row>
    <row r="17" spans="1:10">
      <c r="A17" s="2" t="s">
        <v>10</v>
      </c>
      <c r="B17" s="14">
        <v>11641.4565</v>
      </c>
      <c r="C17">
        <v>5573.0005000000001</v>
      </c>
      <c r="D17" s="15">
        <v>111.32661</v>
      </c>
      <c r="E17" s="14">
        <v>10774.076785683683</v>
      </c>
      <c r="F17">
        <v>12475.246804475841</v>
      </c>
      <c r="G17" s="15">
        <v>8465.3460458943227</v>
      </c>
      <c r="H17" s="14">
        <f t="shared" si="1"/>
        <v>1.0805061752918699</v>
      </c>
      <c r="I17">
        <f t="shared" si="0"/>
        <v>0.4467246690462694</v>
      </c>
      <c r="J17" s="15">
        <f t="shared" si="0"/>
        <v>1.315086346103869E-2</v>
      </c>
    </row>
    <row r="18" spans="1:10">
      <c r="A18" s="2" t="s">
        <v>9</v>
      </c>
      <c r="B18" s="14">
        <v>2.2613349</v>
      </c>
      <c r="C18">
        <v>0.112345315499999</v>
      </c>
      <c r="D18" s="15">
        <v>5.3025399999999997E-3</v>
      </c>
      <c r="E18" s="14">
        <v>8535.2518964527953</v>
      </c>
      <c r="F18">
        <v>9882.9232485242883</v>
      </c>
      <c r="G18" s="15">
        <v>6706.2693472129104</v>
      </c>
      <c r="H18" s="14">
        <f t="shared" si="1"/>
        <v>2.6494061656689928E-4</v>
      </c>
      <c r="I18">
        <f t="shared" si="0"/>
        <v>1.1367619951594214E-5</v>
      </c>
      <c r="J18" s="15">
        <f t="shared" si="0"/>
        <v>7.9068401900733483E-7</v>
      </c>
    </row>
    <row r="19" spans="1:10">
      <c r="A19" s="2" t="s">
        <v>11</v>
      </c>
      <c r="B19" s="14">
        <v>4.9721215000000001</v>
      </c>
      <c r="C19">
        <v>0.10012676</v>
      </c>
      <c r="D19" s="15">
        <v>1.2996809E-3</v>
      </c>
      <c r="E19" s="14">
        <v>12046.285565986442</v>
      </c>
      <c r="F19">
        <v>13948.33065535272</v>
      </c>
      <c r="G19" s="15">
        <v>9464.9386589893475</v>
      </c>
      <c r="H19" s="14">
        <f t="shared" si="1"/>
        <v>4.1275142223418186E-4</v>
      </c>
      <c r="I19">
        <f t="shared" si="0"/>
        <v>7.1784045327012667E-6</v>
      </c>
      <c r="J19" s="15">
        <f t="shared" si="0"/>
        <v>1.3731530090431436E-7</v>
      </c>
    </row>
    <row r="20" spans="1:10">
      <c r="A20" s="2" t="s">
        <v>17</v>
      </c>
      <c r="B20" s="14">
        <v>2.6780032999999999</v>
      </c>
      <c r="C20">
        <v>7.3052019999999898</v>
      </c>
      <c r="D20" s="15">
        <v>1.0105066</v>
      </c>
      <c r="E20" s="14">
        <v>46114.448122359026</v>
      </c>
      <c r="F20">
        <v>53395.676773257808</v>
      </c>
      <c r="G20" s="15">
        <v>36232.7806675678</v>
      </c>
      <c r="H20" s="14">
        <f t="shared" si="1"/>
        <v>5.8072977321429652E-5</v>
      </c>
      <c r="I20">
        <f t="shared" si="0"/>
        <v>1.3681261183412247E-4</v>
      </c>
      <c r="J20" s="15">
        <f t="shared" si="0"/>
        <v>2.7889291999730815E-5</v>
      </c>
    </row>
    <row r="21" spans="1:10">
      <c r="A21" s="2" t="s">
        <v>7</v>
      </c>
      <c r="B21" s="16">
        <v>8.1372914999999999</v>
      </c>
      <c r="C21" s="17">
        <v>0.18508942</v>
      </c>
      <c r="D21" s="18">
        <v>5.4825613999999996E-3</v>
      </c>
      <c r="E21" s="16">
        <v>4248.8196900607527</v>
      </c>
      <c r="F21" s="17">
        <v>4919.685956912449</v>
      </c>
      <c r="G21" s="18">
        <v>3338.3583279048767</v>
      </c>
      <c r="H21" s="16">
        <f t="shared" si="1"/>
        <v>1.9151887097104954E-3</v>
      </c>
      <c r="I21" s="17">
        <f t="shared" si="0"/>
        <v>3.7622202234258155E-5</v>
      </c>
      <c r="J21" s="18">
        <f t="shared" si="0"/>
        <v>1.642292666479816E-6</v>
      </c>
    </row>
    <row r="23" spans="1:10">
      <c r="A23" s="2" t="s">
        <v>27</v>
      </c>
      <c r="B23">
        <v>680.86497085897895</v>
      </c>
      <c r="C23">
        <v>788.36996625776533</v>
      </c>
      <c r="D23">
        <v>534.96533424634083</v>
      </c>
    </row>
  </sheetData>
  <sortState xmlns:xlrd2="http://schemas.microsoft.com/office/spreadsheetml/2017/richdata2" ref="A7:D21">
    <sortCondition ref="A7:A21"/>
  </sortState>
  <mergeCells count="4">
    <mergeCell ref="E5:G5"/>
    <mergeCell ref="B5:D5"/>
    <mergeCell ref="H5:J5"/>
    <mergeCell ref="B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1679-5A14-4EBF-A9C3-7170BF2B40A5}">
  <dimension ref="A1:R17"/>
  <sheetViews>
    <sheetView tabSelected="1" workbookViewId="0">
      <selection activeCell="D19" sqref="D19"/>
    </sheetView>
  </sheetViews>
  <sheetFormatPr defaultRowHeight="15"/>
  <cols>
    <col min="1" max="1" width="16.85546875" bestFit="1" customWidth="1"/>
    <col min="2" max="2" width="15" bestFit="1" customWidth="1"/>
    <col min="3" max="3" width="15.85546875" bestFit="1" customWidth="1"/>
    <col min="4" max="4" width="18.42578125" bestFit="1" customWidth="1"/>
  </cols>
  <sheetData>
    <row r="1" spans="1:18">
      <c r="A1" t="s">
        <v>5</v>
      </c>
      <c r="B1" s="2" t="s">
        <v>28</v>
      </c>
      <c r="C1" s="2" t="s">
        <v>34</v>
      </c>
      <c r="D1" s="2" t="s">
        <v>41</v>
      </c>
    </row>
    <row r="2" spans="1:18">
      <c r="A2" s="2" t="s">
        <v>79</v>
      </c>
      <c r="B2" s="5">
        <v>680.86497085897929</v>
      </c>
      <c r="C2" s="5">
        <v>788.36996625776533</v>
      </c>
      <c r="D2" s="5">
        <v>534.96533424634083</v>
      </c>
    </row>
    <row r="3" spans="1:18">
      <c r="A3" s="2" t="s">
        <v>6</v>
      </c>
      <c r="B3" s="5">
        <v>3134.1865142067072</v>
      </c>
      <c r="C3" s="5">
        <v>3629.05806908145</v>
      </c>
      <c r="D3" s="5">
        <v>2462.5751183052698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2" t="s">
        <v>7</v>
      </c>
      <c r="B4" s="5">
        <v>4248.8196900607527</v>
      </c>
      <c r="C4" s="5">
        <v>4919.685956912449</v>
      </c>
      <c r="D4" s="5">
        <v>3338.3583279048767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2" t="s">
        <v>8</v>
      </c>
      <c r="B5" s="5">
        <v>8483.5574944146701</v>
      </c>
      <c r="C5" s="5">
        <v>9823.066572480142</v>
      </c>
      <c r="D5" s="5">
        <v>6665.6523170400978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2" t="s">
        <v>54</v>
      </c>
      <c r="B6" s="5">
        <v>8535.2518964527953</v>
      </c>
      <c r="C6" s="5">
        <v>9882.9232485242883</v>
      </c>
      <c r="D6" s="5">
        <v>6706.2693472129104</v>
      </c>
    </row>
    <row r="7" spans="1:18">
      <c r="A7" s="2" t="s">
        <v>55</v>
      </c>
      <c r="B7" s="5">
        <v>10774.076785683683</v>
      </c>
      <c r="C7" s="5">
        <v>12475.246804475841</v>
      </c>
      <c r="D7" s="5">
        <v>8465.3460458943227</v>
      </c>
    </row>
    <row r="8" spans="1:18">
      <c r="A8" s="2" t="s">
        <v>11</v>
      </c>
      <c r="B8" s="5">
        <v>12046.285565986442</v>
      </c>
      <c r="C8" s="5">
        <v>13948.33065535272</v>
      </c>
      <c r="D8" s="5">
        <v>9464.9386589893475</v>
      </c>
    </row>
    <row r="9" spans="1:18">
      <c r="A9" s="2" t="s">
        <v>12</v>
      </c>
      <c r="B9" s="5">
        <v>12607.391537877817</v>
      </c>
      <c r="C9" s="5">
        <v>14598.032307016418</v>
      </c>
      <c r="D9" s="5">
        <v>9905.8076369039991</v>
      </c>
    </row>
    <row r="10" spans="1:18">
      <c r="A10" s="2" t="s">
        <v>13</v>
      </c>
      <c r="B10" s="5">
        <v>16859.798539419735</v>
      </c>
      <c r="C10" s="5">
        <v>19521.871993012322</v>
      </c>
      <c r="D10" s="5">
        <v>13246.984566686935</v>
      </c>
    </row>
    <row r="11" spans="1:18">
      <c r="A11" s="2" t="s">
        <v>14</v>
      </c>
      <c r="B11" s="5">
        <v>17779.967630217645</v>
      </c>
      <c r="C11" s="5">
        <v>20587.330940252006</v>
      </c>
      <c r="D11" s="5">
        <v>13969.974566599578</v>
      </c>
    </row>
    <row r="12" spans="1:18">
      <c r="A12" s="2" t="s">
        <v>15</v>
      </c>
      <c r="B12" s="5">
        <v>21842.184822235806</v>
      </c>
      <c r="C12" s="5">
        <v>25290.950846799351</v>
      </c>
      <c r="D12" s="5">
        <v>17161.71664604242</v>
      </c>
    </row>
    <row r="13" spans="1:18">
      <c r="A13" s="2" t="s">
        <v>16</v>
      </c>
      <c r="B13" s="5">
        <v>32388.615204053254</v>
      </c>
      <c r="C13" s="5">
        <v>37502.607078377448</v>
      </c>
      <c r="D13" s="5">
        <v>25448.197660327554</v>
      </c>
    </row>
    <row r="14" spans="1:18">
      <c r="A14" s="2" t="s">
        <v>17</v>
      </c>
      <c r="B14" s="5">
        <v>46114.448122359026</v>
      </c>
      <c r="C14" s="5">
        <v>53395.676773257808</v>
      </c>
      <c r="D14" s="5">
        <v>36232.7806675678</v>
      </c>
    </row>
    <row r="15" spans="1:18">
      <c r="A15" s="2" t="s">
        <v>18</v>
      </c>
      <c r="B15" s="5">
        <v>46114.448122359026</v>
      </c>
      <c r="C15" s="5">
        <v>53395.676773257808</v>
      </c>
      <c r="D15" s="5">
        <v>36232.7806675678</v>
      </c>
    </row>
    <row r="16" spans="1:18">
      <c r="A16" s="2" t="s">
        <v>19</v>
      </c>
      <c r="B16" s="5">
        <v>85635.849884718584</v>
      </c>
      <c r="C16" s="5">
        <v>99157.29986651623</v>
      </c>
      <c r="D16" s="5">
        <v>67285.310623707453</v>
      </c>
    </row>
    <row r="17" spans="1:4">
      <c r="A17" s="2" t="s">
        <v>20</v>
      </c>
      <c r="B17" s="5">
        <v>88950.208286484558</v>
      </c>
      <c r="C17" s="5">
        <v>102994.97801592949</v>
      </c>
      <c r="D17" s="5">
        <v>69889.449367952155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A412B22BA0840B2012BB8325C7721" ma:contentTypeVersion="13" ma:contentTypeDescription="Create a new document." ma:contentTypeScope="" ma:versionID="07fdfa2669299db697df5c4142d9cefe">
  <xsd:schema xmlns:xsd="http://www.w3.org/2001/XMLSchema" xmlns:xs="http://www.w3.org/2001/XMLSchema" xmlns:p="http://schemas.microsoft.com/office/2006/metadata/properties" xmlns:ns3="69e2caf0-7bb4-46b6-b0c3-8c94de1d0cb0" xmlns:ns4="b777b685-a5bd-45d7-bf37-0a045cbff9fd" targetNamespace="http://schemas.microsoft.com/office/2006/metadata/properties" ma:root="true" ma:fieldsID="82ce667bfbfbe873cb98f41da0887287" ns3:_="" ns4:_="">
    <xsd:import namespace="69e2caf0-7bb4-46b6-b0c3-8c94de1d0cb0"/>
    <xsd:import namespace="b777b685-a5bd-45d7-bf37-0a045cbff9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2caf0-7bb4-46b6-b0c3-8c94de1d0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7b685-a5bd-45d7-bf37-0a045cbff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DDBA0F-B072-4804-A801-3EEDB487C418}"/>
</file>

<file path=customXml/itemProps2.xml><?xml version="1.0" encoding="utf-8"?>
<ds:datastoreItem xmlns:ds="http://schemas.openxmlformats.org/officeDocument/2006/customXml" ds:itemID="{AF0239A5-FC5A-4E14-9439-6D7F84E7B6DF}"/>
</file>

<file path=customXml/itemProps3.xml><?xml version="1.0" encoding="utf-8"?>
<ds:datastoreItem xmlns:ds="http://schemas.openxmlformats.org/officeDocument/2006/customXml" ds:itemID="{4F574DB6-972C-462F-8A45-DAD1C4D918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TAMUQ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ALI, ARSHAD</dc:creator>
  <cp:keywords/>
  <dc:description/>
  <cp:lastModifiedBy>NLN, Arshad Mohamed Ali</cp:lastModifiedBy>
  <cp:revision/>
  <dcterms:created xsi:type="dcterms:W3CDTF">2021-03-27T14:40:22Z</dcterms:created>
  <dcterms:modified xsi:type="dcterms:W3CDTF">2022-02-17T16:54:48Z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0x01010080EA412B22BA0840B2012BB8325C7721</vt:lpwstr>
  </property>
</Properties>
</file>