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xa09103\Documents\Homework\"/>
    </mc:Choice>
  </mc:AlternateContent>
  <xr:revisionPtr revIDLastSave="0" documentId="13_ncr:1_{BB7220CA-ABF4-427C-A815-AA7175CB0A2D}" xr6:coauthVersionLast="41" xr6:coauthVersionMax="41" xr10:uidLastSave="{00000000-0000-0000-0000-000000000000}"/>
  <bookViews>
    <workbookView xWindow="28680" yWindow="-120" windowWidth="29040" windowHeight="15840" activeTab="4" xr2:uid="{00000000-000D-0000-FFFF-FFFF00000000}"/>
  </bookViews>
  <sheets>
    <sheet name="Category Stats" sheetId="2" r:id="rId1"/>
    <sheet name="Subcategory Stats" sheetId="3" r:id="rId2"/>
    <sheet name="Launch Date" sheetId="4" r:id="rId3"/>
    <sheet name="Data" sheetId="1" r:id="rId4"/>
    <sheet name="Bonus" sheetId="5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<sst xmlns="http://schemas.openxmlformats.org/spreadsheetml/2006/main" count="24821" uniqueCount="8400">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</sst>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B-4D01-8173-F1578D6761D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B-4D01-8173-F1578D6761D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B-4D01-8173-F1578D6761D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B-4D01-8173-F1578D67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863743"/>
        <c:axId val="1840883007"/>
      </c:barChart>
      <c:catAx>
        <c:axId val="12218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883007"/>
        <c:crosses val="autoZero"/>
        <c:auto val="1"/>
        <c:lblAlgn val="ctr"/>
        <c:lblOffset val="100"/>
        <c:noMultiLvlLbl val="0"/>
      </c:catAx>
      <c:valAx>
        <c:axId val="18408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9-4389-A45B-96CB3695B45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9-4389-A45B-96CB3695B45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9-4389-A45B-96CB3695B45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9-4389-A45B-96CB3695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1547727"/>
        <c:axId val="1682895791"/>
      </c:barChart>
      <c:catAx>
        <c:axId val="1801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95791"/>
        <c:crosses val="autoZero"/>
        <c:auto val="1"/>
        <c:lblAlgn val="ctr"/>
        <c:lblOffset val="100"/>
        <c:noMultiLvlLbl val="0"/>
      </c:catAx>
      <c:valAx>
        <c:axId val="16828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4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99-433B-8149-12E4744FA918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99-433B-8149-12E4744FA918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99-433B-8149-12E4744FA918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99-433B-8149-12E4744FA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255071"/>
        <c:axId val="1683531599"/>
      </c:lineChart>
      <c:catAx>
        <c:axId val="18402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531599"/>
        <c:crosses val="autoZero"/>
        <c:auto val="1"/>
        <c:lblAlgn val="ctr"/>
        <c:lblOffset val="100"/>
        <c:noMultiLvlLbl val="0"/>
      </c:catAx>
      <c:valAx>
        <c:axId val="16835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180975</xdr:rowOff>
    </xdr:from>
    <xdr:to>
      <xdr:col>17</xdr:col>
      <xdr:colOff>190500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41CC5-F9B2-494D-9B3F-BE643322A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7</xdr:row>
      <xdr:rowOff>80961</xdr:rowOff>
    </xdr:from>
    <xdr:to>
      <xdr:col>19</xdr:col>
      <xdr:colOff>495300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96208-EAEA-4FE1-9078-D1A297238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3</xdr:row>
      <xdr:rowOff>161925</xdr:rowOff>
    </xdr:from>
    <xdr:to>
      <xdr:col>17</xdr:col>
      <xdr:colOff>180974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E7D17-5A24-4FCB-9FBD-3D1BA283C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 Haygood" refreshedDate="43777.576452777779" createdVersion="6" refreshedVersion="6" minRefreshableVersion="3" recordCount="4114" xr:uid="{8ECAF136-E0D3-4AA1-9763-8D6CF5E8CCE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 Haygood" refreshedDate="43777.588106597221" createdVersion="6" refreshedVersion="6" minRefreshableVersion="3" recordCount="4114" xr:uid="{08BBC880-AED5-4A59-9690-3B7659696A2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2F64D-4D09-49CC-AA3D-D555D455FAB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D954-A44D-4513-A9EB-0D79E3A3A4E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DE08F-1AB8-40E2-965A-A8248A53377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ACDCF-FCE0-4E26-95E3-4D1833351F52}">
  <dimension ref="A1:F14"/>
  <sheetViews>
    <sheetView workbookViewId="0">
      <selection activeCell="F25" sqref="F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8319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8" t="s">
        <v>8315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5">
      <c r="A7" s="8" t="s">
        <v>8318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8311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5">
      <c r="A9" s="8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8313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5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8314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AFF1-1263-4A94-8C5A-0966189EFC70}">
  <dimension ref="A1:F47"/>
  <sheetViews>
    <sheetView topLeftCell="A4" workbookViewId="0">
      <selection activeCell="S35" sqref="S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8348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8352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8362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5">
      <c r="A9" s="8" t="s">
        <v>8357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8346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8363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5">
      <c r="A13" s="8" t="s">
        <v>8337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5">
      <c r="A14" s="8" t="s">
        <v>8336</v>
      </c>
      <c r="B14" s="9"/>
      <c r="C14" s="9"/>
      <c r="D14" s="9"/>
      <c r="E14" s="9">
        <v>140</v>
      </c>
      <c r="F14" s="9">
        <v>140</v>
      </c>
    </row>
    <row r="15" spans="1:6" x14ac:dyDescent="0.2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8342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5">
      <c r="A17" s="8" t="s">
        <v>8361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8324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8330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8358</v>
      </c>
      <c r="B20" s="9"/>
      <c r="C20" s="9"/>
      <c r="D20" s="9"/>
      <c r="E20" s="9">
        <v>80</v>
      </c>
      <c r="F20" s="9">
        <v>80</v>
      </c>
    </row>
    <row r="21" spans="1:6" x14ac:dyDescent="0.25">
      <c r="A21" s="8" t="s">
        <v>8332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8338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8356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5">
      <c r="A24" s="8" t="s">
        <v>8354</v>
      </c>
      <c r="B24" s="9"/>
      <c r="C24" s="9"/>
      <c r="D24" s="9"/>
      <c r="E24" s="9">
        <v>60</v>
      </c>
      <c r="F24" s="9">
        <v>60</v>
      </c>
    </row>
    <row r="25" spans="1:6" x14ac:dyDescent="0.25">
      <c r="A25" s="8" t="s">
        <v>8359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8360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5">
      <c r="A28" s="8" t="s">
        <v>8331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8333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8328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8341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8349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8327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8355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8326</v>
      </c>
      <c r="B36" s="9">
        <v>24</v>
      </c>
      <c r="C36" s="9"/>
      <c r="D36" s="9"/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8325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8364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8" t="s">
        <v>8350</v>
      </c>
      <c r="B40" s="9"/>
      <c r="C40" s="9"/>
      <c r="D40" s="9"/>
      <c r="E40" s="9">
        <v>20</v>
      </c>
      <c r="F40" s="9">
        <v>20</v>
      </c>
    </row>
    <row r="41" spans="1:6" x14ac:dyDescent="0.25">
      <c r="A41" s="8" t="s">
        <v>8335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8339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5">
      <c r="A43" s="8" t="s">
        <v>8345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8340</v>
      </c>
      <c r="B44" s="9"/>
      <c r="C44" s="9"/>
      <c r="D44" s="9"/>
      <c r="E44" s="9">
        <v>20</v>
      </c>
      <c r="F44" s="9">
        <v>20</v>
      </c>
    </row>
    <row r="45" spans="1:6" x14ac:dyDescent="0.25">
      <c r="A45" s="8" t="s">
        <v>8347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8351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7CC0F-056B-4DD3-BFC0-F548A269DF46}">
  <dimension ref="A1:F18"/>
  <sheetViews>
    <sheetView workbookViewId="0">
      <selection activeCell="N30" sqref="N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947" zoomScale="80" zoomScaleNormal="80" workbookViewId="0">
      <selection activeCell="I4113" sqref="I41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" bestFit="1" customWidth="1"/>
    <col min="18" max="18" width="15.85546875" bestFit="1" customWidth="1"/>
    <col min="19" max="19" width="23.5703125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 E2/L2,0)</f>
        <v>63.917582417582416</v>
      </c>
      <c r="Q2" t="str">
        <f>LEFT(N2, FIND("/",N2,1)-1)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 E3/L3,0)</f>
        <v>185.48101265822785</v>
      </c>
      <c r="Q3" t="str">
        <f t="shared" ref="Q3:Q66" si="2">LEFT(N3, FIND("/",N3,1)-1)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 E67/L67,0)</f>
        <v>132.05263157894737</v>
      </c>
      <c r="Q67" t="str">
        <f t="shared" ref="Q67:Q130" si="8">LEFT(N67, FIND("/",N67,1)-1)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IF(L131&gt;0, E131/L131,0)</f>
        <v>0</v>
      </c>
      <c r="Q131" t="str">
        <f t="shared" ref="Q131:Q194" si="14">LEFT(N131, FIND("/",N131,1)-1)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IF(L195&gt;0, E195/L195,0)</f>
        <v>0</v>
      </c>
      <c r="Q195" t="str">
        <f t="shared" ref="Q195:Q258" si="20">LEFT(N195, FIND("/",N195,1)-1)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IF(L259&gt;0, E259/L259,0)</f>
        <v>66.70405357142856</v>
      </c>
      <c r="Q259" t="str">
        <f t="shared" ref="Q259:Q322" si="26">LEFT(N259, FIND("/",N259,1)-1)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IF(L323&gt;0, E323/L323,0)</f>
        <v>106.62314540059347</v>
      </c>
      <c r="Q323" t="str">
        <f t="shared" ref="Q323:Q386" si="32">LEFT(N323, FIND("/",N323,1)-1)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IF(L387&gt;0, E387/L387,0)</f>
        <v>111.79535864978902</v>
      </c>
      <c r="Q387" t="str">
        <f t="shared" ref="Q387:Q450" si="38">LEFT(N387, FIND("/",N387,1)-1)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IF(L451&gt;0, E451/L451,0)</f>
        <v>9</v>
      </c>
      <c r="Q451" t="str">
        <f t="shared" ref="Q451:Q514" si="44">LEFT(N451, FIND("/",N451,1)-1)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IF(L515&gt;0, E515/L515,0)</f>
        <v>102.38235294117646</v>
      </c>
      <c r="Q515" t="str">
        <f t="shared" ref="Q515:Q578" si="50">LEFT(N515, FIND("/",N515,1)-1)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IF(L579&gt;0, E579/L579,0)</f>
        <v>10</v>
      </c>
      <c r="Q579" t="str">
        <f t="shared" ref="Q579:Q642" si="56">LEFT(N579, FIND("/",N579,1)-1)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IF(L643&gt;0, E643/L643,0)</f>
        <v>151.31746031746033</v>
      </c>
      <c r="Q643" t="str">
        <f t="shared" ref="Q643:Q706" si="62">LEFT(N643, FIND("/",N643,1)-1)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IF(L707&gt;0, E707/L707,0)</f>
        <v>195.4</v>
      </c>
      <c r="Q707" t="str">
        <f t="shared" ref="Q707:Q770" si="68">LEFT(N707, FIND("/",N707,1)-1)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IF(L771&gt;0, E771/L771,0)</f>
        <v>31.846153846153847</v>
      </c>
      <c r="Q771" t="str">
        <f t="shared" ref="Q771:Q834" si="74">LEFT(N771, FIND("/",N771,1)-1)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IF(L835&gt;0, E835/L835,0)</f>
        <v>148.78048780487805</v>
      </c>
      <c r="Q835" t="str">
        <f t="shared" ref="Q835:Q898" si="80">LEFT(N835, FIND("/",N835,1)-1)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IF(L899&gt;0, E899/L899,0)</f>
        <v>0</v>
      </c>
      <c r="Q899" t="str">
        <f t="shared" ref="Q899:Q962" si="86">LEFT(N899, FIND("/",N899,1)-1)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IF(L963&gt;0, E963/L963,0)</f>
        <v>364.35454545454547</v>
      </c>
      <c r="Q963" t="str">
        <f t="shared" ref="Q963:Q1026" si="92">LEFT(N963, FIND("/",N963,1)-1)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IF(L1027&gt;0, E1027/L1027,0)</f>
        <v>71.848571428571432</v>
      </c>
      <c r="Q1027" t="str">
        <f t="shared" ref="Q1027:Q1090" si="98">LEFT(N1027, FIND("/",N1027,1)-1)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IF(L1091&gt;0, E1091/L1091,0)</f>
        <v>23.959183673469386</v>
      </c>
      <c r="Q1091" t="str">
        <f t="shared" ref="Q1091:Q1154" si="104">LEFT(N1091, FIND("/",N1091,1)-1)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IF(L1155&gt;0, E1155/L1155,0)</f>
        <v>50</v>
      </c>
      <c r="Q1155" t="str">
        <f t="shared" ref="Q1155:Q1218" si="110">LEFT(N1155, FIND("/",N1155,1)-1)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IF(L1219&gt;0, E1219/L1219,0)</f>
        <v>148.57377049180329</v>
      </c>
      <c r="Q1219" t="str">
        <f t="shared" ref="Q1219:Q1282" si="116">LEFT(N1219, FIND("/",N1219,1)-1)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IF(L1283&gt;0, E1283/L1283,0)</f>
        <v>104.72972972972973</v>
      </c>
      <c r="Q1283" t="str">
        <f t="shared" ref="Q1283:Q1346" si="122">LEFT(N1283, FIND("/",N1283,1)-1)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IF(L1347&gt;0, E1347/L1347,0)</f>
        <v>53.571428571428569</v>
      </c>
      <c r="Q1347" t="str">
        <f t="shared" ref="Q1347:Q1410" si="128">LEFT(N1347, FIND("/",N1347,1)-1)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IF(L1411&gt;0, E1411/L1411,0)</f>
        <v>0</v>
      </c>
      <c r="Q1411" t="str">
        <f t="shared" ref="Q1411:Q1474" si="134">LEFT(N1411, FIND("/",N1411,1)-1)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IF(L1475&gt;0, E1475/L1475,0)</f>
        <v>38.462553191489363</v>
      </c>
      <c r="Q1475" t="str">
        <f t="shared" ref="Q1475:Q1538" si="140">LEFT(N1475, FIND("/",N1475,1)-1)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IF(L1539&gt;0, E1539/L1539,0)</f>
        <v>96.375</v>
      </c>
      <c r="Q1539" t="str">
        <f t="shared" ref="Q1539:Q1602" si="146">LEFT(N1539, FIND("/",N1539,1)-1)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IF(L1603&gt;0, E1603/L1603,0)</f>
        <v>48.325535714285714</v>
      </c>
      <c r="Q1603" t="str">
        <f t="shared" ref="Q1603:Q1666" si="152">LEFT(N1603, FIND("/",N1603,1)-1)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IF(L1667&gt;0, E1667/L1667,0)</f>
        <v>44.956989247311824</v>
      </c>
      <c r="Q1667" t="str">
        <f t="shared" ref="Q1667:Q1730" si="158">LEFT(N1667, FIND("/",N1667,1)-1)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IF(L1731&gt;0, E1731/L1731,0)</f>
        <v>0</v>
      </c>
      <c r="Q1731" t="str">
        <f t="shared" ref="Q1731:Q1794" si="164">LEFT(N1731, FIND("/",N1731,1)-1)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IF(L1795&gt;0, E1795/L1795,0)</f>
        <v>20</v>
      </c>
      <c r="Q1795" t="str">
        <f t="shared" ref="Q1795:Q1858" si="170">LEFT(N1795, FIND("/",N1795,1)-1)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IF(L1859&gt;0, E1859/L1859,0)</f>
        <v>136.36363636363637</v>
      </c>
      <c r="Q1859" t="str">
        <f t="shared" ref="Q1859:Q1922" si="176">LEFT(N1859, FIND("/",N1859,1)-1)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IF(L1923&gt;0, E1923/L1923,0)</f>
        <v>54</v>
      </c>
      <c r="Q1923" t="str">
        <f t="shared" ref="Q1923:Q1986" si="182">LEFT(N1923, FIND("/",N1923,1)-1)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IF(L1987&gt;0, E1987/L1987,0)</f>
        <v>12.75</v>
      </c>
      <c r="Q1987" t="str">
        <f t="shared" ref="Q1987:Q2050" si="188">LEFT(N1987, FIND("/",N1987,1)-1)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IF(L2051&gt;0, E2051/L2051,0)</f>
        <v>80.991037735849048</v>
      </c>
      <c r="Q2051" t="str">
        <f t="shared" ref="Q2051:Q2114" si="194">LEFT(N2051, FIND("/",N2051,1)-1)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IF(L2115&gt;0, E2115/L2115,0)</f>
        <v>68.598130841121488</v>
      </c>
      <c r="Q2115" t="str">
        <f t="shared" ref="Q2115:Q2178" si="200">LEFT(N2115, FIND("/",N2115,1)-1)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IF(L2179&gt;0, E2179/L2179,0)</f>
        <v>65.868421052631575</v>
      </c>
      <c r="Q2179" t="str">
        <f t="shared" ref="Q2179:Q2242" si="206">LEFT(N2179, FIND("/",N2179,1)-1)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IF(L2243&gt;0, E2243/L2243,0)</f>
        <v>49.472392638036808</v>
      </c>
      <c r="Q2243" t="str">
        <f t="shared" ref="Q2243:Q2306" si="212">LEFT(N2243, FIND("/",N2243,1)-1)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IF(L2307&gt;0, E2307/L2307,0)</f>
        <v>109.10778443113773</v>
      </c>
      <c r="Q2307" t="str">
        <f t="shared" ref="Q2307:Q2370" si="218">LEFT(N2307, FIND("/",N2307,1)-1)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IF(L2371&gt;0, E2371/L2371,0)</f>
        <v>0</v>
      </c>
      <c r="Q2371" t="str">
        <f t="shared" ref="Q2371:Q2434" si="224">LEFT(N2371, FIND("/",N2371,1)-1)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IF(L2435&gt;0, E2435/L2435,0)</f>
        <v>0</v>
      </c>
      <c r="Q2435" t="str">
        <f t="shared" ref="Q2435:Q2498" si="230">LEFT(N2435, FIND("/",N2435,1)-1)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IF(L2499&gt;0, E2499/L2499,0)</f>
        <v>80.551071428571419</v>
      </c>
      <c r="Q2499" t="str">
        <f t="shared" ref="Q2499:Q2562" si="236">LEFT(N2499, FIND("/",N2499,1)-1)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IF(L2563&gt;0, E2563/L2563,0)</f>
        <v>0</v>
      </c>
      <c r="Q2563" t="str">
        <f t="shared" ref="Q2563:Q2626" si="242">LEFT(N2563, FIND("/",N2563,1)-1)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IF(L2627&gt;0, E2627/L2627,0)</f>
        <v>27.576923076923077</v>
      </c>
      <c r="Q2627" t="str">
        <f t="shared" ref="Q2627:Q2690" si="248">LEFT(N2627, FIND("/",N2627,1)-1)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IF(L2691&gt;0, E2691/L2691,0)</f>
        <v>1</v>
      </c>
      <c r="Q2691" t="str">
        <f t="shared" ref="Q2691:Q2754" si="254">LEFT(N2691, FIND("/",N2691,1)-1)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IF(L2755&gt;0, E2755/L2755,0)</f>
        <v>47.5</v>
      </c>
      <c r="Q2755" t="str">
        <f t="shared" ref="Q2755:Q2818" si="260">LEFT(N2755, FIND("/",N2755,1)-1)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IF(L2819&gt;0, E2819/L2819,0)</f>
        <v>23.636363636363637</v>
      </c>
      <c r="Q2819" t="str">
        <f t="shared" ref="Q2819:Q2882" si="266">LEFT(N2819, FIND("/",N2819,1)-1)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IF(L2883&gt;0, E2883/L2883,0)</f>
        <v>0</v>
      </c>
      <c r="Q2883" t="str">
        <f t="shared" ref="Q2883:Q2946" si="272">LEFT(N2883, FIND("/",N2883,1)-1)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IF(L2947&gt;0, E2947/L2947,0)</f>
        <v>0</v>
      </c>
      <c r="Q2947" t="str">
        <f t="shared" ref="Q2947:Q3010" si="278">LEFT(N2947, FIND("/",N2947,1)-1)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IF(L3011&gt;0, E3011/L3011,0)</f>
        <v>233.8984375</v>
      </c>
      <c r="Q3011" t="str">
        <f t="shared" ref="Q3011:Q3074" si="284">LEFT(N3011, FIND("/",N3011,1)-1)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IF(L3075&gt;0, E3075/L3075,0)</f>
        <v>92.142857142857139</v>
      </c>
      <c r="Q3075" t="str">
        <f t="shared" ref="Q3075:Q3138" si="290">LEFT(N3075, FIND("/",N3075,1)-1)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IF(L3139&gt;0, E3139/L3139,0)</f>
        <v>50</v>
      </c>
      <c r="Q3139" t="str">
        <f t="shared" ref="Q3139:Q3202" si="296">LEFT(N3139, FIND("/",N3139,1)-1)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IF(L3203&gt;0, E3203/L3203,0)</f>
        <v>12.5</v>
      </c>
      <c r="Q3203" t="str">
        <f t="shared" ref="Q3203:Q3266" si="302">LEFT(N3203, FIND("/",N3203,1)-1)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IF(L3267&gt;0, E3267/L3267,0)</f>
        <v>70.285714285714292</v>
      </c>
      <c r="Q3267" t="str">
        <f t="shared" ref="Q3267:Q3330" si="308">LEFT(N3267, FIND("/",N3267,1)-1)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IF(L3331&gt;0, E3331/L3331,0)</f>
        <v>44.92307692307692</v>
      </c>
      <c r="Q3331" t="str">
        <f t="shared" ref="Q3331:Q3394" si="314">LEFT(N3331, FIND("/",N3331,1)-1)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IF(L3395&gt;0, E3395/L3395,0)</f>
        <v>36.06818181818182</v>
      </c>
      <c r="Q3395" t="str">
        <f t="shared" ref="Q3395:Q3458" si="320">LEFT(N3395, FIND("/",N3395,1)-1)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IF(L3459&gt;0, E3459/L3459,0)</f>
        <v>50.981818181818184</v>
      </c>
      <c r="Q3459" t="str">
        <f t="shared" ref="Q3459:Q3522" si="326">LEFT(N3459, FIND("/",N3459,1)-1)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IF(L3523&gt;0, E3523/L3523,0)</f>
        <v>45.615384615384613</v>
      </c>
      <c r="Q3523" t="str">
        <f t="shared" ref="Q3523:Q3586" si="332">LEFT(N3523, FIND("/",N3523,1)-1)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IF(L3587&gt;0, E3587/L3587,0)</f>
        <v>176.08695652173913</v>
      </c>
      <c r="Q3587" t="str">
        <f t="shared" ref="Q3587:Q3650" si="338">LEFT(N3587, FIND("/",N3587,1)-1)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IF(L3651&gt;0, E3651/L3651,0)</f>
        <v>97.5</v>
      </c>
      <c r="Q3651" t="str">
        <f t="shared" ref="Q3651:Q3714" si="344">LEFT(N3651, FIND("/",N3651,1)-1)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IF(L3715&gt;0, E3715/L3715,0)</f>
        <v>106.84210526315789</v>
      </c>
      <c r="Q3715" t="str">
        <f t="shared" ref="Q3715:Q3778" si="350">LEFT(N3715, FIND("/",N3715,1)-1)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IF(L3779&gt;0, E3779/L3779,0)</f>
        <v>48.542372881355931</v>
      </c>
      <c r="Q3779" t="str">
        <f t="shared" ref="Q3779:Q3842" si="356">LEFT(N3779, FIND("/",N3779,1)-1)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IF(L3843&gt;0, E3843/L3843,0)</f>
        <v>25.647058823529413</v>
      </c>
      <c r="Q3843" t="str">
        <f t="shared" ref="Q3843:Q3906" si="362">LEFT(N3843, FIND("/",N3843,1)-1)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IF(L3907&gt;0, E3907/L3907,0)</f>
        <v>24.714285714285715</v>
      </c>
      <c r="Q3907" t="str">
        <f t="shared" ref="Q3907:Q3970" si="368">LEFT(N3907, FIND("/",N3907,1)-1)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IF(L3971&gt;0, E3971/L3971,0)</f>
        <v>35.166666666666664</v>
      </c>
      <c r="Q3971" t="str">
        <f t="shared" ref="Q3971:Q4034" si="374">LEFT(N3971, FIND("/",N3971,1)-1)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IF(L4035&gt;0, E4035/L4035,0)</f>
        <v>65.340319148936175</v>
      </c>
      <c r="Q4035" t="str">
        <f t="shared" ref="Q4035:Q4098" si="380">LEFT(N4035, FIND("/",N4035,1)-1)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IF(L4099&gt;0, E4099/L4099,0)</f>
        <v>0</v>
      </c>
      <c r="Q4099" t="str">
        <f t="shared" ref="Q4099:Q4115" si="386">LEFT(N4099, FIND("/",N4099,1)-1)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1" priority="5" operator="equal">
      <formula>"failed"</formula>
    </cfRule>
    <cfRule type="cellIs" dxfId="2" priority="4" operator="equal">
      <formula>"successful"</formula>
    </cfRule>
    <cfRule type="cellIs" dxfId="3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387F4-BD06-4D0C-A0DC-536F22CC9600}">
  <dimension ref="A1:H13"/>
  <sheetViews>
    <sheetView tabSelected="1" workbookViewId="0">
      <selection activeCell="H18" sqref="H18"/>
    </sheetView>
  </sheetViews>
  <sheetFormatPr defaultRowHeight="15" x14ac:dyDescent="0.25"/>
  <cols>
    <col min="1" max="1" width="4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25">
      <c r="A3" s="12" t="s">
        <v>8389</v>
      </c>
      <c r="B3">
        <f>COUNTIFS(Data!D3:D4116, "&gt;=1000", Data!D3:D4116, "&lt;=4999",Data!F3:F4116, "successful")</f>
        <v>932</v>
      </c>
      <c r="C3">
        <f>COUNTIFS(Data!D3:D4116, "&gt;=1000", Data!D3:D4116, "&lt;=4999",Data!F3:F4116, "failed")</f>
        <v>420</v>
      </c>
      <c r="D3">
        <f>COUNTIFS(Data!D3:D4116, "&gt;=1000", Data!D3:D4116, "&lt;=4999",Data!F3:F4116, "canceled")</f>
        <v>60</v>
      </c>
      <c r="E3">
        <f t="shared" ref="E3:E13" si="1">SUM(B3:D3)</f>
        <v>1412</v>
      </c>
      <c r="F3" s="5">
        <f>B3/$E$3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</row>
    <row r="4" spans="1:8" x14ac:dyDescent="0.25">
      <c r="A4" s="12" t="s">
        <v>8390</v>
      </c>
      <c r="B4">
        <f>COUNTIFS(Data!D4:D4117, "&gt;=5000", Data!D4:D4117, "&lt;=9999",Data!F4:F4117, "successful")</f>
        <v>380</v>
      </c>
      <c r="C4">
        <f>COUNTIFS(Data!D4:D4117, "&gt;=5000", Data!D4:D4117, "&lt;=9999",Data!F4:F4117, "failed")</f>
        <v>283</v>
      </c>
      <c r="D4">
        <f>COUNTIFS(Data!D4:D4117, "&gt;=5000", Data!D4:D4117, "&lt;=9999",Data!F4:F4117, "canceled")</f>
        <v>52</v>
      </c>
      <c r="E4">
        <f t="shared" si="1"/>
        <v>715</v>
      </c>
      <c r="F4" s="5">
        <f>B4/$E$4</f>
        <v>0.53146853146853146</v>
      </c>
      <c r="G4" s="5">
        <f t="shared" ref="G4:H4" si="3">C4/$E$4</f>
        <v>0.39580419580419579</v>
      </c>
      <c r="H4" s="5">
        <f t="shared" si="3"/>
        <v>7.2727272727272724E-2</v>
      </c>
    </row>
    <row r="5" spans="1:8" x14ac:dyDescent="0.25">
      <c r="A5" s="12" t="s">
        <v>8391</v>
      </c>
      <c r="B5">
        <f>COUNTIFS(Data!D4:D4117, "&gt;=10000", Data!D4:D4117, "&lt;=14999",Data!F4:F4117, "successful")</f>
        <v>167</v>
      </c>
      <c r="C5">
        <f>COUNTIFS(Data!D4:D4117, "&gt;=10000", Data!D4:D4117, "&lt;=14999",Data!F4:F4117, "failed")</f>
        <v>144</v>
      </c>
      <c r="D5">
        <f>COUNTIFS(Data!D4:D4117, "&gt;=10000", Data!D4:D4117, "&lt;=14999",Data!F4:F4117, "canceled")</f>
        <v>40</v>
      </c>
      <c r="E5">
        <f t="shared" si="1"/>
        <v>351</v>
      </c>
      <c r="F5" s="5">
        <f>B5/$E$5</f>
        <v>0.4757834757834758</v>
      </c>
      <c r="G5" s="5">
        <f t="shared" ref="G5:H5" si="4">C5/$E$5</f>
        <v>0.41025641025641024</v>
      </c>
      <c r="H5" s="5">
        <f t="shared" si="4"/>
        <v>0.11396011396011396</v>
      </c>
    </row>
    <row r="6" spans="1:8" x14ac:dyDescent="0.25">
      <c r="A6" s="12" t="s">
        <v>8392</v>
      </c>
      <c r="B6">
        <f>COUNTIFS(Data!D4:D4117, "&gt;=15000", Data!D4:D4117, "&lt;=19999",Data!F4:F4117, "successful")</f>
        <v>94</v>
      </c>
      <c r="C6">
        <f>COUNTIFS(Data!D4:D4117, "&gt;=15000", Data!D4:D4117, "&lt;=19999",Data!F4:F4117, "failed")</f>
        <v>90</v>
      </c>
      <c r="D6">
        <f>COUNTIFS(Data!D4:D4117, "&gt;=15000", Data!D4:D4117, "&lt;=19999",Data!F4:F4117, "canceled")</f>
        <v>17</v>
      </c>
      <c r="E6">
        <f t="shared" si="1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25">
      <c r="A7" s="12" t="s">
        <v>8393</v>
      </c>
      <c r="B7">
        <f>COUNTIFS(Data!D4:D4117, "&gt;=20000", Data!D4:D4117, "&lt;=24999",Data!F4:F4117, "successful")</f>
        <v>62</v>
      </c>
      <c r="C7">
        <f>COUNTIFS(Data!D4:D4117, "&gt;=20000", Data!D4:D4117, "&lt;=24999",Data!F4:F4117, "failed")</f>
        <v>72</v>
      </c>
      <c r="D7">
        <f>COUNTIFS(Data!D4:D4117, "&gt;=20000", Data!D4:D4117, "&lt;=24999",Data!F4:F4117, "canceled")</f>
        <v>14</v>
      </c>
      <c r="E7">
        <f t="shared" si="1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25">
      <c r="A8" s="12" t="s">
        <v>8394</v>
      </c>
      <c r="B8">
        <f>COUNTIFS(Data!D4:D4117, "&gt;=25000", Data!D4:D4117, "&lt;=29999",Data!F4:F4117, "successful")</f>
        <v>55</v>
      </c>
      <c r="C8">
        <f>COUNTIFS(Data!D4:D4117, "&gt;=25000", Data!D4:D4117, "&lt;=29999",Data!F4:F4117, "failed")</f>
        <v>64</v>
      </c>
      <c r="D8">
        <f>COUNTIFS(Data!D4:D4117, "&gt;=25000", Data!D4:D4117, "&lt;=29999",Data!F4:F4117, "canceled")</f>
        <v>18</v>
      </c>
      <c r="E8">
        <f t="shared" si="1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25">
      <c r="A9" s="12" t="s">
        <v>8395</v>
      </c>
      <c r="B9">
        <f>COUNTIFS(Data!D4:D4117, "&gt;=30000", Data!D4:D4117, "&lt;=34999",Data!F4:F4117, "successful")</f>
        <v>32</v>
      </c>
      <c r="C9">
        <f>COUNTIFS(Data!D4:D4117, "&gt;=30000", Data!D4:D4117, "&lt;=34999",Data!F4:F4117, "failed")</f>
        <v>37</v>
      </c>
      <c r="D9">
        <f>COUNTIFS(Data!D4:D4117, "&gt;=30000", Data!D4:D4117, "&lt;=34999",Data!F4:F4117, "canceled")</f>
        <v>13</v>
      </c>
      <c r="E9">
        <f t="shared" si="1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25">
      <c r="A10" s="12" t="s">
        <v>8396</v>
      </c>
      <c r="B10">
        <f>COUNTIFS(Data!D4:D4117, "&gt;=35000", Data!D4:D4117, "&lt;=39999",Data!F4:F4117, "successful")</f>
        <v>26</v>
      </c>
      <c r="C10">
        <f>COUNTIFS(Data!D4:D4117, "&gt;=35000", Data!D4:D4117, "&lt;=39999",Data!F4:F4117, "failed")</f>
        <v>22</v>
      </c>
      <c r="D10">
        <f>COUNTIFS(Data!D4:D4117, "&gt;=35000", Data!D4:D4117, "&lt;=39999",Data!F4:F4117, "canceled")</f>
        <v>7</v>
      </c>
      <c r="E10">
        <f t="shared" si="1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25">
      <c r="A11" s="12" t="s">
        <v>8397</v>
      </c>
      <c r="B11">
        <f>COUNTIFS(Data!D4:D4117, "&gt;=40000", Data!D4:D4117, "&lt;=44999",Data!F4:F4117, "successful")</f>
        <v>21</v>
      </c>
      <c r="C11">
        <f>COUNTIFS(Data!D4:D4117, "&gt;=40000", Data!D4:D4117, "&lt;=44999",Data!F4:F4117, "failed")</f>
        <v>16</v>
      </c>
      <c r="D11">
        <f>COUNTIFS(Data!D4:D4117, "&gt;=40000", Data!D4:D4117, "&lt;=44999",Data!F4:F4117, "canceled")</f>
        <v>6</v>
      </c>
      <c r="E11">
        <f t="shared" si="1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</row>
    <row r="12" spans="1:8" x14ac:dyDescent="0.25">
      <c r="A12" s="12" t="s">
        <v>8398</v>
      </c>
      <c r="B12">
        <f>COUNTIFS(Data!D4:D4117, "&gt;=45000", Data!D4:D4117, "&lt;=49999",Data!F4:F4117, "successful")</f>
        <v>6</v>
      </c>
      <c r="C12">
        <f>COUNTIFS(Data!D4:D4117, "&gt;=45000", Data!D4:D4117, "&lt;=49999",Data!F4:F4117, "failed")</f>
        <v>11</v>
      </c>
      <c r="D12">
        <f>COUNTIFS(Data!D4:D4117, "&gt;=45000", Data!D4:D4117, "&lt;=49999",Data!F4:F4117, "canceled")</f>
        <v>4</v>
      </c>
      <c r="E12">
        <f t="shared" si="1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25">
      <c r="A13" s="12" t="s">
        <v>8399</v>
      </c>
      <c r="B13">
        <f>COUNTIFS(Data!D4:D4117, "&gt;=50000",Data!F4:F4117, "successful")</f>
        <v>86</v>
      </c>
      <c r="C13">
        <f>COUNTIFS(Data!D4:D4117, "&gt;=50000",Data!F4:F4117, "failed")</f>
        <v>258</v>
      </c>
      <c r="D13">
        <f>COUNTIFS(Data!D4:D4117, "&gt;=50000",Data!F4:F4117, "canceled")</f>
        <v>100</v>
      </c>
      <c r="E13">
        <f t="shared" si="1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Barry Haygood</cp:lastModifiedBy>
  <dcterms:created xsi:type="dcterms:W3CDTF">2017-04-20T15:17:24Z</dcterms:created>
  <dcterms:modified xsi:type="dcterms:W3CDTF">2019-11-08T21:00:03Z</dcterms:modified>
</cp:coreProperties>
</file>