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nhx\OneDrive\Documents\SSHSPH\HIPER\SDF\"/>
    </mc:Choice>
  </mc:AlternateContent>
  <xr:revisionPtr revIDLastSave="0" documentId="13_ncr:1_{9C830DB1-C527-44A1-8DDD-5767E32EFF0E}" xr6:coauthVersionLast="47" xr6:coauthVersionMax="47" xr10:uidLastSave="{00000000-0000-0000-0000-000000000000}"/>
  <bookViews>
    <workbookView xWindow="-110" yWindow="-110" windowWidth="19420" windowHeight="11500" activeTab="1" xr2:uid="{97A45F4E-C2C1-4908-9BB1-62304440469A}"/>
  </bookViews>
  <sheets>
    <sheet name="PSA_HighActivity" sheetId="16" r:id="rId1"/>
    <sheet name="PSA_LowActivity" sheetId="17" r:id="rId2"/>
    <sheet name="Sheet1" sheetId="18" r:id="rId3"/>
  </sheets>
  <externalReferences>
    <externalReference r:id="rId4"/>
  </externalReferences>
  <definedNames>
    <definedName name="Cost_A">[1]DecisionTree_ANSWER!$C$8</definedName>
    <definedName name="Cost_B">[1]DecisionTree_ANSWER!$C$9</definedName>
    <definedName name="Cost_complication">[1]DecisionTree_ANSWER!$C$10</definedName>
    <definedName name="Discount_cost">[1]Markov_ANSWER!$C$28</definedName>
    <definedName name="Discount_outcome">[1]Markov_ANSWER!$C$29</definedName>
    <definedName name="Efficacy_A">[1]Markov_ANSWER!$C$22</definedName>
    <definedName name="Efficacy_B">[1]Markov_ANSWER!$C$23</definedName>
    <definedName name="MinimizeCosts">FALSE</definedName>
    <definedName name="Prob_A">[1]DecisionTree_ANSWER!$C$4</definedName>
    <definedName name="Prob_B">[1]DecisionTree_ANSWER!$C$5</definedName>
    <definedName name="Prob_Death">[1]Markov_ANSWER!$C$21</definedName>
    <definedName name="Prob_deathA">[1]DecisionTree_ANSWER!$C$6</definedName>
    <definedName name="Prob_deathB">[1]DecisionTree_ANSWER!$C$7</definedName>
    <definedName name="Prob_DeathProgress">[1]Markov_ANSWER!$C$20</definedName>
    <definedName name="Prob_Progress">[1]Markov_ANSWER!$C$19</definedName>
    <definedName name="QALY_complication">[1]DecisionTree_ANSWER!$C$12</definedName>
    <definedName name="QALY_Txsuccess">[1]DecisionTree_ANSWER!$C$11</definedName>
    <definedName name="UseExpUtility">FALSE</definedName>
    <definedName name="Utility_no_progress">[1]Markov_ANSWER!$C$26</definedName>
    <definedName name="Utility_progress">[1]Markov_ANSWER!$C$27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7" l="1"/>
  <c r="E14" i="17"/>
  <c r="E15" i="17"/>
  <c r="E16" i="17"/>
  <c r="E17" i="17"/>
  <c r="E18" i="17"/>
  <c r="E19" i="17"/>
  <c r="E20" i="17"/>
  <c r="E12" i="17"/>
  <c r="E13" i="16"/>
  <c r="E14" i="16"/>
  <c r="E15" i="16"/>
  <c r="E16" i="16"/>
  <c r="E17" i="16"/>
  <c r="E18" i="16"/>
  <c r="E19" i="16"/>
  <c r="E20" i="16"/>
  <c r="E12" i="16"/>
  <c r="G20" i="17"/>
  <c r="H20" i="17" s="1"/>
  <c r="F20" i="17"/>
  <c r="G19" i="17"/>
  <c r="H19" i="17" s="1"/>
  <c r="F19" i="17"/>
  <c r="G18" i="17"/>
  <c r="H18" i="17" s="1"/>
  <c r="F18" i="17"/>
  <c r="G17" i="17"/>
  <c r="H17" i="17" s="1"/>
  <c r="F17" i="17"/>
  <c r="G16" i="17"/>
  <c r="H16" i="17" s="1"/>
  <c r="F16" i="17"/>
  <c r="H15" i="17"/>
  <c r="G15" i="17"/>
  <c r="F15" i="17"/>
  <c r="G14" i="17"/>
  <c r="H14" i="17" s="1"/>
  <c r="F14" i="17"/>
  <c r="G13" i="17"/>
  <c r="F13" i="17"/>
  <c r="H13" i="17" s="1"/>
  <c r="G12" i="17"/>
  <c r="H12" i="17" s="1"/>
  <c r="F12" i="17"/>
  <c r="H11" i="17"/>
  <c r="D11" i="17" s="1"/>
  <c r="E11" i="17" s="1"/>
  <c r="G11" i="17"/>
  <c r="F11" i="17"/>
  <c r="G10" i="17"/>
  <c r="H10" i="17" s="1"/>
  <c r="D10" i="17" s="1"/>
  <c r="E10" i="17" s="1"/>
  <c r="F10" i="17"/>
  <c r="G9" i="17"/>
  <c r="H9" i="17" s="1"/>
  <c r="D9" i="17" s="1"/>
  <c r="E9" i="17" s="1"/>
  <c r="F9" i="17"/>
  <c r="H8" i="17"/>
  <c r="D8" i="17" s="1"/>
  <c r="E8" i="17" s="1"/>
  <c r="H7" i="17"/>
  <c r="D7" i="17" s="1"/>
  <c r="E7" i="17" s="1"/>
  <c r="B3" i="17"/>
  <c r="B2" i="17"/>
  <c r="B3" i="16"/>
  <c r="B2" i="16"/>
  <c r="H8" i="16"/>
  <c r="D8" i="16" s="1"/>
  <c r="E8" i="16" s="1"/>
  <c r="H7" i="16"/>
  <c r="D7" i="16" s="1"/>
  <c r="E7" i="16" s="1"/>
  <c r="F13" i="16"/>
  <c r="G13" i="16"/>
  <c r="F14" i="16"/>
  <c r="G14" i="16"/>
  <c r="F15" i="16"/>
  <c r="G15" i="16"/>
  <c r="F16" i="16"/>
  <c r="G16" i="16"/>
  <c r="H16" i="16" s="1"/>
  <c r="D16" i="16" s="1"/>
  <c r="F17" i="16"/>
  <c r="G17" i="16"/>
  <c r="H17" i="16" s="1"/>
  <c r="D17" i="16" s="1"/>
  <c r="F18" i="16"/>
  <c r="G18" i="16"/>
  <c r="F19" i="16"/>
  <c r="G19" i="16"/>
  <c r="F20" i="16"/>
  <c r="G20" i="16"/>
  <c r="G12" i="16"/>
  <c r="F12" i="16"/>
  <c r="F11" i="16"/>
  <c r="G11" i="16"/>
  <c r="G10" i="16"/>
  <c r="F10" i="16"/>
  <c r="G9" i="16"/>
  <c r="F9" i="16"/>
  <c r="D14" i="17" l="1"/>
  <c r="D16" i="17"/>
  <c r="D17" i="17"/>
  <c r="D18" i="17"/>
  <c r="D19" i="17"/>
  <c r="D12" i="17"/>
  <c r="D13" i="17"/>
  <c r="D20" i="17"/>
  <c r="D15" i="17"/>
  <c r="H20" i="16"/>
  <c r="H14" i="16"/>
  <c r="H13" i="16"/>
  <c r="H9" i="16"/>
  <c r="D9" i="16" s="1"/>
  <c r="E9" i="16" s="1"/>
  <c r="H19" i="16"/>
  <c r="H18" i="16"/>
  <c r="H12" i="16"/>
  <c r="H10" i="16"/>
  <c r="D10" i="16" s="1"/>
  <c r="E10" i="16" s="1"/>
  <c r="H11" i="16"/>
  <c r="D11" i="16" s="1"/>
  <c r="E11" i="16" s="1"/>
  <c r="H15" i="16"/>
  <c r="D14" i="16" l="1"/>
  <c r="D20" i="16"/>
  <c r="D13" i="16"/>
  <c r="D12" i="16"/>
  <c r="D15" i="16"/>
  <c r="D18" i="16"/>
  <c r="D19" i="16"/>
</calcChain>
</file>

<file path=xl/sharedStrings.xml><?xml version="1.0" encoding="utf-8"?>
<sst xmlns="http://schemas.openxmlformats.org/spreadsheetml/2006/main" count="85" uniqueCount="31">
  <si>
    <t>n_pop_lowcr</t>
  </si>
  <si>
    <t>n_pop_highcr</t>
  </si>
  <si>
    <t>teeth</t>
  </si>
  <si>
    <t>c_consult</t>
  </si>
  <si>
    <t>c_ga</t>
  </si>
  <si>
    <t>c_filling</t>
  </si>
  <si>
    <t>c_sdf</t>
  </si>
  <si>
    <t>c_review</t>
  </si>
  <si>
    <t>c_filling_ga</t>
  </si>
  <si>
    <t>c_exo_ga</t>
  </si>
  <si>
    <t>c_prophy</t>
  </si>
  <si>
    <t>p_exo_sdf</t>
  </si>
  <si>
    <t>p_cariesarrested_filling</t>
  </si>
  <si>
    <t>p_cariesarrested_sdf</t>
  </si>
  <si>
    <t>p_ga_sdf</t>
  </si>
  <si>
    <t>p_exo_filling</t>
  </si>
  <si>
    <t>c_exo</t>
  </si>
  <si>
    <t>gamma</t>
  </si>
  <si>
    <t>beta</t>
  </si>
  <si>
    <t>high_risk</t>
  </si>
  <si>
    <t>parameter</t>
  </si>
  <si>
    <t>mean_value</t>
  </si>
  <si>
    <t>distribution</t>
  </si>
  <si>
    <t>alpha</t>
  </si>
  <si>
    <t>lower</t>
  </si>
  <si>
    <t>upper</t>
  </si>
  <si>
    <t>std_deviation</t>
  </si>
  <si>
    <t>teeth_scaries</t>
  </si>
  <si>
    <t>uniform</t>
  </si>
  <si>
    <t>Rate is also inverse of scale  (i.e. lambda = 1/beta)</t>
  </si>
  <si>
    <t>Note: beta for gamma distribution is actually the rate(lambda) parameter ported into Rgamma in R. Rate = alpha/mean aka sqrt(alpha)/variance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</si>
</sst>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1" applyFont="1"/>
    <xf numFmtId="1" fontId="0" fillId="0" borderId="0" xfId="0" applyNumberFormat="1"/>
  </cellXfs>
  <cellStyles count="3">
    <cellStyle name="Normal" xfId="0" builtinId="0"/>
    <cellStyle name="Normal 2" xfId="1" xr:uid="{51C7ABA2-AAE1-47A4-985E-FF50C1B2AD91}"/>
    <cellStyle name="Percent 2" xfId="2" xr:uid="{208BA602-762C-4100-A0B3-7BC8056D94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aron\Documents\SSHSPH\HIPER\Decision%20tree%20model_Childr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ision-tree"/>
      <sheetName val="Discount_ANSWER"/>
      <sheetName val="DecisionTree_ANSWER"/>
      <sheetName val="Markov_ANSWER"/>
    </sheetNames>
    <sheetDataSet>
      <sheetData sheetId="0" refreshError="1"/>
      <sheetData sheetId="1" refreshError="1"/>
      <sheetData sheetId="2">
        <row r="4">
          <cell r="C4">
            <v>0.45</v>
          </cell>
        </row>
        <row r="5">
          <cell r="C5">
            <v>0.67</v>
          </cell>
        </row>
        <row r="6">
          <cell r="C6">
            <v>0.09</v>
          </cell>
        </row>
        <row r="7">
          <cell r="C7">
            <v>0.15</v>
          </cell>
        </row>
        <row r="8">
          <cell r="C8">
            <v>5000</v>
          </cell>
        </row>
        <row r="9">
          <cell r="C9">
            <v>50000</v>
          </cell>
        </row>
        <row r="10">
          <cell r="C10">
            <v>30000</v>
          </cell>
        </row>
        <row r="11">
          <cell r="C11">
            <v>20</v>
          </cell>
        </row>
        <row r="12">
          <cell r="C12">
            <v>15</v>
          </cell>
        </row>
      </sheetData>
      <sheetData sheetId="3">
        <row r="19">
          <cell r="C19">
            <v>0.4</v>
          </cell>
        </row>
        <row r="20">
          <cell r="C20">
            <v>0.45</v>
          </cell>
        </row>
        <row r="21">
          <cell r="C21">
            <v>0.05</v>
          </cell>
        </row>
        <row r="22">
          <cell r="C22">
            <v>0.78</v>
          </cell>
        </row>
        <row r="23">
          <cell r="C23">
            <v>0.59</v>
          </cell>
        </row>
        <row r="26">
          <cell r="C26">
            <v>0.76</v>
          </cell>
        </row>
        <row r="27">
          <cell r="C27">
            <v>0.5</v>
          </cell>
        </row>
        <row r="28">
          <cell r="C28">
            <v>0.03</v>
          </cell>
        </row>
        <row r="29">
          <cell r="C29">
            <v>0.03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26FD-7F0C-45F5-B1E6-BAD315BC5B7D}">
  <dimension ref="A1:H20"/>
  <sheetViews>
    <sheetView zoomScale="69" workbookViewId="0">
      <selection activeCell="B3" sqref="B2:B3"/>
    </sheetView>
  </sheetViews>
  <sheetFormatPr defaultRowHeight="14.5"/>
  <cols>
    <col min="1" max="1" width="23.54296875" customWidth="1"/>
    <col min="3" max="3" width="11.1796875" customWidth="1"/>
    <col min="8" max="8" width="12.453125" customWidth="1"/>
  </cols>
  <sheetData>
    <row r="1" spans="1:8">
      <c r="A1" t="s">
        <v>20</v>
      </c>
      <c r="B1" t="s">
        <v>21</v>
      </c>
      <c r="C1" t="s">
        <v>22</v>
      </c>
      <c r="D1" t="s">
        <v>23</v>
      </c>
      <c r="E1" t="s">
        <v>18</v>
      </c>
      <c r="F1" t="s">
        <v>24</v>
      </c>
      <c r="G1" t="s">
        <v>25</v>
      </c>
      <c r="H1" t="s">
        <v>26</v>
      </c>
    </row>
    <row r="2" spans="1:8">
      <c r="A2" t="s">
        <v>0</v>
      </c>
      <c r="B2" s="2">
        <f>231880*22.9/100</f>
        <v>53100.52</v>
      </c>
    </row>
    <row r="3" spans="1:8">
      <c r="A3" t="s">
        <v>1</v>
      </c>
      <c r="B3" s="2">
        <f>231880*15.6/100</f>
        <v>36173.279999999999</v>
      </c>
    </row>
    <row r="4" spans="1:8">
      <c r="A4" t="s">
        <v>2</v>
      </c>
      <c r="B4">
        <v>7</v>
      </c>
    </row>
    <row r="5" spans="1:8">
      <c r="A5" t="s">
        <v>19</v>
      </c>
      <c r="B5">
        <v>1</v>
      </c>
    </row>
    <row r="6" spans="1:8">
      <c r="A6" t="s">
        <v>27</v>
      </c>
      <c r="B6">
        <v>7</v>
      </c>
      <c r="C6" t="s">
        <v>28</v>
      </c>
      <c r="F6">
        <v>1</v>
      </c>
      <c r="G6">
        <v>7</v>
      </c>
    </row>
    <row r="7" spans="1:8">
      <c r="A7" t="s">
        <v>14</v>
      </c>
      <c r="B7">
        <v>6.6000000000000003E-2</v>
      </c>
      <c r="C7" t="s">
        <v>18</v>
      </c>
      <c r="D7">
        <f>(B7^2)*((1-B7)/(H7^2) - 1/B7)</f>
        <v>11.13739677519848</v>
      </c>
      <c r="E7">
        <f>D7*(1/B7-1)</f>
        <v>157.61103921265726</v>
      </c>
      <c r="F7">
        <v>9.7999999999999997E-3</v>
      </c>
      <c r="G7">
        <v>8.4500000000000006E-2</v>
      </c>
      <c r="H7">
        <f>(G7-F7)/(2*NORMINV(0.975,0,1))</f>
        <v>1.9056472616135831E-2</v>
      </c>
    </row>
    <row r="8" spans="1:8">
      <c r="A8" t="s">
        <v>12</v>
      </c>
      <c r="B8">
        <v>0.8</v>
      </c>
      <c r="C8" t="s">
        <v>18</v>
      </c>
      <c r="D8">
        <f t="shared" ref="D8:D10" si="0">(B8^2)*((1-B8)/(H8^2) - 1/B8)</f>
        <v>28.295072724783896</v>
      </c>
      <c r="E8">
        <f t="shared" ref="E8:E11" si="1">D8*(1/B8-1)</f>
        <v>7.0737681811959741</v>
      </c>
      <c r="F8">
        <v>0.72</v>
      </c>
      <c r="G8">
        <v>0.98</v>
      </c>
      <c r="H8">
        <f t="shared" ref="H8:H20" si="2">(G8-F8)/(2*NORMINV(0.975,0,1))</f>
        <v>6.6327749400205027E-2</v>
      </c>
    </row>
    <row r="9" spans="1:8">
      <c r="A9" t="s">
        <v>13</v>
      </c>
      <c r="B9">
        <v>0.51619999999999999</v>
      </c>
      <c r="C9" t="s">
        <v>18</v>
      </c>
      <c r="D9">
        <f t="shared" si="0"/>
        <v>13.875437739173295</v>
      </c>
      <c r="E9">
        <f t="shared" si="1"/>
        <v>13.004526885339093</v>
      </c>
      <c r="F9">
        <f>1-0.561</f>
        <v>0.43899999999999995</v>
      </c>
      <c r="G9">
        <f>1-0.19</f>
        <v>0.81</v>
      </c>
      <c r="H9">
        <f t="shared" si="2"/>
        <v>9.4644596259523359E-2</v>
      </c>
    </row>
    <row r="10" spans="1:8">
      <c r="A10" s="1" t="s">
        <v>15</v>
      </c>
      <c r="B10">
        <v>0.14000000000000001</v>
      </c>
      <c r="C10" t="s">
        <v>18</v>
      </c>
      <c r="D10">
        <f t="shared" si="0"/>
        <v>13.074618343187787</v>
      </c>
      <c r="E10">
        <f t="shared" si="1"/>
        <v>80.315512679582113</v>
      </c>
      <c r="F10">
        <f>B10/2</f>
        <v>7.0000000000000007E-2</v>
      </c>
      <c r="G10">
        <f>B10*1.5</f>
        <v>0.21000000000000002</v>
      </c>
      <c r="H10">
        <f t="shared" si="2"/>
        <v>3.5714941984725787E-2</v>
      </c>
    </row>
    <row r="11" spans="1:8">
      <c r="A11" t="s">
        <v>11</v>
      </c>
      <c r="B11">
        <v>0.14000000000000001</v>
      </c>
      <c r="C11" t="s">
        <v>18</v>
      </c>
      <c r="D11">
        <f>(B11^2)*((1-B11)/(H11^2) - 1/B11)</f>
        <v>13.074618343187787</v>
      </c>
      <c r="E11">
        <f t="shared" si="1"/>
        <v>80.315512679582113</v>
      </c>
      <c r="F11">
        <f>B11/2</f>
        <v>7.0000000000000007E-2</v>
      </c>
      <c r="G11">
        <f>B11*1.5</f>
        <v>0.21000000000000002</v>
      </c>
      <c r="H11">
        <f t="shared" si="2"/>
        <v>3.5714941984725787E-2</v>
      </c>
    </row>
    <row r="12" spans="1:8">
      <c r="A12" t="s">
        <v>3</v>
      </c>
      <c r="B12">
        <v>85</v>
      </c>
      <c r="C12" t="s">
        <v>17</v>
      </c>
      <c r="D12">
        <f>B12^2/H12^2</f>
        <v>15.365835282776496</v>
      </c>
      <c r="E12">
        <f>D12/B12</f>
        <v>0.18077453273854702</v>
      </c>
      <c r="F12">
        <f>B12/2</f>
        <v>42.5</v>
      </c>
      <c r="G12">
        <f>B12*1.5</f>
        <v>127.5</v>
      </c>
      <c r="H12">
        <f t="shared" si="2"/>
        <v>21.684071919297796</v>
      </c>
    </row>
    <row r="13" spans="1:8">
      <c r="A13" t="s">
        <v>7</v>
      </c>
      <c r="B13">
        <v>55</v>
      </c>
      <c r="C13" t="s">
        <v>17</v>
      </c>
      <c r="D13">
        <f t="shared" ref="D13:D20" si="3">B13^2/H13^2</f>
        <v>15.365835282776494</v>
      </c>
      <c r="E13">
        <f t="shared" ref="E13:E20" si="4">D13/B13</f>
        <v>0.27937882332320901</v>
      </c>
      <c r="F13">
        <f t="shared" ref="F13:F20" si="5">B13/2</f>
        <v>27.5</v>
      </c>
      <c r="G13">
        <f t="shared" ref="G13:G20" si="6">B13*1.5</f>
        <v>82.5</v>
      </c>
      <c r="H13">
        <f t="shared" si="2"/>
        <v>14.030870065427987</v>
      </c>
    </row>
    <row r="14" spans="1:8">
      <c r="A14" t="s">
        <v>4</v>
      </c>
      <c r="B14">
        <v>1444</v>
      </c>
      <c r="C14" t="s">
        <v>17</v>
      </c>
      <c r="D14">
        <f t="shared" si="3"/>
        <v>15.365835282776496</v>
      </c>
      <c r="E14">
        <f t="shared" si="4"/>
        <v>1.0641160168127767E-2</v>
      </c>
      <c r="F14">
        <f t="shared" si="5"/>
        <v>722</v>
      </c>
      <c r="G14">
        <f t="shared" si="6"/>
        <v>2166</v>
      </c>
      <c r="H14">
        <f t="shared" si="2"/>
        <v>368.37411589960021</v>
      </c>
    </row>
    <row r="15" spans="1:8">
      <c r="A15" t="s">
        <v>8</v>
      </c>
      <c r="B15">
        <v>100</v>
      </c>
      <c r="C15" t="s">
        <v>17</v>
      </c>
      <c r="D15">
        <f t="shared" si="3"/>
        <v>15.365835282776493</v>
      </c>
      <c r="E15">
        <f t="shared" si="4"/>
        <v>0.15365835282776494</v>
      </c>
      <c r="F15">
        <f t="shared" si="5"/>
        <v>50</v>
      </c>
      <c r="G15">
        <f t="shared" si="6"/>
        <v>150</v>
      </c>
      <c r="H15">
        <f t="shared" si="2"/>
        <v>25.510672846232705</v>
      </c>
    </row>
    <row r="16" spans="1:8">
      <c r="A16" t="s">
        <v>9</v>
      </c>
      <c r="B16">
        <v>80</v>
      </c>
      <c r="C16" t="s">
        <v>17</v>
      </c>
      <c r="D16">
        <f t="shared" si="3"/>
        <v>15.365835282776493</v>
      </c>
      <c r="E16">
        <f t="shared" si="4"/>
        <v>0.19207294103470615</v>
      </c>
      <c r="F16">
        <f t="shared" si="5"/>
        <v>40</v>
      </c>
      <c r="G16">
        <f t="shared" si="6"/>
        <v>120</v>
      </c>
      <c r="H16">
        <f t="shared" si="2"/>
        <v>20.408538276986164</v>
      </c>
    </row>
    <row r="17" spans="1:8">
      <c r="A17" t="s">
        <v>5</v>
      </c>
      <c r="B17">
        <v>130</v>
      </c>
      <c r="C17" t="s">
        <v>17</v>
      </c>
      <c r="D17">
        <f t="shared" si="3"/>
        <v>15.365835282776489</v>
      </c>
      <c r="E17">
        <f t="shared" si="4"/>
        <v>0.11819873294443453</v>
      </c>
      <c r="F17">
        <f t="shared" si="5"/>
        <v>65</v>
      </c>
      <c r="G17">
        <f t="shared" si="6"/>
        <v>195</v>
      </c>
      <c r="H17">
        <f t="shared" si="2"/>
        <v>33.163874700102518</v>
      </c>
    </row>
    <row r="18" spans="1:8">
      <c r="A18" t="s">
        <v>16</v>
      </c>
      <c r="B18">
        <v>90</v>
      </c>
      <c r="C18" t="s">
        <v>17</v>
      </c>
      <c r="D18">
        <f t="shared" si="3"/>
        <v>15.365835282776496</v>
      </c>
      <c r="E18">
        <f t="shared" si="4"/>
        <v>0.17073150314196106</v>
      </c>
      <c r="F18">
        <f t="shared" si="5"/>
        <v>45</v>
      </c>
      <c r="G18">
        <f t="shared" si="6"/>
        <v>135</v>
      </c>
      <c r="H18">
        <f t="shared" si="2"/>
        <v>22.959605561609433</v>
      </c>
    </row>
    <row r="19" spans="1:8">
      <c r="A19" t="s">
        <v>6</v>
      </c>
      <c r="B19">
        <v>24</v>
      </c>
      <c r="C19" t="s">
        <v>17</v>
      </c>
      <c r="D19">
        <f t="shared" si="3"/>
        <v>15.365835282776494</v>
      </c>
      <c r="E19">
        <f t="shared" si="4"/>
        <v>0.64024313678235389</v>
      </c>
      <c r="F19">
        <f t="shared" si="5"/>
        <v>12</v>
      </c>
      <c r="G19">
        <f t="shared" si="6"/>
        <v>36</v>
      </c>
      <c r="H19">
        <f t="shared" si="2"/>
        <v>6.1225614830958488</v>
      </c>
    </row>
    <row r="20" spans="1:8">
      <c r="A20" t="s">
        <v>10</v>
      </c>
      <c r="B20">
        <v>50</v>
      </c>
      <c r="C20" t="s">
        <v>17</v>
      </c>
      <c r="D20">
        <f t="shared" si="3"/>
        <v>15.365835282776493</v>
      </c>
      <c r="E20">
        <f t="shared" si="4"/>
        <v>0.30731670565552988</v>
      </c>
      <c r="F20">
        <f t="shared" si="5"/>
        <v>25</v>
      </c>
      <c r="G20">
        <f t="shared" si="6"/>
        <v>75</v>
      </c>
      <c r="H20">
        <f t="shared" si="2"/>
        <v>12.755336423116352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4215D-43E3-4992-9E1D-AEFCB0923BF2}">
  <dimension ref="A1:H20"/>
  <sheetViews>
    <sheetView tabSelected="1" zoomScale="69" workbookViewId="0">
      <selection activeCell="F6" sqref="F6"/>
    </sheetView>
  </sheetViews>
  <sheetFormatPr defaultRowHeight="14.5"/>
  <cols>
    <col min="1" max="1" width="23.54296875" customWidth="1"/>
    <col min="3" max="3" width="11.1796875" customWidth="1"/>
    <col min="8" max="8" width="12.453125" customWidth="1"/>
  </cols>
  <sheetData>
    <row r="1" spans="1:8">
      <c r="A1" t="s">
        <v>20</v>
      </c>
      <c r="B1" t="s">
        <v>21</v>
      </c>
      <c r="C1" t="s">
        <v>22</v>
      </c>
      <c r="D1" t="s">
        <v>23</v>
      </c>
      <c r="E1" t="s">
        <v>18</v>
      </c>
      <c r="F1" t="s">
        <v>24</v>
      </c>
      <c r="G1" t="s">
        <v>25</v>
      </c>
      <c r="H1" t="s">
        <v>26</v>
      </c>
    </row>
    <row r="2" spans="1:8">
      <c r="A2" t="s">
        <v>0</v>
      </c>
      <c r="B2" s="2">
        <f>231880*22.9/100</f>
        <v>53100.52</v>
      </c>
    </row>
    <row r="3" spans="1:8">
      <c r="A3" t="s">
        <v>1</v>
      </c>
      <c r="B3" s="2">
        <f>231880*15.6/100</f>
        <v>36173.279999999999</v>
      </c>
    </row>
    <row r="4" spans="1:8">
      <c r="A4" t="s">
        <v>2</v>
      </c>
      <c r="B4">
        <v>1</v>
      </c>
    </row>
    <row r="5" spans="1:8">
      <c r="A5" t="s">
        <v>19</v>
      </c>
      <c r="B5">
        <v>0</v>
      </c>
    </row>
    <row r="6" spans="1:8">
      <c r="A6" t="s">
        <v>27</v>
      </c>
      <c r="B6">
        <v>1</v>
      </c>
    </row>
    <row r="7" spans="1:8">
      <c r="A7" t="s">
        <v>14</v>
      </c>
      <c r="B7">
        <v>6.6000000000000003E-2</v>
      </c>
      <c r="C7" t="s">
        <v>18</v>
      </c>
      <c r="D7">
        <f>(B7^2)*((1-B7)/(H7^2) - 1/B7)</f>
        <v>11.13739677519848</v>
      </c>
      <c r="E7">
        <f>D7*(1/B7-1)</f>
        <v>157.61103921265726</v>
      </c>
      <c r="F7">
        <v>9.7999999999999997E-3</v>
      </c>
      <c r="G7">
        <v>8.4500000000000006E-2</v>
      </c>
      <c r="H7">
        <f>(G7-F7)/(2*NORMINV(0.975,0,1))</f>
        <v>1.9056472616135831E-2</v>
      </c>
    </row>
    <row r="8" spans="1:8">
      <c r="A8" t="s">
        <v>12</v>
      </c>
      <c r="B8">
        <v>0.8</v>
      </c>
      <c r="C8" t="s">
        <v>18</v>
      </c>
      <c r="D8">
        <f t="shared" ref="D8:D10" si="0">(B8^2)*((1-B8)/(H8^2) - 1/B8)</f>
        <v>28.295072724783896</v>
      </c>
      <c r="E8">
        <f t="shared" ref="E8:E11" si="1">D8*(1/B8-1)</f>
        <v>7.0737681811959741</v>
      </c>
      <c r="F8">
        <v>0.72</v>
      </c>
      <c r="G8">
        <v>0.98</v>
      </c>
      <c r="H8">
        <f t="shared" ref="H8:H20" si="2">(G8-F8)/(2*NORMINV(0.975,0,1))</f>
        <v>6.6327749400205027E-2</v>
      </c>
    </row>
    <row r="9" spans="1:8">
      <c r="A9" t="s">
        <v>13</v>
      </c>
      <c r="B9">
        <v>0.51619999999999999</v>
      </c>
      <c r="C9" t="s">
        <v>18</v>
      </c>
      <c r="D9">
        <f t="shared" si="0"/>
        <v>13.875437739173295</v>
      </c>
      <c r="E9">
        <f t="shared" si="1"/>
        <v>13.004526885339093</v>
      </c>
      <c r="F9">
        <f>1-0.561</f>
        <v>0.43899999999999995</v>
      </c>
      <c r="G9">
        <f>1-0.19</f>
        <v>0.81</v>
      </c>
      <c r="H9">
        <f t="shared" si="2"/>
        <v>9.4644596259523359E-2</v>
      </c>
    </row>
    <row r="10" spans="1:8">
      <c r="A10" s="1" t="s">
        <v>15</v>
      </c>
      <c r="B10">
        <v>0.14000000000000001</v>
      </c>
      <c r="C10" t="s">
        <v>18</v>
      </c>
      <c r="D10">
        <f t="shared" si="0"/>
        <v>13.074618343187787</v>
      </c>
      <c r="E10">
        <f t="shared" si="1"/>
        <v>80.315512679582113</v>
      </c>
      <c r="F10">
        <f>B10/2</f>
        <v>7.0000000000000007E-2</v>
      </c>
      <c r="G10">
        <f>B10*1.5</f>
        <v>0.21000000000000002</v>
      </c>
      <c r="H10">
        <f t="shared" si="2"/>
        <v>3.5714941984725787E-2</v>
      </c>
    </row>
    <row r="11" spans="1:8">
      <c r="A11" t="s">
        <v>11</v>
      </c>
      <c r="B11">
        <v>0.14000000000000001</v>
      </c>
      <c r="C11" t="s">
        <v>18</v>
      </c>
      <c r="D11">
        <f>(B11^2)*((1-B11)/(H11^2) - 1/B11)</f>
        <v>13.074618343187787</v>
      </c>
      <c r="E11">
        <f t="shared" si="1"/>
        <v>80.315512679582113</v>
      </c>
      <c r="F11">
        <f>B11/2</f>
        <v>7.0000000000000007E-2</v>
      </c>
      <c r="G11">
        <f>B11*1.5</f>
        <v>0.21000000000000002</v>
      </c>
      <c r="H11">
        <f t="shared" si="2"/>
        <v>3.5714941984725787E-2</v>
      </c>
    </row>
    <row r="12" spans="1:8">
      <c r="A12" t="s">
        <v>3</v>
      </c>
      <c r="B12">
        <v>85</v>
      </c>
      <c r="C12" t="s">
        <v>17</v>
      </c>
      <c r="D12">
        <f>B12^2/H12^2</f>
        <v>15.365835282776496</v>
      </c>
      <c r="E12">
        <f>D12/B12</f>
        <v>0.18077453273854702</v>
      </c>
      <c r="F12">
        <f>B12/2</f>
        <v>42.5</v>
      </c>
      <c r="G12">
        <f>B12*1.5</f>
        <v>127.5</v>
      </c>
      <c r="H12">
        <f t="shared" si="2"/>
        <v>21.684071919297796</v>
      </c>
    </row>
    <row r="13" spans="1:8">
      <c r="A13" t="s">
        <v>7</v>
      </c>
      <c r="B13">
        <v>55</v>
      </c>
      <c r="C13" t="s">
        <v>17</v>
      </c>
      <c r="D13">
        <f t="shared" ref="D13:D20" si="3">B13^2/H13^2</f>
        <v>15.365835282776494</v>
      </c>
      <c r="E13">
        <f t="shared" ref="E13:E20" si="4">D13/B13</f>
        <v>0.27937882332320901</v>
      </c>
      <c r="F13">
        <f t="shared" ref="F13:F20" si="5">B13/2</f>
        <v>27.5</v>
      </c>
      <c r="G13">
        <f t="shared" ref="G13:G20" si="6">B13*1.5</f>
        <v>82.5</v>
      </c>
      <c r="H13">
        <f t="shared" si="2"/>
        <v>14.030870065427987</v>
      </c>
    </row>
    <row r="14" spans="1:8">
      <c r="A14" t="s">
        <v>4</v>
      </c>
      <c r="B14">
        <v>1444</v>
      </c>
      <c r="C14" t="s">
        <v>17</v>
      </c>
      <c r="D14">
        <f t="shared" si="3"/>
        <v>15.365835282776496</v>
      </c>
      <c r="E14">
        <f t="shared" si="4"/>
        <v>1.0641160168127767E-2</v>
      </c>
      <c r="F14">
        <f t="shared" si="5"/>
        <v>722</v>
      </c>
      <c r="G14">
        <f t="shared" si="6"/>
        <v>2166</v>
      </c>
      <c r="H14">
        <f t="shared" si="2"/>
        <v>368.37411589960021</v>
      </c>
    </row>
    <row r="15" spans="1:8">
      <c r="A15" t="s">
        <v>8</v>
      </c>
      <c r="B15">
        <v>100</v>
      </c>
      <c r="C15" t="s">
        <v>17</v>
      </c>
      <c r="D15">
        <f t="shared" si="3"/>
        <v>15.365835282776493</v>
      </c>
      <c r="E15">
        <f t="shared" si="4"/>
        <v>0.15365835282776494</v>
      </c>
      <c r="F15">
        <f t="shared" si="5"/>
        <v>50</v>
      </c>
      <c r="G15">
        <f t="shared" si="6"/>
        <v>150</v>
      </c>
      <c r="H15">
        <f t="shared" si="2"/>
        <v>25.510672846232705</v>
      </c>
    </row>
    <row r="16" spans="1:8">
      <c r="A16" t="s">
        <v>9</v>
      </c>
      <c r="B16">
        <v>80</v>
      </c>
      <c r="C16" t="s">
        <v>17</v>
      </c>
      <c r="D16">
        <f t="shared" si="3"/>
        <v>15.365835282776493</v>
      </c>
      <c r="E16">
        <f t="shared" si="4"/>
        <v>0.19207294103470615</v>
      </c>
      <c r="F16">
        <f t="shared" si="5"/>
        <v>40</v>
      </c>
      <c r="G16">
        <f t="shared" si="6"/>
        <v>120</v>
      </c>
      <c r="H16">
        <f t="shared" si="2"/>
        <v>20.408538276986164</v>
      </c>
    </row>
    <row r="17" spans="1:8">
      <c r="A17" t="s">
        <v>5</v>
      </c>
      <c r="B17">
        <v>130</v>
      </c>
      <c r="C17" t="s">
        <v>17</v>
      </c>
      <c r="D17">
        <f t="shared" si="3"/>
        <v>15.365835282776489</v>
      </c>
      <c r="E17">
        <f t="shared" si="4"/>
        <v>0.11819873294443453</v>
      </c>
      <c r="F17">
        <f t="shared" si="5"/>
        <v>65</v>
      </c>
      <c r="G17">
        <f t="shared" si="6"/>
        <v>195</v>
      </c>
      <c r="H17">
        <f t="shared" si="2"/>
        <v>33.163874700102518</v>
      </c>
    </row>
    <row r="18" spans="1:8">
      <c r="A18" t="s">
        <v>16</v>
      </c>
      <c r="B18">
        <v>90</v>
      </c>
      <c r="C18" t="s">
        <v>17</v>
      </c>
      <c r="D18">
        <f t="shared" si="3"/>
        <v>15.365835282776496</v>
      </c>
      <c r="E18">
        <f t="shared" si="4"/>
        <v>0.17073150314196106</v>
      </c>
      <c r="F18">
        <f t="shared" si="5"/>
        <v>45</v>
      </c>
      <c r="G18">
        <f t="shared" si="6"/>
        <v>135</v>
      </c>
      <c r="H18">
        <f t="shared" si="2"/>
        <v>22.959605561609433</v>
      </c>
    </row>
    <row r="19" spans="1:8">
      <c r="A19" t="s">
        <v>6</v>
      </c>
      <c r="B19">
        <v>24</v>
      </c>
      <c r="C19" t="s">
        <v>17</v>
      </c>
      <c r="D19">
        <f t="shared" si="3"/>
        <v>15.365835282776494</v>
      </c>
      <c r="E19">
        <f t="shared" si="4"/>
        <v>0.64024313678235389</v>
      </c>
      <c r="F19">
        <f t="shared" si="5"/>
        <v>12</v>
      </c>
      <c r="G19">
        <f t="shared" si="6"/>
        <v>36</v>
      </c>
      <c r="H19">
        <f t="shared" si="2"/>
        <v>6.1225614830958488</v>
      </c>
    </row>
    <row r="20" spans="1:8">
      <c r="A20" t="s">
        <v>10</v>
      </c>
      <c r="B20">
        <v>50</v>
      </c>
      <c r="C20" t="s">
        <v>17</v>
      </c>
      <c r="D20">
        <f t="shared" si="3"/>
        <v>15.365835282776493</v>
      </c>
      <c r="E20">
        <f t="shared" si="4"/>
        <v>0.30731670565552988</v>
      </c>
      <c r="F20">
        <f t="shared" si="5"/>
        <v>25</v>
      </c>
      <c r="G20">
        <f t="shared" si="6"/>
        <v>75</v>
      </c>
      <c r="H20">
        <f t="shared" si="2"/>
        <v>12.755336423116352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5EB1E-2331-4FAA-B39B-350E188BF419}">
  <dimension ref="A1:A2"/>
  <sheetViews>
    <sheetView workbookViewId="0">
      <selection activeCell="C5" sqref="C5"/>
    </sheetView>
  </sheetViews>
  <sheetFormatPr defaultRowHeight="14.5"/>
  <sheetData>
    <row r="1" spans="1:1">
      <c r="A1" t="s">
        <v>30</v>
      </c>
    </row>
    <row r="2" spans="1:1">
      <c r="A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PSA_HighActivity</vt:lpstr>
      <vt:lpstr>PSA_LowActivity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</dc:creator>
  <cp:lastModifiedBy>Sharon Tan</cp:lastModifiedBy>
  <cp:lastPrinted>2023-12-13T01:13:10Z</cp:lastPrinted>
  <dcterms:created xsi:type="dcterms:W3CDTF">2021-11-17T00:00:11Z</dcterms:created>
  <dcterms:modified xsi:type="dcterms:W3CDTF">2024-11-28T15:17:25Z</dcterms:modified>
</cp:coreProperties>
</file>