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korn/Documents/GetLinks/"/>
    </mc:Choice>
  </mc:AlternateContent>
  <xr:revisionPtr revIDLastSave="0" documentId="13_ncr:1_{E41DB288-46C8-2D45-A228-5F1652EF8C4F}" xr6:coauthVersionLast="46" xr6:coauthVersionMax="46" xr10:uidLastSave="{00000000-0000-0000-0000-000000000000}"/>
  <bookViews>
    <workbookView xWindow="3020" yWindow="500" windowWidth="25360" windowHeight="17020" xr2:uid="{00000000-000D-0000-FFFF-FFFF00000000}"/>
  </bookViews>
  <sheets>
    <sheet name="FEB 2021" sheetId="1" r:id="rId1"/>
  </sheets>
  <definedNames>
    <definedName name="_xlnm.Print_Area" localSheetId="0">'FEB 2021'!$A$1:$L$55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1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J41" i="1"/>
  <c r="K41" i="1"/>
  <c r="L41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H10" i="1"/>
  <c r="B10" i="1"/>
  <c r="B11" i="1" s="1"/>
  <c r="H41" i="1" l="1"/>
  <c r="I41" i="1"/>
  <c r="B12" i="1"/>
  <c r="C11" i="1"/>
  <c r="C10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<sst xmlns="http://schemas.openxmlformats.org/spreadsheetml/2006/main" count="34" uniqueCount="30">
  <si>
    <t>Timesheet</t>
  </si>
  <si>
    <t>Employee ID :</t>
  </si>
  <si>
    <t>Name :</t>
  </si>
  <si>
    <t>Title :</t>
  </si>
  <si>
    <t>Dept. :</t>
  </si>
  <si>
    <t>Start Date :</t>
  </si>
  <si>
    <t>Number of working days per month :</t>
  </si>
  <si>
    <t>Date</t>
  </si>
  <si>
    <t>Day</t>
  </si>
  <si>
    <t>Time</t>
  </si>
  <si>
    <t>Hours</t>
  </si>
  <si>
    <t>In</t>
  </si>
  <si>
    <t>Out</t>
  </si>
  <si>
    <t>Normal</t>
  </si>
  <si>
    <t>OT</t>
  </si>
  <si>
    <t>Sick</t>
  </si>
  <si>
    <t>-</t>
  </si>
  <si>
    <t>Total Hour</t>
  </si>
  <si>
    <t>Notes :</t>
  </si>
  <si>
    <t xml:space="preserve">Signature of Employee :  </t>
  </si>
  <si>
    <t xml:space="preserve"> </t>
  </si>
  <si>
    <t xml:space="preserve">Date:   </t>
  </si>
  <si>
    <t xml:space="preserve">Signature of Supervisor :  </t>
  </si>
  <si>
    <t>Personal</t>
  </si>
  <si>
    <t>Vacation</t>
  </si>
  <si>
    <r>
      <t xml:space="preserve">* ทำงานวันเสาร์-อาทิตย์ ในเวลา </t>
    </r>
    <r>
      <rPr>
        <b/>
        <sz val="10"/>
        <color rgb="FF000000"/>
        <rFont val="Calibri"/>
        <family val="2"/>
      </rPr>
      <t>8.00-17.00 หรือไม่ถึง 8 ชั่วโมง</t>
    </r>
    <r>
      <rPr>
        <sz val="10"/>
        <color rgb="FF000000"/>
        <rFont val="Calibri"/>
        <family val="2"/>
      </rPr>
      <t xml:space="preserve">  &gt; ใส่จำนวนชั่วโมงทำงานในช่อง </t>
    </r>
    <r>
      <rPr>
        <b/>
        <sz val="10"/>
        <color rgb="FF000000"/>
        <rFont val="Calibri"/>
        <family val="2"/>
      </rPr>
      <t>Normal</t>
    </r>
    <r>
      <rPr>
        <sz val="10"/>
        <color rgb="FF000000"/>
        <rFont val="Calibri"/>
        <family val="2"/>
      </rPr>
      <t xml:space="preserve">
** ทำงานวันเสาร์-อาทิตย์ </t>
    </r>
    <r>
      <rPr>
        <b/>
        <sz val="10"/>
        <color rgb="FF000000"/>
        <rFont val="Calibri"/>
        <family val="2"/>
      </rPr>
      <t>หลัง 17.00 เป็นต้นไป หรือมากกว่า 8 ชั่วโมง</t>
    </r>
    <r>
      <rPr>
        <sz val="10"/>
        <color rgb="FF000000"/>
        <rFont val="Calibri"/>
        <family val="2"/>
      </rPr>
      <t xml:space="preserve"> &gt; ใส่จำนวนชั่วโมงทำงานในช่อง </t>
    </r>
    <r>
      <rPr>
        <b/>
        <sz val="10"/>
        <color rgb="FF000000"/>
        <rFont val="Calibri"/>
        <family val="2"/>
      </rPr>
      <t xml:space="preserve">OT </t>
    </r>
  </si>
  <si>
    <r>
      <t xml:space="preserve">กรณีที่บริษัทมีการให้ OT: เราจะเริ่มนับเป็นค่า OT หลัง 8 ชั่วโมงทำงานเป็นต้นไป เช่น เวลาเลิกงาน 17.00 น. แต่ทำงานถึง 18.30 น. จะได้ OT 1.30 ชั่วโมง
</t>
    </r>
    <r>
      <rPr>
        <b/>
        <sz val="10"/>
        <color rgb="FF002060"/>
        <rFont val="Calibri"/>
        <family val="2"/>
      </rPr>
      <t xml:space="preserve">วิธีการคิดเวลา OT </t>
    </r>
    <r>
      <rPr>
        <sz val="10"/>
        <color rgb="FF002060"/>
        <rFont val="Calibri"/>
        <family val="2"/>
      </rPr>
      <t>หากทำไม่ครบชั่วโมง เช่น ตั้งแต่ 17.00 น - 17.45 น. &gt; จะคิดเศษนาทีโดยนำ 45 หาร 60 วินาที =  0.75 ชั่วโมง</t>
    </r>
  </si>
  <si>
    <t>หยุดวันตรุษจีน</t>
  </si>
  <si>
    <t>หยุดวันมาฆบูชา</t>
  </si>
  <si>
    <t>นาย ธนกร ภูเฉลียว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</si>
</sst>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m/d/yy"/>
    <numFmt numFmtId="166" formatCode="dddd"/>
    <numFmt numFmtId="167" formatCode="[$-409]d\-mmm\-yy;@"/>
  </numFmts>
  <fonts count="11" x14ac:knownFonts="1">
    <font>
      <sz val="11"/>
      <color rgb="FF000000"/>
      <name val="Calibri"/>
    </font>
    <font>
      <sz val="11"/>
      <name val="Calibri"/>
      <family val="2"/>
    </font>
    <font>
      <sz val="2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2060"/>
      <name val="Calibri"/>
      <family val="2"/>
    </font>
    <font>
      <b/>
      <sz val="10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/>
    <xf numFmtId="0" fontId="0" fillId="0" borderId="0" xfId="0" applyFont="1"/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5" fillId="0" borderId="0" xfId="0" applyFont="1" applyAlignment="1">
      <alignment vertical="center"/>
    </xf>
    <xf numFmtId="0" fontId="4" fillId="3" borderId="9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9" xfId="0" applyFont="1" applyFill="1" applyBorder="1" applyAlignment="1"/>
    <xf numFmtId="0" fontId="1" fillId="3" borderId="5" xfId="0" applyFont="1" applyFill="1" applyBorder="1"/>
    <xf numFmtId="0" fontId="0" fillId="2" borderId="13" xfId="0" applyFont="1" applyFill="1" applyBorder="1"/>
    <xf numFmtId="0" fontId="4" fillId="3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Alignment="1"/>
    <xf numFmtId="164" fontId="1" fillId="0" borderId="0" xfId="0" applyNumberFormat="1" applyFont="1"/>
    <xf numFmtId="0" fontId="6" fillId="0" borderId="2" xfId="0" applyFont="1" applyBorder="1" applyAlignment="1"/>
    <xf numFmtId="0" fontId="6" fillId="0" borderId="0" xfId="0" applyFont="1"/>
    <xf numFmtId="164" fontId="1" fillId="0" borderId="18" xfId="0" applyNumberFormat="1" applyFont="1" applyBorder="1"/>
    <xf numFmtId="0" fontId="6" fillId="0" borderId="18" xfId="0" applyFont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1" fillId="3" borderId="18" xfId="0" applyFont="1" applyFill="1" applyBorder="1"/>
    <xf numFmtId="0" fontId="6" fillId="4" borderId="19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right"/>
    </xf>
    <xf numFmtId="0" fontId="0" fillId="2" borderId="18" xfId="0" applyFont="1" applyFill="1" applyBorder="1"/>
    <xf numFmtId="0" fontId="6" fillId="0" borderId="18" xfId="0" applyFont="1" applyBorder="1" applyAlignment="1"/>
    <xf numFmtId="0" fontId="6" fillId="0" borderId="18" xfId="0" applyFont="1" applyBorder="1" applyAlignment="1">
      <alignment horizontal="center"/>
    </xf>
    <xf numFmtId="0" fontId="3" fillId="0" borderId="18" xfId="0" applyFont="1" applyBorder="1"/>
    <xf numFmtId="0" fontId="5" fillId="0" borderId="18" xfId="0" applyFont="1" applyBorder="1" applyAlignment="1">
      <alignment horizontal="center"/>
    </xf>
    <xf numFmtId="165" fontId="4" fillId="5" borderId="16" xfId="0" applyNumberFormat="1" applyFont="1" applyFill="1" applyBorder="1" applyAlignment="1">
      <alignment horizontal="right"/>
    </xf>
    <xf numFmtId="166" fontId="4" fillId="5" borderId="7" xfId="0" applyNumberFormat="1" applyFont="1" applyFill="1" applyBorder="1"/>
    <xf numFmtId="20" fontId="4" fillId="5" borderId="7" xfId="0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0" fontId="1" fillId="5" borderId="7" xfId="0" applyNumberFormat="1" applyFont="1" applyFill="1" applyBorder="1"/>
    <xf numFmtId="2" fontId="6" fillId="5" borderId="7" xfId="0" applyNumberFormat="1" applyFont="1" applyFill="1" applyBorder="1" applyAlignment="1">
      <alignment horizontal="right"/>
    </xf>
    <xf numFmtId="0" fontId="1" fillId="5" borderId="7" xfId="0" applyFont="1" applyFill="1" applyBorder="1"/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28" xfId="0" applyFont="1" applyBorder="1" applyAlignment="1">
      <alignment horizontal="center"/>
    </xf>
    <xf numFmtId="0" fontId="3" fillId="0" borderId="29" xfId="0" applyFont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8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3" fillId="0" borderId="12" xfId="0" applyFont="1" applyBorder="1"/>
    <xf numFmtId="0" fontId="6" fillId="4" borderId="14" xfId="0" applyFont="1" applyFill="1" applyBorder="1" applyAlignment="1">
      <alignment horizontal="center"/>
    </xf>
    <xf numFmtId="0" fontId="3" fillId="0" borderId="16" xfId="0" applyFont="1" applyBorder="1"/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1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right"/>
    </xf>
    <xf numFmtId="0" fontId="3" fillId="5" borderId="8" xfId="0" applyFont="1" applyFill="1" applyBorder="1"/>
    <xf numFmtId="0" fontId="3" fillId="5" borderId="7" xfId="0" applyFont="1" applyFill="1" applyBorder="1"/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18" xfId="0" applyFont="1" applyBorder="1" applyAlignment="1"/>
    <xf numFmtId="0" fontId="0" fillId="0" borderId="24" xfId="0" applyFont="1" applyBorder="1" applyAlignment="1"/>
    <xf numFmtId="0" fontId="3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14" fontId="5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15301</xdr:colOff>
      <xdr:row>0</xdr:row>
      <xdr:rowOff>84156</xdr:rowOff>
    </xdr:from>
    <xdr:ext cx="1071084" cy="107108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518" y="84156"/>
          <a:ext cx="1071084" cy="107108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124238</xdr:colOff>
      <xdr:row>46</xdr:row>
      <xdr:rowOff>57898</xdr:rowOff>
    </xdr:from>
    <xdr:to>
      <xdr:col>7</xdr:col>
      <xdr:colOff>41413</xdr:colOff>
      <xdr:row>47</xdr:row>
      <xdr:rowOff>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DAE866-5755-6F40-B372-DAD09D09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2" y="8547572"/>
          <a:ext cx="2112067" cy="9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zoomScale="92" workbookViewId="0">
      <selection activeCell="N47" sqref="N47"/>
    </sheetView>
  </sheetViews>
  <sheetFormatPr baseColWidth="10" defaultColWidth="14.5" defaultRowHeight="15" customHeight="1" x14ac:dyDescent="0.2"/>
  <cols>
    <col min="1" max="1" width="2.83203125" customWidth="1"/>
    <col min="2" max="3" width="14.6640625" customWidth="1"/>
    <col min="4" max="7" width="9.6640625" customWidth="1"/>
    <col min="8" max="11" width="11.6640625" customWidth="1"/>
    <col min="12" max="26" width="8.6640625" customWidth="1"/>
  </cols>
  <sheetData>
    <row r="1" spans="1:13" ht="33" customHeight="1" x14ac:dyDescent="0.35">
      <c r="A1" s="1"/>
      <c r="B1" s="52"/>
      <c r="C1" s="47" t="s">
        <v>0</v>
      </c>
      <c r="D1" s="48"/>
      <c r="E1" s="48"/>
      <c r="F1" s="48"/>
      <c r="G1" s="48"/>
      <c r="H1" s="48"/>
      <c r="I1" s="48"/>
      <c r="J1" s="49"/>
      <c r="K1" s="2"/>
      <c r="L1" s="2"/>
      <c r="M1" s="3"/>
    </row>
    <row r="2" spans="1:13" ht="14.25" customHeight="1" x14ac:dyDescent="0.2">
      <c r="A2" s="1"/>
      <c r="B2" s="53"/>
      <c r="C2" s="4" t="s">
        <v>1</v>
      </c>
      <c r="D2" s="5"/>
      <c r="E2" s="6"/>
      <c r="F2" s="4" t="s">
        <v>2</v>
      </c>
      <c r="G2" s="50" t="s">
        <v>29</v>
      </c>
      <c r="H2" s="44"/>
      <c r="I2" s="44"/>
      <c r="J2" s="51"/>
      <c r="K2" s="7"/>
      <c r="L2" s="7"/>
      <c r="M2" s="8"/>
    </row>
    <row r="3" spans="1:13" ht="14.25" customHeight="1" x14ac:dyDescent="0.2">
      <c r="A3" s="1"/>
      <c r="B3" s="53"/>
      <c r="C3" s="9"/>
      <c r="D3" s="5"/>
      <c r="E3" s="5"/>
      <c r="F3" s="9"/>
      <c r="G3" s="5"/>
      <c r="H3" s="5"/>
      <c r="I3" s="10"/>
      <c r="J3" s="5"/>
      <c r="K3" s="7"/>
      <c r="L3" s="7"/>
      <c r="M3" s="3"/>
    </row>
    <row r="4" spans="1:13" ht="14.25" customHeight="1" x14ac:dyDescent="0.2">
      <c r="A4" s="1"/>
      <c r="B4" s="53"/>
      <c r="C4" s="4" t="s">
        <v>3</v>
      </c>
      <c r="D4" s="5"/>
      <c r="E4" s="6"/>
      <c r="F4" s="4" t="s">
        <v>4</v>
      </c>
      <c r="G4" s="59"/>
      <c r="H4" s="60"/>
      <c r="I4" s="60"/>
      <c r="J4" s="60"/>
      <c r="K4" s="7"/>
      <c r="L4" s="7"/>
      <c r="M4" s="3"/>
    </row>
    <row r="5" spans="1:13" ht="14.25" customHeight="1" x14ac:dyDescent="0.2">
      <c r="A5" s="1"/>
      <c r="B5" s="53"/>
      <c r="C5" s="7"/>
      <c r="D5" s="5"/>
      <c r="E5" s="5"/>
      <c r="F5" s="7"/>
      <c r="G5" s="7"/>
      <c r="H5" s="7"/>
      <c r="I5" s="9"/>
      <c r="J5" s="5"/>
      <c r="K5" s="7"/>
      <c r="L5" s="7"/>
      <c r="M5" s="3"/>
    </row>
    <row r="6" spans="1:13" ht="14.25" customHeight="1" x14ac:dyDescent="0.2">
      <c r="A6" s="1"/>
      <c r="B6" s="53"/>
      <c r="C6" s="4" t="s">
        <v>5</v>
      </c>
      <c r="D6" s="28">
        <v>44228</v>
      </c>
      <c r="E6" s="11"/>
      <c r="F6" s="12" t="s">
        <v>6</v>
      </c>
      <c r="G6" s="7"/>
      <c r="H6" s="7"/>
      <c r="I6" s="13"/>
      <c r="J6" s="15">
        <v>29</v>
      </c>
      <c r="K6" s="7"/>
      <c r="L6" s="7"/>
      <c r="M6" s="3"/>
    </row>
    <row r="7" spans="1:13" ht="14.25" customHeight="1" x14ac:dyDescent="0.2">
      <c r="A7" s="1"/>
      <c r="B7" s="54"/>
      <c r="C7" s="5"/>
      <c r="D7" s="5"/>
      <c r="E7" s="5"/>
      <c r="F7" s="5"/>
      <c r="G7" s="5"/>
      <c r="H7" s="25"/>
      <c r="I7" s="25"/>
      <c r="J7" s="25"/>
      <c r="K7" s="25"/>
      <c r="L7" s="25"/>
      <c r="M7" s="3"/>
    </row>
    <row r="8" spans="1:13" ht="14.25" customHeight="1" x14ac:dyDescent="0.2">
      <c r="A8" s="14"/>
      <c r="B8" s="55" t="s">
        <v>7</v>
      </c>
      <c r="C8" s="57" t="s">
        <v>8</v>
      </c>
      <c r="D8" s="58" t="s">
        <v>9</v>
      </c>
      <c r="E8" s="44"/>
      <c r="F8" s="44"/>
      <c r="G8" s="54"/>
      <c r="H8" s="61" t="s">
        <v>10</v>
      </c>
      <c r="I8" s="61"/>
      <c r="J8" s="61"/>
      <c r="K8" s="61"/>
      <c r="L8" s="61"/>
    </row>
    <row r="9" spans="1:13" ht="14.25" customHeight="1" x14ac:dyDescent="0.2">
      <c r="A9" s="14"/>
      <c r="B9" s="56"/>
      <c r="C9" s="51"/>
      <c r="D9" s="16" t="s">
        <v>11</v>
      </c>
      <c r="E9" s="16" t="s">
        <v>12</v>
      </c>
      <c r="F9" s="16" t="s">
        <v>11</v>
      </c>
      <c r="G9" s="24" t="s">
        <v>12</v>
      </c>
      <c r="H9" s="26" t="s">
        <v>13</v>
      </c>
      <c r="I9" s="26" t="s">
        <v>14</v>
      </c>
      <c r="J9" s="27" t="s">
        <v>15</v>
      </c>
      <c r="K9" s="27" t="s">
        <v>24</v>
      </c>
      <c r="L9" s="27" t="s">
        <v>23</v>
      </c>
    </row>
    <row r="10" spans="1:13" ht="14.25" customHeight="1" x14ac:dyDescent="0.2">
      <c r="A10" s="1"/>
      <c r="B10" s="34">
        <f>IF(D6&lt;&gt;"",D6,"")</f>
        <v>44228</v>
      </c>
      <c r="C10" s="35">
        <f t="shared" ref="C10:C40" si="0">B10</f>
        <v>44228</v>
      </c>
      <c r="D10" s="36">
        <v>0.375</v>
      </c>
      <c r="E10" s="36">
        <v>0.5</v>
      </c>
      <c r="F10" s="36">
        <v>0.54166666666666663</v>
      </c>
      <c r="G10" s="36">
        <v>0.75</v>
      </c>
      <c r="H10" s="37">
        <f t="shared" ref="H10:H40" si="1">IF((((E10-D10)+(G10-F10))*24)&gt;8,8,((E10-D10)+(G10-F10))*24)</f>
        <v>8</v>
      </c>
      <c r="I10" s="37">
        <f t="shared" ref="I10:I40" si="2">IF(((E10-D10)+(G10-F10))*24&gt;8,((E10-D10)+(G10-F10))*24-8,0)</f>
        <v>0</v>
      </c>
      <c r="J10" s="37" t="s">
        <v>16</v>
      </c>
      <c r="K10" s="37">
        <v>0</v>
      </c>
      <c r="L10" s="37">
        <v>0</v>
      </c>
    </row>
    <row r="11" spans="1:13" ht="14.25" customHeight="1" x14ac:dyDescent="0.2">
      <c r="A11" s="1"/>
      <c r="B11" s="34">
        <f>IF(2&lt;=$J$6,B10+1,"")</f>
        <v>44229</v>
      </c>
      <c r="C11" s="35">
        <f t="shared" si="0"/>
        <v>44229</v>
      </c>
      <c r="D11" s="36">
        <v>0.375</v>
      </c>
      <c r="E11" s="36">
        <v>0.5</v>
      </c>
      <c r="F11" s="36">
        <v>0.54166666666666663</v>
      </c>
      <c r="G11" s="36">
        <v>0.75</v>
      </c>
      <c r="H11" s="37">
        <f t="shared" si="1"/>
        <v>8</v>
      </c>
      <c r="I11" s="37">
        <f t="shared" si="2"/>
        <v>0</v>
      </c>
      <c r="J11" s="37">
        <v>0</v>
      </c>
      <c r="K11" s="37">
        <v>0</v>
      </c>
      <c r="L11" s="37">
        <v>0</v>
      </c>
    </row>
    <row r="12" spans="1:13" ht="14.25" customHeight="1" x14ac:dyDescent="0.2">
      <c r="A12" s="1"/>
      <c r="B12" s="34">
        <f>IF(3&lt;=$J$10,B11+1,"")</f>
        <v>44230</v>
      </c>
      <c r="C12" s="35">
        <f t="shared" si="0"/>
        <v>44230</v>
      </c>
      <c r="D12" s="36">
        <v>0.375</v>
      </c>
      <c r="E12" s="36">
        <v>0.5</v>
      </c>
      <c r="F12" s="36">
        <v>0.54166666666666663</v>
      </c>
      <c r="G12" s="36">
        <v>0.75</v>
      </c>
      <c r="H12" s="37">
        <f t="shared" si="1"/>
        <v>8</v>
      </c>
      <c r="I12" s="37">
        <f t="shared" si="2"/>
        <v>0</v>
      </c>
      <c r="J12" s="37">
        <v>0</v>
      </c>
      <c r="K12" s="37">
        <v>0</v>
      </c>
      <c r="L12" s="37">
        <v>3</v>
      </c>
    </row>
    <row r="13" spans="1:13" ht="14.25" customHeight="1" x14ac:dyDescent="0.2">
      <c r="A13" s="1"/>
      <c r="B13" s="34">
        <f>IF(4&lt;=$J$10,B12+1,"")</f>
        <v>44231</v>
      </c>
      <c r="C13" s="35">
        <f t="shared" si="0"/>
        <v>44231</v>
      </c>
      <c r="D13" s="36">
        <v>0.375</v>
      </c>
      <c r="E13" s="36">
        <v>0.5</v>
      </c>
      <c r="F13" s="36">
        <v>0.54166666666666663</v>
      </c>
      <c r="G13" s="36">
        <v>0.75</v>
      </c>
      <c r="H13" s="37">
        <f t="shared" si="1"/>
        <v>8</v>
      </c>
      <c r="I13" s="37">
        <f t="shared" si="2"/>
        <v>0</v>
      </c>
      <c r="J13" s="37">
        <v>0</v>
      </c>
      <c r="K13" s="37">
        <v>0</v>
      </c>
      <c r="L13" s="37">
        <v>0</v>
      </c>
    </row>
    <row r="14" spans="1:13" ht="14.25" customHeight="1" x14ac:dyDescent="0.2">
      <c r="A14" s="1"/>
      <c r="B14" s="34">
        <f>IF(5&lt;=$J$10,B13+1,"")</f>
        <v>44232</v>
      </c>
      <c r="C14" s="35">
        <f t="shared" si="0"/>
        <v>44232</v>
      </c>
      <c r="D14" s="36">
        <v>0.375</v>
      </c>
      <c r="E14" s="36">
        <v>0.5</v>
      </c>
      <c r="F14" s="36">
        <v>0.54166666666666663</v>
      </c>
      <c r="G14" s="36">
        <v>0.75</v>
      </c>
      <c r="H14" s="39">
        <f t="shared" si="1"/>
        <v>8</v>
      </c>
      <c r="I14" s="39">
        <f t="shared" si="2"/>
        <v>0</v>
      </c>
      <c r="J14" s="39">
        <v>0</v>
      </c>
      <c r="K14" s="39">
        <v>0</v>
      </c>
      <c r="L14" s="39">
        <v>0</v>
      </c>
    </row>
    <row r="15" spans="1:13" ht="14.25" customHeight="1" x14ac:dyDescent="0.2">
      <c r="A15" s="1"/>
      <c r="B15" s="34">
        <f>IF(6&lt;=$J$10,B14+1,"")</f>
        <v>44233</v>
      </c>
      <c r="C15" s="35">
        <f t="shared" si="0"/>
        <v>44233</v>
      </c>
      <c r="D15" s="36"/>
      <c r="E15" s="36"/>
      <c r="F15" s="36"/>
      <c r="G15" s="36"/>
      <c r="H15" s="39">
        <f t="shared" si="1"/>
        <v>0</v>
      </c>
      <c r="I15" s="39">
        <f t="shared" si="2"/>
        <v>0</v>
      </c>
      <c r="J15" s="39">
        <v>0</v>
      </c>
      <c r="K15" s="39">
        <v>0</v>
      </c>
      <c r="L15" s="39">
        <v>0</v>
      </c>
    </row>
    <row r="16" spans="1:13" ht="14.25" customHeight="1" x14ac:dyDescent="0.2">
      <c r="A16" s="1"/>
      <c r="B16" s="34">
        <f>IF(7&lt;=$J$10,B15+1,"")</f>
        <v>44234</v>
      </c>
      <c r="C16" s="35">
        <f t="shared" si="0"/>
        <v>44234</v>
      </c>
      <c r="D16" s="36"/>
      <c r="E16" s="36"/>
      <c r="F16" s="36"/>
      <c r="G16" s="36"/>
      <c r="H16" s="37">
        <f t="shared" si="1"/>
        <v>0</v>
      </c>
      <c r="I16" s="37">
        <f t="shared" si="2"/>
        <v>0</v>
      </c>
      <c r="J16" s="37">
        <v>0</v>
      </c>
      <c r="K16" s="37">
        <v>8</v>
      </c>
      <c r="L16" s="37">
        <v>0</v>
      </c>
    </row>
    <row r="17" spans="1:13" ht="14.25" customHeight="1" x14ac:dyDescent="0.2">
      <c r="A17" s="1"/>
      <c r="B17" s="34">
        <f>IF(8&lt;=$J$10,B16+1,"")</f>
        <v>44235</v>
      </c>
      <c r="C17" s="35">
        <f t="shared" si="0"/>
        <v>44235</v>
      </c>
      <c r="D17" s="36">
        <v>0.375</v>
      </c>
      <c r="E17" s="36">
        <v>0.5</v>
      </c>
      <c r="F17" s="36">
        <v>0.54166666666666663</v>
      </c>
      <c r="G17" s="36">
        <v>0.75</v>
      </c>
      <c r="H17" s="37">
        <f t="shared" si="1"/>
        <v>8</v>
      </c>
      <c r="I17" s="37">
        <f t="shared" si="2"/>
        <v>0</v>
      </c>
      <c r="J17" s="37">
        <v>0</v>
      </c>
      <c r="K17" s="37">
        <v>0</v>
      </c>
      <c r="L17" s="37">
        <v>0</v>
      </c>
    </row>
    <row r="18" spans="1:13" ht="14.25" customHeight="1" x14ac:dyDescent="0.2">
      <c r="A18" s="1"/>
      <c r="B18" s="34">
        <f>IF(9&lt;=$J$10,B17+1,"")</f>
        <v>44236</v>
      </c>
      <c r="C18" s="35">
        <f t="shared" si="0"/>
        <v>44236</v>
      </c>
      <c r="D18" s="36">
        <v>0.375</v>
      </c>
      <c r="E18" s="36">
        <v>0.5</v>
      </c>
      <c r="F18" s="36">
        <v>0.54166666666666663</v>
      </c>
      <c r="G18" s="36">
        <v>0.75</v>
      </c>
      <c r="H18" s="37">
        <f t="shared" si="1"/>
        <v>8</v>
      </c>
      <c r="I18" s="37">
        <f t="shared" si="2"/>
        <v>0</v>
      </c>
      <c r="J18" s="37">
        <v>0</v>
      </c>
      <c r="K18" s="37">
        <v>0</v>
      </c>
      <c r="L18" s="37">
        <v>0</v>
      </c>
    </row>
    <row r="19" spans="1:13" ht="14.25" customHeight="1" x14ac:dyDescent="0.2">
      <c r="A19" s="1"/>
      <c r="B19" s="34">
        <f>IF(10&lt;=$J$10,B18+1,"")</f>
        <v>44237</v>
      </c>
      <c r="C19" s="35">
        <f t="shared" si="0"/>
        <v>44237</v>
      </c>
      <c r="D19" s="36">
        <v>0.375</v>
      </c>
      <c r="E19" s="36">
        <v>0.5</v>
      </c>
      <c r="F19" s="36">
        <v>0.54166666666666663</v>
      </c>
      <c r="G19" s="36">
        <v>0.75</v>
      </c>
      <c r="H19" s="37">
        <f t="shared" si="1"/>
        <v>8</v>
      </c>
      <c r="I19" s="37">
        <f t="shared" si="2"/>
        <v>0</v>
      </c>
      <c r="J19" s="37">
        <v>0</v>
      </c>
      <c r="K19" s="37">
        <v>0</v>
      </c>
      <c r="L19" s="37">
        <v>0</v>
      </c>
    </row>
    <row r="20" spans="1:13" ht="14.25" customHeight="1" x14ac:dyDescent="0.2">
      <c r="A20" s="1"/>
      <c r="B20" s="34">
        <f>IF(11&lt;=$J$10,B19+1,"")</f>
        <v>44238</v>
      </c>
      <c r="C20" s="35">
        <f t="shared" si="0"/>
        <v>44238</v>
      </c>
      <c r="D20" s="36">
        <v>0.375</v>
      </c>
      <c r="E20" s="36">
        <v>0.5</v>
      </c>
      <c r="F20" s="36">
        <v>0.54166666666666663</v>
      </c>
      <c r="G20" s="36">
        <v>0.75</v>
      </c>
      <c r="H20" s="37">
        <f t="shared" si="1"/>
        <v>8</v>
      </c>
      <c r="I20" s="37">
        <f t="shared" si="2"/>
        <v>0</v>
      </c>
      <c r="J20" s="37">
        <v>0</v>
      </c>
      <c r="K20" s="37">
        <v>0</v>
      </c>
      <c r="L20" s="37">
        <v>0</v>
      </c>
    </row>
    <row r="21" spans="1:13" ht="14.25" customHeight="1" x14ac:dyDescent="0.2">
      <c r="A21" s="1"/>
      <c r="B21" s="34">
        <f>IF(12&lt;=$J$10,B20+1,"")</f>
        <v>44239</v>
      </c>
      <c r="C21" s="35">
        <f t="shared" si="0"/>
        <v>44239</v>
      </c>
      <c r="D21" s="38"/>
      <c r="E21" s="38"/>
      <c r="F21" s="38"/>
      <c r="G21" s="38"/>
      <c r="H21" s="39">
        <f t="shared" si="1"/>
        <v>0</v>
      </c>
      <c r="I21" s="39">
        <f t="shared" si="2"/>
        <v>0</v>
      </c>
      <c r="J21" s="39">
        <v>0</v>
      </c>
      <c r="K21" s="39">
        <v>0</v>
      </c>
      <c r="L21" s="39">
        <v>0</v>
      </c>
      <c r="M21" t="s">
        <v>27</v>
      </c>
    </row>
    <row r="22" spans="1:13" ht="14.25" customHeight="1" x14ac:dyDescent="0.2">
      <c r="A22" s="1"/>
      <c r="B22" s="34">
        <f>IF(13&lt;=$J$10,B21+1,"")</f>
        <v>44240</v>
      </c>
      <c r="C22" s="35">
        <f t="shared" si="0"/>
        <v>44240</v>
      </c>
      <c r="D22" s="38"/>
      <c r="E22" s="38"/>
      <c r="F22" s="38"/>
      <c r="G22" s="38"/>
      <c r="H22" s="39">
        <f t="shared" si="1"/>
        <v>0</v>
      </c>
      <c r="I22" s="39">
        <f t="shared" si="2"/>
        <v>0</v>
      </c>
      <c r="J22" s="39">
        <v>0</v>
      </c>
      <c r="K22" s="39">
        <v>0</v>
      </c>
      <c r="L22" s="39">
        <v>0</v>
      </c>
    </row>
    <row r="23" spans="1:13" ht="14.25" customHeight="1" x14ac:dyDescent="0.2">
      <c r="A23" s="1"/>
      <c r="B23" s="34">
        <f>IF(14&lt;=$J$10,B22+1,"")</f>
        <v>44241</v>
      </c>
      <c r="C23" s="35">
        <f t="shared" si="0"/>
        <v>44241</v>
      </c>
      <c r="D23" s="36"/>
      <c r="E23" s="36"/>
      <c r="F23" s="36"/>
      <c r="G23" s="36"/>
      <c r="H23" s="37">
        <f t="shared" si="1"/>
        <v>0</v>
      </c>
      <c r="I23" s="37">
        <f t="shared" si="2"/>
        <v>0</v>
      </c>
      <c r="J23" s="37">
        <v>0</v>
      </c>
      <c r="K23" s="37">
        <v>0</v>
      </c>
      <c r="L23" s="37">
        <v>0</v>
      </c>
    </row>
    <row r="24" spans="1:13" ht="14.25" customHeight="1" x14ac:dyDescent="0.2">
      <c r="A24" s="1"/>
      <c r="B24" s="34">
        <f>IF(15&lt;=$J$10,B23+1,"")</f>
        <v>44242</v>
      </c>
      <c r="C24" s="35">
        <f t="shared" si="0"/>
        <v>44242</v>
      </c>
      <c r="D24" s="36">
        <v>0.375</v>
      </c>
      <c r="E24" s="36">
        <v>0.5</v>
      </c>
      <c r="F24" s="36">
        <v>0.54166666666666663</v>
      </c>
      <c r="G24" s="36">
        <v>0.75</v>
      </c>
      <c r="H24" s="37">
        <f t="shared" si="1"/>
        <v>8</v>
      </c>
      <c r="I24" s="37">
        <f t="shared" si="2"/>
        <v>0</v>
      </c>
      <c r="J24" s="37">
        <v>0</v>
      </c>
      <c r="K24" s="37">
        <v>0</v>
      </c>
      <c r="L24" s="37">
        <v>0</v>
      </c>
    </row>
    <row r="25" spans="1:13" ht="14.25" customHeight="1" x14ac:dyDescent="0.2">
      <c r="A25" s="1"/>
      <c r="B25" s="34">
        <f>IF(16&lt;=$J$10,B24+1,"")</f>
        <v>44243</v>
      </c>
      <c r="C25" s="35">
        <f t="shared" si="0"/>
        <v>44243</v>
      </c>
      <c r="D25" s="36">
        <v>0.375</v>
      </c>
      <c r="E25" s="36">
        <v>0.5</v>
      </c>
      <c r="F25" s="36">
        <v>0.54166666666666663</v>
      </c>
      <c r="G25" s="36">
        <v>0.75</v>
      </c>
      <c r="H25" s="37">
        <f t="shared" si="1"/>
        <v>8</v>
      </c>
      <c r="I25" s="37">
        <f t="shared" si="2"/>
        <v>0</v>
      </c>
      <c r="J25" s="37">
        <v>0</v>
      </c>
      <c r="K25" s="37">
        <v>0</v>
      </c>
      <c r="L25" s="37">
        <v>0</v>
      </c>
    </row>
    <row r="26" spans="1:13" ht="14.25" customHeight="1" x14ac:dyDescent="0.2">
      <c r="A26" s="1"/>
      <c r="B26" s="34">
        <f>IF(17&lt;=$J$10,B25+1,"")</f>
        <v>44244</v>
      </c>
      <c r="C26" s="35">
        <f t="shared" si="0"/>
        <v>44244</v>
      </c>
      <c r="D26" s="36">
        <v>0.375</v>
      </c>
      <c r="E26" s="36">
        <v>0.5</v>
      </c>
      <c r="F26" s="36">
        <v>0.54166666666666663</v>
      </c>
      <c r="G26" s="36">
        <v>0.75</v>
      </c>
      <c r="H26" s="37">
        <f t="shared" si="1"/>
        <v>8</v>
      </c>
      <c r="I26" s="37">
        <f t="shared" si="2"/>
        <v>0</v>
      </c>
      <c r="J26" s="37">
        <v>0</v>
      </c>
      <c r="K26" s="37">
        <v>0</v>
      </c>
      <c r="L26" s="37">
        <v>0</v>
      </c>
    </row>
    <row r="27" spans="1:13" ht="14.25" customHeight="1" x14ac:dyDescent="0.2">
      <c r="A27" s="1"/>
      <c r="B27" s="34">
        <f>IF(18&lt;=$J$10,B26+1,"")</f>
        <v>44245</v>
      </c>
      <c r="C27" s="35">
        <f t="shared" si="0"/>
        <v>44245</v>
      </c>
      <c r="D27" s="36">
        <v>0.375</v>
      </c>
      <c r="E27" s="36">
        <v>0.5</v>
      </c>
      <c r="F27" s="36">
        <v>0.54166666666666663</v>
      </c>
      <c r="G27" s="36">
        <v>0.75</v>
      </c>
      <c r="H27" s="37">
        <f t="shared" si="1"/>
        <v>8</v>
      </c>
      <c r="I27" s="37">
        <f t="shared" si="2"/>
        <v>0</v>
      </c>
      <c r="J27" s="37">
        <v>0</v>
      </c>
      <c r="K27" s="37">
        <v>0</v>
      </c>
      <c r="L27" s="37">
        <v>0</v>
      </c>
    </row>
    <row r="28" spans="1:13" ht="14.25" customHeight="1" x14ac:dyDescent="0.2">
      <c r="A28" s="1"/>
      <c r="B28" s="34">
        <f>IF(19&lt;=$J$10,B27+1,"")</f>
        <v>44246</v>
      </c>
      <c r="C28" s="35">
        <f t="shared" si="0"/>
        <v>44246</v>
      </c>
      <c r="D28" s="36">
        <v>0.375</v>
      </c>
      <c r="E28" s="36">
        <v>0.5</v>
      </c>
      <c r="F28" s="36">
        <v>0.54166666666666663</v>
      </c>
      <c r="G28" s="36">
        <v>0.75</v>
      </c>
      <c r="H28" s="39">
        <f t="shared" si="1"/>
        <v>8</v>
      </c>
      <c r="I28" s="39">
        <f t="shared" si="2"/>
        <v>0</v>
      </c>
      <c r="J28" s="39">
        <v>0</v>
      </c>
      <c r="K28" s="39">
        <v>0</v>
      </c>
      <c r="L28" s="39">
        <v>0</v>
      </c>
    </row>
    <row r="29" spans="1:13" ht="14.25" customHeight="1" x14ac:dyDescent="0.2">
      <c r="A29" s="1"/>
      <c r="B29" s="34">
        <f>IF(20&lt;=$J$10,B28+1,"")</f>
        <v>44247</v>
      </c>
      <c r="C29" s="35">
        <f t="shared" si="0"/>
        <v>44247</v>
      </c>
      <c r="D29" s="36"/>
      <c r="E29" s="36"/>
      <c r="F29" s="36"/>
      <c r="G29" s="36"/>
      <c r="H29" s="39">
        <f t="shared" si="1"/>
        <v>0</v>
      </c>
      <c r="I29" s="39">
        <f t="shared" si="2"/>
        <v>0</v>
      </c>
      <c r="J29" s="39">
        <v>0</v>
      </c>
      <c r="K29" s="39">
        <v>0</v>
      </c>
      <c r="L29" s="39">
        <v>0</v>
      </c>
    </row>
    <row r="30" spans="1:13" ht="14.25" customHeight="1" x14ac:dyDescent="0.2">
      <c r="A30" s="1"/>
      <c r="B30" s="34">
        <f>IF(21&lt;=$J$10,B29+1,"")</f>
        <v>44248</v>
      </c>
      <c r="C30" s="35">
        <f t="shared" si="0"/>
        <v>44248</v>
      </c>
      <c r="D30" s="36"/>
      <c r="E30" s="36"/>
      <c r="F30" s="36"/>
      <c r="G30" s="36"/>
      <c r="H30" s="37">
        <f t="shared" si="1"/>
        <v>0</v>
      </c>
      <c r="I30" s="37">
        <f t="shared" si="2"/>
        <v>0</v>
      </c>
      <c r="J30" s="37">
        <v>0</v>
      </c>
      <c r="K30" s="37">
        <v>0</v>
      </c>
      <c r="L30" s="37">
        <v>0</v>
      </c>
    </row>
    <row r="31" spans="1:13" ht="14.25" customHeight="1" x14ac:dyDescent="0.2">
      <c r="A31" s="1"/>
      <c r="B31" s="34">
        <f>IF(22&lt;=$J$10,B30+1,"")</f>
        <v>44249</v>
      </c>
      <c r="C31" s="35">
        <f t="shared" si="0"/>
        <v>44249</v>
      </c>
      <c r="D31" s="36">
        <v>0.375</v>
      </c>
      <c r="E31" s="36">
        <v>0.5</v>
      </c>
      <c r="F31" s="36">
        <v>0.54166666666666663</v>
      </c>
      <c r="G31" s="36">
        <v>0.75</v>
      </c>
      <c r="H31" s="37">
        <f t="shared" si="1"/>
        <v>8</v>
      </c>
      <c r="I31" s="37">
        <f t="shared" si="2"/>
        <v>0</v>
      </c>
      <c r="J31" s="37">
        <v>0</v>
      </c>
      <c r="K31" s="37">
        <v>0</v>
      </c>
      <c r="L31" s="37">
        <v>0</v>
      </c>
    </row>
    <row r="32" spans="1:13" ht="14.25" customHeight="1" x14ac:dyDescent="0.2">
      <c r="A32" s="1"/>
      <c r="B32" s="34">
        <f>IF(23&lt;=$J$10,B31+1,"")</f>
        <v>44250</v>
      </c>
      <c r="C32" s="35">
        <f t="shared" si="0"/>
        <v>44250</v>
      </c>
      <c r="D32" s="36">
        <v>0.375</v>
      </c>
      <c r="E32" s="36">
        <v>0.5</v>
      </c>
      <c r="F32" s="36">
        <v>0.54166666666666663</v>
      </c>
      <c r="G32" s="36">
        <v>0.75</v>
      </c>
      <c r="H32" s="37">
        <f t="shared" si="1"/>
        <v>8</v>
      </c>
      <c r="I32" s="37">
        <f t="shared" si="2"/>
        <v>0</v>
      </c>
      <c r="J32" s="37">
        <v>0</v>
      </c>
      <c r="K32" s="37">
        <v>0</v>
      </c>
      <c r="L32" s="37">
        <v>0</v>
      </c>
    </row>
    <row r="33" spans="1:13" ht="14.25" customHeight="1" x14ac:dyDescent="0.2">
      <c r="A33" s="1"/>
      <c r="B33" s="34">
        <f>IF(24&lt;=$J$10,B32+1,"")</f>
        <v>44251</v>
      </c>
      <c r="C33" s="35">
        <f t="shared" si="0"/>
        <v>44251</v>
      </c>
      <c r="D33" s="36">
        <v>0.375</v>
      </c>
      <c r="E33" s="36">
        <v>0.5</v>
      </c>
      <c r="F33" s="36">
        <v>0.54166666666666663</v>
      </c>
      <c r="G33" s="36">
        <v>0.75</v>
      </c>
      <c r="H33" s="37">
        <f t="shared" si="1"/>
        <v>8</v>
      </c>
      <c r="I33" s="37">
        <f t="shared" si="2"/>
        <v>0</v>
      </c>
      <c r="J33" s="37">
        <v>0</v>
      </c>
      <c r="K33" s="37">
        <v>0</v>
      </c>
      <c r="L33" s="37">
        <v>0</v>
      </c>
    </row>
    <row r="34" spans="1:13" ht="14.25" customHeight="1" x14ac:dyDescent="0.2">
      <c r="A34" s="1"/>
      <c r="B34" s="34">
        <f>IF(25&lt;=$J$10,B33+1,"")</f>
        <v>44252</v>
      </c>
      <c r="C34" s="35">
        <f t="shared" si="0"/>
        <v>44252</v>
      </c>
      <c r="D34" s="36">
        <v>0.375</v>
      </c>
      <c r="E34" s="36">
        <v>0.5</v>
      </c>
      <c r="F34" s="36">
        <v>0.54166666666666663</v>
      </c>
      <c r="G34" s="36">
        <v>0.75</v>
      </c>
      <c r="H34" s="37">
        <f t="shared" si="1"/>
        <v>8</v>
      </c>
      <c r="I34" s="37">
        <f t="shared" si="2"/>
        <v>0</v>
      </c>
      <c r="J34" s="37">
        <v>0</v>
      </c>
      <c r="K34" s="37">
        <v>0</v>
      </c>
      <c r="L34" s="37">
        <v>0</v>
      </c>
    </row>
    <row r="35" spans="1:13" ht="14.25" customHeight="1" x14ac:dyDescent="0.2">
      <c r="A35" s="1"/>
      <c r="B35" s="34">
        <f>IF(26&lt;=$J$10,B34+1,"")</f>
        <v>44253</v>
      </c>
      <c r="C35" s="35">
        <f t="shared" si="0"/>
        <v>44253</v>
      </c>
      <c r="D35" s="38"/>
      <c r="E35" s="38"/>
      <c r="F35" s="38"/>
      <c r="G35" s="38"/>
      <c r="H35" s="39">
        <f t="shared" si="1"/>
        <v>0</v>
      </c>
      <c r="I35" s="39">
        <f t="shared" si="2"/>
        <v>0</v>
      </c>
      <c r="J35" s="39">
        <v>0</v>
      </c>
      <c r="K35" s="39">
        <v>0</v>
      </c>
      <c r="L35" s="39">
        <v>0</v>
      </c>
      <c r="M35" t="s">
        <v>28</v>
      </c>
    </row>
    <row r="36" spans="1:13" ht="14.25" customHeight="1" x14ac:dyDescent="0.2">
      <c r="A36" s="1"/>
      <c r="B36" s="34">
        <f>IF(27&lt;=$J$10,B35+1,"")</f>
        <v>44254</v>
      </c>
      <c r="C36" s="35">
        <f t="shared" si="0"/>
        <v>44254</v>
      </c>
      <c r="D36" s="36"/>
      <c r="E36" s="36"/>
      <c r="F36" s="36"/>
      <c r="G36" s="36"/>
      <c r="H36" s="39">
        <f t="shared" si="1"/>
        <v>0</v>
      </c>
      <c r="I36" s="39">
        <f t="shared" si="2"/>
        <v>0</v>
      </c>
      <c r="J36" s="39">
        <v>0</v>
      </c>
      <c r="K36" s="39">
        <v>0</v>
      </c>
      <c r="L36" s="39">
        <v>0</v>
      </c>
    </row>
    <row r="37" spans="1:13" ht="14.25" customHeight="1" x14ac:dyDescent="0.2">
      <c r="A37" s="1"/>
      <c r="B37" s="34">
        <f>IF(28&lt;=$J$10,B36+1,"")</f>
        <v>44255</v>
      </c>
      <c r="C37" s="35">
        <f t="shared" si="0"/>
        <v>44255</v>
      </c>
      <c r="D37" s="40"/>
      <c r="E37" s="38"/>
      <c r="F37" s="38"/>
      <c r="G37" s="38"/>
      <c r="H37" s="37">
        <f t="shared" si="1"/>
        <v>0</v>
      </c>
      <c r="I37" s="37">
        <f t="shared" si="2"/>
        <v>0</v>
      </c>
      <c r="J37" s="37">
        <v>0</v>
      </c>
      <c r="K37" s="37">
        <v>0</v>
      </c>
      <c r="L37" s="37">
        <v>0</v>
      </c>
    </row>
    <row r="38" spans="1:13" ht="14.25" customHeight="1" x14ac:dyDescent="0.2">
      <c r="A38" s="1"/>
      <c r="B38" s="34">
        <f>IF(29&lt;=$J$10,B37+1,"")</f>
        <v>44256</v>
      </c>
      <c r="C38" s="35">
        <f t="shared" si="0"/>
        <v>44256</v>
      </c>
      <c r="D38" s="36"/>
      <c r="E38" s="36"/>
      <c r="F38" s="36"/>
      <c r="G38" s="36"/>
      <c r="H38" s="37">
        <f t="shared" si="1"/>
        <v>0</v>
      </c>
      <c r="I38" s="37">
        <f t="shared" si="2"/>
        <v>0</v>
      </c>
      <c r="J38" s="37">
        <v>0</v>
      </c>
      <c r="K38" s="37">
        <v>0</v>
      </c>
      <c r="L38" s="37">
        <v>0</v>
      </c>
    </row>
    <row r="39" spans="1:13" ht="14.25" customHeight="1" x14ac:dyDescent="0.2">
      <c r="A39" s="1"/>
      <c r="B39" s="34">
        <f>IF(30&lt;=$J$10,B38+1,"")</f>
        <v>44257</v>
      </c>
      <c r="C39" s="35">
        <f t="shared" si="0"/>
        <v>44257</v>
      </c>
      <c r="D39" s="36"/>
      <c r="E39" s="36"/>
      <c r="F39" s="36"/>
      <c r="G39" s="36"/>
      <c r="H39" s="37">
        <f t="shared" si="1"/>
        <v>0</v>
      </c>
      <c r="I39" s="37">
        <f t="shared" si="2"/>
        <v>0</v>
      </c>
      <c r="J39" s="37">
        <v>0</v>
      </c>
      <c r="K39" s="37">
        <v>0</v>
      </c>
      <c r="L39" s="37">
        <v>0</v>
      </c>
    </row>
    <row r="40" spans="1:13" ht="14.25" customHeight="1" x14ac:dyDescent="0.2">
      <c r="A40" s="1"/>
      <c r="B40" s="34">
        <f>IF(31&lt;=$J$10,B39+1,"")</f>
        <v>44258</v>
      </c>
      <c r="C40" s="35">
        <f t="shared" si="0"/>
        <v>44258</v>
      </c>
      <c r="D40" s="36"/>
      <c r="E40" s="36"/>
      <c r="F40" s="36"/>
      <c r="G40" s="36"/>
      <c r="H40" s="37">
        <f t="shared" si="1"/>
        <v>0</v>
      </c>
      <c r="I40" s="37">
        <f t="shared" si="2"/>
        <v>0</v>
      </c>
      <c r="J40" s="37">
        <v>0</v>
      </c>
      <c r="K40" s="37">
        <v>0</v>
      </c>
      <c r="L40" s="37">
        <v>0</v>
      </c>
    </row>
    <row r="41" spans="1:13" ht="14.25" customHeight="1" x14ac:dyDescent="0.2">
      <c r="A41" s="14"/>
      <c r="B41" s="62" t="s">
        <v>17</v>
      </c>
      <c r="C41" s="63"/>
      <c r="D41" s="63"/>
      <c r="E41" s="63"/>
      <c r="F41" s="63"/>
      <c r="G41" s="64"/>
      <c r="H41" s="39">
        <f>SUM(H10:H40)</f>
        <v>144</v>
      </c>
      <c r="I41" s="39">
        <f>SUM(I10:I40)</f>
        <v>0</v>
      </c>
      <c r="J41" s="39">
        <f>SUM(J10:J40)</f>
        <v>0</v>
      </c>
      <c r="K41" s="39">
        <f>SUM(K10:K40)</f>
        <v>8</v>
      </c>
      <c r="L41" s="39">
        <f>SUM(L10:L40)</f>
        <v>3</v>
      </c>
    </row>
    <row r="42" spans="1:13" ht="14.25" customHeight="1" x14ac:dyDescent="0.2">
      <c r="A42" s="1"/>
      <c r="B42" s="17"/>
      <c r="C42" s="17"/>
      <c r="D42" s="17"/>
      <c r="E42" s="17"/>
      <c r="F42" s="17"/>
      <c r="G42" s="17"/>
      <c r="H42" s="22"/>
      <c r="I42" s="22"/>
      <c r="J42" s="22"/>
      <c r="K42" s="22"/>
    </row>
    <row r="43" spans="1:13" ht="14.25" customHeight="1" x14ac:dyDescent="0.2">
      <c r="A43" s="1"/>
      <c r="B43" s="17" t="s">
        <v>18</v>
      </c>
      <c r="C43" s="65"/>
      <c r="D43" s="66"/>
      <c r="E43" s="66"/>
      <c r="F43" s="66"/>
      <c r="G43" s="66"/>
      <c r="H43" s="66"/>
      <c r="I43" s="66"/>
      <c r="J43" s="66"/>
      <c r="K43" s="67"/>
    </row>
    <row r="44" spans="1:13" ht="14.25" customHeight="1" x14ac:dyDescent="0.2">
      <c r="A44" s="1"/>
      <c r="B44" s="17"/>
      <c r="C44" s="68"/>
      <c r="D44" s="69"/>
      <c r="E44" s="69"/>
      <c r="F44" s="69"/>
      <c r="G44" s="69"/>
      <c r="H44" s="69"/>
      <c r="I44" s="69"/>
      <c r="J44" s="69"/>
      <c r="K44" s="70"/>
    </row>
    <row r="45" spans="1:13" ht="14.25" customHeight="1" x14ac:dyDescent="0.2">
      <c r="A45" s="1"/>
      <c r="B45" s="17"/>
      <c r="C45" s="71"/>
      <c r="D45" s="72"/>
      <c r="E45" s="72"/>
      <c r="F45" s="72"/>
      <c r="G45" s="72"/>
      <c r="H45" s="72"/>
      <c r="I45" s="72"/>
      <c r="J45" s="72"/>
      <c r="K45" s="73"/>
    </row>
    <row r="46" spans="1:13" ht="14.25" customHeight="1" x14ac:dyDescent="0.2">
      <c r="A46" s="1"/>
      <c r="B46" s="17"/>
      <c r="C46" s="18"/>
      <c r="D46" s="18"/>
      <c r="E46" s="18"/>
      <c r="F46" s="18"/>
      <c r="G46" s="18"/>
      <c r="H46" s="19"/>
      <c r="I46" s="19"/>
      <c r="J46" s="22"/>
      <c r="K46" s="22"/>
    </row>
    <row r="47" spans="1:13" ht="82" customHeight="1" x14ac:dyDescent="0.2">
      <c r="A47" s="1"/>
      <c r="B47" s="20" t="s">
        <v>19</v>
      </c>
      <c r="C47" s="21"/>
      <c r="D47" s="21"/>
      <c r="E47" s="43" t="s">
        <v>20</v>
      </c>
      <c r="F47" s="44"/>
      <c r="G47" s="44"/>
      <c r="H47" s="44"/>
      <c r="I47" s="23" t="s">
        <v>21</v>
      </c>
      <c r="J47" s="74">
        <v>44231</v>
      </c>
      <c r="K47" s="46"/>
    </row>
    <row r="48" spans="1:13" ht="14.25" customHeight="1" x14ac:dyDescent="0.2">
      <c r="A48" s="1"/>
      <c r="B48" s="17"/>
      <c r="C48" s="18"/>
      <c r="D48" s="18"/>
      <c r="E48" s="18"/>
      <c r="F48" s="18"/>
      <c r="G48" s="18"/>
      <c r="H48" s="19"/>
      <c r="I48" s="19"/>
      <c r="J48" s="22"/>
      <c r="K48" s="22"/>
    </row>
    <row r="49" spans="1:12" ht="14.25" customHeight="1" x14ac:dyDescent="0.2">
      <c r="A49" s="1"/>
      <c r="B49" s="20" t="s">
        <v>22</v>
      </c>
      <c r="C49" s="21"/>
      <c r="D49" s="21"/>
      <c r="E49" s="43" t="s">
        <v>20</v>
      </c>
      <c r="F49" s="44"/>
      <c r="G49" s="44"/>
      <c r="H49" s="44"/>
      <c r="I49" s="23" t="s">
        <v>21</v>
      </c>
      <c r="J49" s="45"/>
      <c r="K49" s="46"/>
    </row>
    <row r="50" spans="1:12" ht="14.25" customHeight="1" x14ac:dyDescent="0.2">
      <c r="A50" s="29"/>
      <c r="B50" s="30"/>
      <c r="C50" s="21"/>
      <c r="D50" s="21"/>
      <c r="E50" s="31"/>
      <c r="F50" s="32"/>
      <c r="G50" s="32"/>
      <c r="H50" s="32"/>
      <c r="I50" s="23"/>
      <c r="J50" s="33"/>
      <c r="K50" s="32"/>
    </row>
    <row r="51" spans="1:12" ht="27.75" customHeight="1" x14ac:dyDescent="0.2">
      <c r="B51" s="41" t="s">
        <v>26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5" customHeight="1" x14ac:dyDescent="0.2">
      <c r="B52" s="42" t="s">
        <v>25</v>
      </c>
      <c r="C52" s="42"/>
      <c r="D52" s="42"/>
      <c r="E52" s="42"/>
      <c r="F52" s="42"/>
      <c r="G52" s="42"/>
      <c r="H52" s="42"/>
      <c r="I52" s="42"/>
    </row>
    <row r="53" spans="1:12" ht="15" customHeight="1" x14ac:dyDescent="0.2">
      <c r="B53" s="42"/>
      <c r="C53" s="42"/>
      <c r="D53" s="42"/>
      <c r="E53" s="42"/>
      <c r="F53" s="42"/>
      <c r="G53" s="42"/>
      <c r="H53" s="42"/>
      <c r="I53" s="42"/>
    </row>
  </sheetData>
  <mergeCells count="16">
    <mergeCell ref="B51:L51"/>
    <mergeCell ref="B52:I53"/>
    <mergeCell ref="E49:H49"/>
    <mergeCell ref="J49:K49"/>
    <mergeCell ref="C1:J1"/>
    <mergeCell ref="G2:J2"/>
    <mergeCell ref="B1:B7"/>
    <mergeCell ref="B8:B9"/>
    <mergeCell ref="C8:C9"/>
    <mergeCell ref="D8:G8"/>
    <mergeCell ref="G4:J4"/>
    <mergeCell ref="H8:L8"/>
    <mergeCell ref="B41:G41"/>
    <mergeCell ref="C43:K45"/>
    <mergeCell ref="E47:H47"/>
    <mergeCell ref="J47:K47"/>
  </mergeCells>
  <dataValidations count="3">
    <dataValidation type="date" allowBlank="1" showInputMessage="1" showErrorMessage="1" prompt="Invalid Data Input - Please enter valid date from 1/1/2009 - 12/31/2025" sqref="D6:E6" xr:uid="{00000000-0002-0000-0000-000000000000}">
      <formula1>39814</formula1>
      <formula2>46022</formula2>
    </dataValidation>
    <dataValidation type="custom" allowBlank="1" showInputMessage="1" showErrorMessage="1" prompt="Invalid Data Entry - Please enter time with format between 0:00 and 23:59." sqref="D10:G40" xr:uid="{00000000-0002-0000-0000-000001000000}">
      <formula1>AND(GTE(D10,MIN((0),(0.999305555555556))),LTE(D10,MAX((0),(0.999305555555556))))</formula1>
    </dataValidation>
    <dataValidation type="decimal" allowBlank="1" showInputMessage="1" showErrorMessage="1" prompt="Invalid Data Entry - Please enter valid number from 1 - 31" sqref="K6:L6" xr:uid="{00000000-0002-0000-0000-000002000000}">
      <formula1>1</formula1>
      <formula2>31</formula2>
    </dataValidation>
  </dataValidations>
  <printOptions horizontalCentered="1"/>
  <pageMargins left="0.7" right="0.7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2021</vt:lpstr>
      <vt:lpstr>'FEB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2019-10-09T03:11:38Z</cp:lastPrinted>
  <dcterms:created xsi:type="dcterms:W3CDTF">2019-03-18T06:55:37Z</dcterms:created>
  <dcterms:modified xsi:type="dcterms:W3CDTF">2021-03-04T02:20:59Z</dcterms:modified>
</cp:coreProperties>
</file>