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drive\BADS\LM 7204 Forecasting\work\"/>
    </mc:Choice>
  </mc:AlternateContent>
  <xr:revisionPtr revIDLastSave="0" documentId="13_ncr:1_{966367A2-3849-4392-9709-0927069041DD}" xr6:coauthVersionLast="47" xr6:coauthVersionMax="47" xr10:uidLastSave="{00000000-0000-0000-0000-000000000000}"/>
  <bookViews>
    <workbookView xWindow="3450" yWindow="2760" windowWidth="22920" windowHeight="12855" activeTab="2" xr2:uid="{00000000-000D-0000-FFFF-FFFF00000000}"/>
  </bookViews>
  <sheets>
    <sheet name="ErrorMeasures" sheetId="1" r:id="rId1"/>
    <sheet name="Sheet1" sheetId="5" r:id="rId2"/>
    <sheet name="Sheet2" sheetId="6" r:id="rId3"/>
    <sheet name="c1f8TNHS" sheetId="4" r:id="rId4"/>
    <sheet name="c1f6UMIC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 a="1"/>
  <c r="G10" i="1" s="1"/>
  <c r="G19" i="1" a="1"/>
  <c r="G19" i="1" s="1"/>
  <c r="C86" i="6"/>
  <c r="C94" i="6"/>
  <c r="C102" i="6"/>
  <c r="H2" i="6"/>
  <c r="C97" i="6"/>
  <c r="H5" i="6"/>
  <c r="C106" i="6"/>
  <c r="C91" i="6"/>
  <c r="C108" i="6"/>
  <c r="C101" i="6"/>
  <c r="C87" i="6"/>
  <c r="C95" i="6"/>
  <c r="C103" i="6"/>
  <c r="H3" i="6"/>
  <c r="C105" i="6"/>
  <c r="C98" i="6"/>
  <c r="C99" i="6"/>
  <c r="H7" i="6"/>
  <c r="H8" i="6"/>
  <c r="C109" i="6"/>
  <c r="C88" i="6"/>
  <c r="C96" i="6"/>
  <c r="C104" i="6"/>
  <c r="H4" i="6"/>
  <c r="C89" i="6"/>
  <c r="C90" i="6"/>
  <c r="H6" i="6"/>
  <c r="C107" i="6"/>
  <c r="C93" i="6"/>
  <c r="C92" i="6"/>
  <c r="C100" i="6"/>
  <c r="D7" i="1" l="1"/>
  <c r="G7" i="1" s="1"/>
  <c r="E6" i="1"/>
  <c r="F6" i="1" s="1"/>
  <c r="D6" i="1"/>
  <c r="G6" i="1" s="1"/>
  <c r="D5" i="1"/>
  <c r="G5" i="1" s="1"/>
  <c r="D4" i="1"/>
  <c r="G4" i="1" s="1"/>
  <c r="D3" i="1"/>
  <c r="G3" i="1" s="1"/>
  <c r="D2" i="1"/>
  <c r="G2" i="1" s="1"/>
  <c r="E100" i="6"/>
  <c r="D90" i="6"/>
  <c r="D88" i="6"/>
  <c r="D105" i="6"/>
  <c r="D101" i="6"/>
  <c r="D97" i="6"/>
  <c r="D102" i="6"/>
  <c r="D109" i="6"/>
  <c r="D93" i="6"/>
  <c r="E91" i="6"/>
  <c r="D106" i="6"/>
  <c r="D98" i="6"/>
  <c r="D100" i="6"/>
  <c r="E90" i="6"/>
  <c r="E88" i="6"/>
  <c r="E105" i="6"/>
  <c r="E101" i="6"/>
  <c r="E97" i="6"/>
  <c r="E103" i="6"/>
  <c r="D95" i="6"/>
  <c r="D87" i="6"/>
  <c r="E86" i="6"/>
  <c r="D92" i="6"/>
  <c r="E89" i="6"/>
  <c r="E109" i="6"/>
  <c r="D103" i="6"/>
  <c r="D108" i="6"/>
  <c r="E108" i="6"/>
  <c r="D104" i="6"/>
  <c r="D86" i="6"/>
  <c r="E106" i="6"/>
  <c r="E92" i="6"/>
  <c r="D89" i="6"/>
  <c r="E102" i="6"/>
  <c r="D99" i="6"/>
  <c r="D94" i="6"/>
  <c r="E107" i="6"/>
  <c r="E93" i="6"/>
  <c r="E104" i="6"/>
  <c r="E99" i="6"/>
  <c r="E95" i="6"/>
  <c r="D91" i="6"/>
  <c r="E94" i="6"/>
  <c r="E96" i="6"/>
  <c r="D107" i="6"/>
  <c r="D96" i="6"/>
  <c r="E98" i="6"/>
  <c r="E87" i="6"/>
  <c r="C88" i="5"/>
  <c r="G2" i="5"/>
  <c r="C89" i="5"/>
  <c r="C87" i="5"/>
  <c r="G3" i="5"/>
  <c r="G5" i="5"/>
  <c r="G4" i="5"/>
  <c r="C96" i="5"/>
  <c r="C91" i="5"/>
  <c r="C86" i="5"/>
  <c r="C95" i="5"/>
  <c r="C90" i="5"/>
  <c r="G8" i="5"/>
  <c r="G6" i="5"/>
  <c r="C97" i="5"/>
  <c r="G7" i="5"/>
  <c r="C94" i="5"/>
  <c r="C92" i="5"/>
  <c r="C93" i="5"/>
  <c r="E102" i="5" l="1"/>
  <c r="E103" i="5" s="1"/>
  <c r="E106" i="5"/>
  <c r="E3" i="1"/>
  <c r="F3" i="1" s="1"/>
  <c r="E7" i="1"/>
  <c r="F7" i="1" s="1"/>
  <c r="G8" i="1"/>
  <c r="H8" i="1" s="1"/>
  <c r="E4" i="1"/>
  <c r="F4" i="1" s="1"/>
  <c r="E2" i="1"/>
  <c r="E5" i="1"/>
  <c r="F5" i="1" s="1"/>
  <c r="D90" i="5"/>
  <c r="E94" i="5"/>
  <c r="E97" i="5"/>
  <c r="E90" i="5"/>
  <c r="D95" i="5"/>
  <c r="D96" i="5"/>
  <c r="E95" i="5"/>
  <c r="E93" i="5"/>
  <c r="D91" i="5"/>
  <c r="D92" i="5"/>
  <c r="E89" i="5"/>
  <c r="E86" i="5"/>
  <c r="E96" i="5"/>
  <c r="D88" i="5"/>
  <c r="E91" i="5"/>
  <c r="D93" i="5"/>
  <c r="E87" i="5"/>
  <c r="D86" i="5"/>
  <c r="E92" i="5"/>
  <c r="D87" i="5"/>
  <c r="D89" i="5"/>
  <c r="E88" i="5"/>
  <c r="D97" i="5"/>
  <c r="D94" i="5"/>
  <c r="G107" i="5" l="1"/>
  <c r="E104" i="5"/>
  <c r="E107" i="5" s="1"/>
  <c r="F2" i="1"/>
  <c r="F8" i="1" s="1"/>
  <c r="F10" i="1" s="1"/>
  <c r="E8" i="1"/>
</calcChain>
</file>

<file path=xl/sharedStrings.xml><?xml version="1.0" encoding="utf-8"?>
<sst xmlns="http://schemas.openxmlformats.org/spreadsheetml/2006/main" count="65" uniqueCount="34">
  <si>
    <t>Week</t>
  </si>
  <si>
    <t>Forecast</t>
  </si>
  <si>
    <t>Actual</t>
  </si>
  <si>
    <t>Error</t>
  </si>
  <si>
    <t>|Error|</t>
  </si>
  <si>
    <t>|Error/Actual|</t>
  </si>
  <si>
    <t>Squared Error</t>
  </si>
  <si>
    <t>Avg</t>
  </si>
  <si>
    <t>MAE</t>
  </si>
  <si>
    <t>MAPE</t>
  </si>
  <si>
    <t>MSE</t>
  </si>
  <si>
    <t>RMSE</t>
  </si>
  <si>
    <t>Date</t>
  </si>
  <si>
    <t>UMICS</t>
  </si>
  <si>
    <t>Naïve Forecast</t>
  </si>
  <si>
    <t>TNHS</t>
  </si>
  <si>
    <t>Forecast(TNHS)</t>
  </si>
  <si>
    <t>Lower Confidence Bound(TNHS)</t>
  </si>
  <si>
    <t>Upper Confidence Bound(TNHS)</t>
  </si>
  <si>
    <t>Statistic</t>
  </si>
  <si>
    <t>Value</t>
  </si>
  <si>
    <t>Alpha</t>
  </si>
  <si>
    <t>Beta</t>
  </si>
  <si>
    <t>Gamma</t>
  </si>
  <si>
    <t>MASE</t>
  </si>
  <si>
    <t>SMAPE</t>
  </si>
  <si>
    <t xml:space="preserve">Lead time </t>
  </si>
  <si>
    <t>Review period (1 qtr)</t>
  </si>
  <si>
    <t>Point forecast of demand during protection time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</si>
  <si>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1</t>
    </r>
  </si>
  <si>
    <r>
      <t>s</t>
    </r>
    <r>
      <rPr>
        <sz val="11"/>
        <color theme="1"/>
        <rFont val="Calibri"/>
        <family val="2"/>
        <scheme val="minor"/>
      </rPr>
      <t>e</t>
    </r>
  </si>
  <si>
    <t>SS</t>
  </si>
  <si>
    <t>CSL</t>
  </si>
  <si>
    <t>OUTL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</si>
</sst>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mmm\-yyyy"/>
    <numFmt numFmtId="166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2" fillId="0" borderId="0" xfId="0" applyFont="1" applyBorder="1" applyAlignment="1">
      <alignment horizontal="center" wrapText="1" readingOrder="1"/>
    </xf>
    <xf numFmtId="0" fontId="0" fillId="0" borderId="0" xfId="0" applyBorder="1"/>
    <xf numFmtId="164" fontId="2" fillId="0" borderId="0" xfId="1" applyNumberFormat="1" applyFont="1" applyBorder="1" applyAlignment="1">
      <alignment horizontal="center" wrapText="1" readingOrder="1"/>
    </xf>
    <xf numFmtId="43" fontId="2" fillId="0" borderId="0" xfId="1" applyFont="1" applyBorder="1" applyAlignment="1">
      <alignment horizontal="center" wrapText="1" readingOrder="1"/>
    </xf>
    <xf numFmtId="10" fontId="0" fillId="0" borderId="0" xfId="2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5" fontId="3" fillId="0" borderId="1" xfId="3" applyNumberFormat="1" applyBorder="1" applyAlignment="1">
      <alignment horizontal="center"/>
    </xf>
    <xf numFmtId="0" fontId="3" fillId="0" borderId="1" xfId="3" applyBorder="1" applyAlignment="1">
      <alignment horizontal="center"/>
    </xf>
    <xf numFmtId="15" fontId="0" fillId="0" borderId="0" xfId="0" applyNumberFormat="1"/>
    <xf numFmtId="15" fontId="0" fillId="0" borderId="0" xfId="0" applyNumberFormat="1"/>
    <xf numFmtId="0" fontId="0" fillId="0" borderId="0" xfId="0" applyNumberFormat="1"/>
    <xf numFmtId="2" fontId="0" fillId="0" borderId="0" xfId="0" applyNumberFormat="1"/>
    <xf numFmtId="4" fontId="0" fillId="0" borderId="0" xfId="0" applyNumberFormat="1"/>
    <xf numFmtId="166" fontId="0" fillId="0" borderId="0" xfId="0" applyNumberFormat="1"/>
    <xf numFmtId="43" fontId="0" fillId="0" borderId="0" xfId="1" applyFont="1"/>
    <xf numFmtId="43" fontId="0" fillId="0" borderId="0" xfId="0" applyNumberFormat="1"/>
    <xf numFmtId="0" fontId="4" fillId="0" borderId="0" xfId="0" applyFont="1"/>
    <xf numFmtId="15" fontId="0" fillId="0" borderId="0" xfId="0" applyNumberFormat="1"/>
    <xf numFmtId="0" fontId="0" fillId="0" borderId="0" xfId="0"/>
    <xf numFmtId="2" fontId="0" fillId="0" borderId="0" xfId="0" applyNumberFormat="1"/>
  </cellXfs>
  <cellStyles count="4">
    <cellStyle name="Comma" xfId="1" builtinId="3"/>
    <cellStyle name="Normal" xfId="0" builtinId="0"/>
    <cellStyle name="Normal 2" xfId="3" xr:uid="{00000000-0005-0000-0000-000002000000}"/>
    <cellStyle name="Percent" xfId="2" builtinId="5"/>
  </cellStyles>
  <dxfs count="9">
    <dxf>
      <numFmt numFmtId="4" formatCode="#,##0.00"/>
    </dxf>
    <dxf>
      <numFmt numFmtId="2" formatCode="0.00"/>
    </dxf>
    <dxf>
      <numFmt numFmtId="2" formatCode="0.00"/>
    </dxf>
    <dxf>
      <numFmt numFmtId="20" formatCode="d\-mmm\-yy"/>
    </dxf>
    <dxf>
      <numFmt numFmtId="4" formatCode="#,##0.00"/>
    </dxf>
    <dxf>
      <numFmt numFmtId="2" formatCode="0.00"/>
    </dxf>
    <dxf>
      <numFmt numFmtId="2" formatCode="0.00"/>
    </dxf>
    <dxf>
      <numFmt numFmtId="0" formatCode="General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TNHS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Sheet1!$B$2:$B$98</c:f>
              <c:numCache>
                <c:formatCode>General</c:formatCode>
                <c:ptCount val="16"/>
                <c:pt idx="0">
                  <c:v>24</c:v>
                </c:pt>
                <c:pt idx="1">
                  <c:v>27</c:v>
                </c:pt>
                <c:pt idx="2">
                  <c:v>36</c:v>
                </c:pt>
                <c:pt idx="3">
                  <c:v>41</c:v>
                </c:pt>
                <c:pt idx="4">
                  <c:v>26</c:v>
                </c:pt>
                <c:pt idx="5">
                  <c:v>28</c:v>
                </c:pt>
                <c:pt idx="6">
                  <c:v>26</c:v>
                </c:pt>
                <c:pt idx="7">
                  <c:v>23</c:v>
                </c:pt>
                <c:pt idx="8">
                  <c:v>46</c:v>
                </c:pt>
                <c:pt idx="9">
                  <c:v>40</c:v>
                </c:pt>
                <c:pt idx="10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A4-496F-8835-DB7C9080E1C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Forecast(TNHS)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Sheet1!$A$2:$A$98</c:f>
              <c:numCache>
                <c:formatCode>d\-mmm\-yy</c:formatCode>
                <c:ptCount val="16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  <c:pt idx="12">
                  <c:v>42767</c:v>
                </c:pt>
                <c:pt idx="13">
                  <c:v>42795</c:v>
                </c:pt>
                <c:pt idx="14">
                  <c:v>42826</c:v>
                </c:pt>
              </c:numCache>
            </c:numRef>
          </c:cat>
          <c:val>
            <c:numRef>
              <c:f>Sheet1!$C$2:$C$98</c:f>
              <c:numCache>
                <c:formatCode>General</c:formatCode>
                <c:ptCount val="16"/>
                <c:pt idx="10" formatCode="_(* #,##0.00_);_(* \(#,##0.00\);_(* &quot;-&quot;??_);_(@_)">
                  <c:v>38</c:v>
                </c:pt>
                <c:pt idx="11" formatCode="_(* #,##0.00_);_(* \(#,##0.00\);_(* &quot;-&quot;??_);_(@_)">
                  <c:v>40.915766378857988</c:v>
                </c:pt>
                <c:pt idx="12" formatCode="_(* #,##0.00_);_(* \(#,##0.00\);_(* &quot;-&quot;??_);_(@_)">
                  <c:v>44.924183627575985</c:v>
                </c:pt>
                <c:pt idx="13" formatCode="_(* #,##0.00_);_(* \(#,##0.00\);_(* &quot;-&quot;??_);_(@_)">
                  <c:v>49.931495375655757</c:v>
                </c:pt>
                <c:pt idx="14" formatCode="_(* #,##0.00_);_(* \(#,##0.00\);_(* &quot;-&quot;??_);_(@_)">
                  <c:v>51.184761437322571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A4-496F-8835-DB7C9080E1C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Bound(TNHS)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Sheet1!$A$2:$A$98</c:f>
              <c:numCache>
                <c:formatCode>d\-mmm\-yy</c:formatCode>
                <c:ptCount val="16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  <c:pt idx="12">
                  <c:v>42767</c:v>
                </c:pt>
                <c:pt idx="13">
                  <c:v>42795</c:v>
                </c:pt>
                <c:pt idx="14">
                  <c:v>42826</c:v>
                </c:pt>
              </c:numCache>
            </c:numRef>
          </c:cat>
          <c:val>
            <c:numRef>
              <c:f>Sheet1!$D$2:$D$98</c:f>
              <c:numCache>
                <c:formatCode>General</c:formatCode>
                <c:ptCount val="16"/>
                <c:pt idx="10" formatCode="0.00">
                  <c:v>38</c:v>
                </c:pt>
                <c:pt idx="11" formatCode="0.00">
                  <c:v>35.673812780414387</c:v>
                </c:pt>
                <c:pt idx="12" formatCode="0.00">
                  <c:v>39.058805295561818</c:v>
                </c:pt>
                <c:pt idx="13" formatCode="0.00">
                  <c:v>43.500720624896502</c:v>
                </c:pt>
                <c:pt idx="14" formatCode="0.00">
                  <c:v>44.232442742353598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A4-496F-8835-DB7C9080E1C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Bound(TNHS)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Sheet1!$A$2:$A$98</c:f>
              <c:numCache>
                <c:formatCode>d\-mmm\-yy</c:formatCode>
                <c:ptCount val="16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  <c:pt idx="12">
                  <c:v>42767</c:v>
                </c:pt>
                <c:pt idx="13">
                  <c:v>42795</c:v>
                </c:pt>
                <c:pt idx="14">
                  <c:v>42826</c:v>
                </c:pt>
              </c:numCache>
            </c:numRef>
          </c:cat>
          <c:val>
            <c:numRef>
              <c:f>Sheet1!$E$2:$E$98</c:f>
              <c:numCache>
                <c:formatCode>General</c:formatCode>
                <c:ptCount val="16"/>
                <c:pt idx="10" formatCode="0.00">
                  <c:v>38</c:v>
                </c:pt>
                <c:pt idx="11" formatCode="0.00">
                  <c:v>46.157719977301589</c:v>
                </c:pt>
                <c:pt idx="12" formatCode="0.00">
                  <c:v>50.789561959590152</c:v>
                </c:pt>
                <c:pt idx="13" formatCode="0.00">
                  <c:v>56.362270126415012</c:v>
                </c:pt>
                <c:pt idx="14" formatCode="0.00">
                  <c:v>58.137080132291544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A4-496F-8835-DB7C9080E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4812192"/>
        <c:axId val="1074810112"/>
      </c:lineChart>
      <c:catAx>
        <c:axId val="107481219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810112"/>
        <c:crosses val="autoZero"/>
        <c:auto val="1"/>
        <c:lblAlgn val="ctr"/>
        <c:lblOffset val="100"/>
        <c:noMultiLvlLbl val="0"/>
      </c:catAx>
      <c:valAx>
        <c:axId val="107481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81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TNHS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Sheet2!$B$2:$B$109</c:f>
              <c:numCache>
                <c:formatCode>General</c:formatCode>
                <c:ptCount val="108"/>
                <c:pt idx="0">
                  <c:v>24</c:v>
                </c:pt>
                <c:pt idx="1">
                  <c:v>27</c:v>
                </c:pt>
                <c:pt idx="2">
                  <c:v>36</c:v>
                </c:pt>
                <c:pt idx="3">
                  <c:v>41</c:v>
                </c:pt>
                <c:pt idx="4">
                  <c:v>26</c:v>
                </c:pt>
                <c:pt idx="5">
                  <c:v>28</c:v>
                </c:pt>
                <c:pt idx="6">
                  <c:v>26</c:v>
                </c:pt>
                <c:pt idx="7">
                  <c:v>23</c:v>
                </c:pt>
                <c:pt idx="8">
                  <c:v>25</c:v>
                </c:pt>
                <c:pt idx="9">
                  <c:v>23</c:v>
                </c:pt>
                <c:pt idx="10">
                  <c:v>20</c:v>
                </c:pt>
                <c:pt idx="11">
                  <c:v>23</c:v>
                </c:pt>
                <c:pt idx="12">
                  <c:v>21</c:v>
                </c:pt>
                <c:pt idx="13">
                  <c:v>22</c:v>
                </c:pt>
                <c:pt idx="14">
                  <c:v>28</c:v>
                </c:pt>
                <c:pt idx="15">
                  <c:v>30</c:v>
                </c:pt>
                <c:pt idx="16">
                  <c:v>28</c:v>
                </c:pt>
                <c:pt idx="17">
                  <c:v>28</c:v>
                </c:pt>
                <c:pt idx="18">
                  <c:v>27</c:v>
                </c:pt>
                <c:pt idx="19">
                  <c:v>25</c:v>
                </c:pt>
                <c:pt idx="20">
                  <c:v>24</c:v>
                </c:pt>
                <c:pt idx="21">
                  <c:v>25</c:v>
                </c:pt>
                <c:pt idx="22">
                  <c:v>23</c:v>
                </c:pt>
                <c:pt idx="23">
                  <c:v>24</c:v>
                </c:pt>
                <c:pt idx="24">
                  <c:v>23</c:v>
                </c:pt>
                <c:pt idx="25">
                  <c:v>30</c:v>
                </c:pt>
                <c:pt idx="26">
                  <c:v>34</c:v>
                </c:pt>
                <c:pt idx="27">
                  <c:v>34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31</c:v>
                </c:pt>
                <c:pt idx="32">
                  <c:v>30</c:v>
                </c:pt>
                <c:pt idx="33">
                  <c:v>29</c:v>
                </c:pt>
                <c:pt idx="34">
                  <c:v>28</c:v>
                </c:pt>
                <c:pt idx="35">
                  <c:v>28</c:v>
                </c:pt>
                <c:pt idx="36">
                  <c:v>32</c:v>
                </c:pt>
                <c:pt idx="37">
                  <c:v>36</c:v>
                </c:pt>
                <c:pt idx="38">
                  <c:v>41</c:v>
                </c:pt>
                <c:pt idx="39">
                  <c:v>43</c:v>
                </c:pt>
                <c:pt idx="40">
                  <c:v>40</c:v>
                </c:pt>
                <c:pt idx="41">
                  <c:v>43</c:v>
                </c:pt>
                <c:pt idx="42">
                  <c:v>33</c:v>
                </c:pt>
                <c:pt idx="43">
                  <c:v>31</c:v>
                </c:pt>
                <c:pt idx="44">
                  <c:v>31</c:v>
                </c:pt>
                <c:pt idx="45">
                  <c:v>36</c:v>
                </c:pt>
                <c:pt idx="46">
                  <c:v>32</c:v>
                </c:pt>
                <c:pt idx="47">
                  <c:v>31</c:v>
                </c:pt>
                <c:pt idx="48">
                  <c:v>33</c:v>
                </c:pt>
                <c:pt idx="49">
                  <c:v>35</c:v>
                </c:pt>
                <c:pt idx="50">
                  <c:v>39</c:v>
                </c:pt>
                <c:pt idx="51">
                  <c:v>39</c:v>
                </c:pt>
                <c:pt idx="52">
                  <c:v>43</c:v>
                </c:pt>
                <c:pt idx="53">
                  <c:v>38</c:v>
                </c:pt>
                <c:pt idx="54">
                  <c:v>35</c:v>
                </c:pt>
                <c:pt idx="55">
                  <c:v>36</c:v>
                </c:pt>
                <c:pt idx="56">
                  <c:v>37</c:v>
                </c:pt>
                <c:pt idx="57">
                  <c:v>38</c:v>
                </c:pt>
                <c:pt idx="58">
                  <c:v>31</c:v>
                </c:pt>
                <c:pt idx="59">
                  <c:v>35</c:v>
                </c:pt>
                <c:pt idx="60">
                  <c:v>39</c:v>
                </c:pt>
                <c:pt idx="61">
                  <c:v>45</c:v>
                </c:pt>
                <c:pt idx="62">
                  <c:v>46</c:v>
                </c:pt>
                <c:pt idx="63">
                  <c:v>48</c:v>
                </c:pt>
                <c:pt idx="64">
                  <c:v>47</c:v>
                </c:pt>
                <c:pt idx="65">
                  <c:v>44</c:v>
                </c:pt>
                <c:pt idx="66">
                  <c:v>43</c:v>
                </c:pt>
                <c:pt idx="67">
                  <c:v>41</c:v>
                </c:pt>
                <c:pt idx="68">
                  <c:v>35</c:v>
                </c:pt>
                <c:pt idx="69">
                  <c:v>39</c:v>
                </c:pt>
                <c:pt idx="70">
                  <c:v>36</c:v>
                </c:pt>
                <c:pt idx="71">
                  <c:v>38</c:v>
                </c:pt>
                <c:pt idx="72">
                  <c:v>39</c:v>
                </c:pt>
                <c:pt idx="73">
                  <c:v>45</c:v>
                </c:pt>
                <c:pt idx="74">
                  <c:v>50</c:v>
                </c:pt>
                <c:pt idx="75">
                  <c:v>55</c:v>
                </c:pt>
                <c:pt idx="76">
                  <c:v>53</c:v>
                </c:pt>
                <c:pt idx="77">
                  <c:v>50</c:v>
                </c:pt>
                <c:pt idx="78">
                  <c:v>54</c:v>
                </c:pt>
                <c:pt idx="79">
                  <c:v>46</c:v>
                </c:pt>
                <c:pt idx="80">
                  <c:v>44</c:v>
                </c:pt>
                <c:pt idx="81">
                  <c:v>46</c:v>
                </c:pt>
                <c:pt idx="82">
                  <c:v>40</c:v>
                </c:pt>
                <c:pt idx="8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77-428E-83B2-62ED62275471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Forecast(TNHS)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Sheet2!$A$2:$A$109</c:f>
              <c:numCache>
                <c:formatCode>d\-mmm\-yy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Sheet2!$C$2:$C$109</c:f>
              <c:numCache>
                <c:formatCode>General</c:formatCode>
                <c:ptCount val="108"/>
                <c:pt idx="83">
                  <c:v>38</c:v>
                </c:pt>
                <c:pt idx="84">
                  <c:v>40.915766378857988</c:v>
                </c:pt>
                <c:pt idx="85">
                  <c:v>44.924183627575985</c:v>
                </c:pt>
                <c:pt idx="86">
                  <c:v>49.931495375655757</c:v>
                </c:pt>
                <c:pt idx="87">
                  <c:v>51.184761437322571</c:v>
                </c:pt>
                <c:pt idx="88">
                  <c:v>49.835425190863155</c:v>
                </c:pt>
                <c:pt idx="89">
                  <c:v>48.861750864105879</c:v>
                </c:pt>
                <c:pt idx="90">
                  <c:v>47.521496230544905</c:v>
                </c:pt>
                <c:pt idx="91">
                  <c:v>45.158272567918303</c:v>
                </c:pt>
                <c:pt idx="92">
                  <c:v>45.205075744067635</c:v>
                </c:pt>
                <c:pt idx="93">
                  <c:v>44.678401703070953</c:v>
                </c:pt>
                <c:pt idx="94">
                  <c:v>42.534199874384676</c:v>
                </c:pt>
                <c:pt idx="95">
                  <c:v>43.795951326919671</c:v>
                </c:pt>
                <c:pt idx="96">
                  <c:v>44.205805093678144</c:v>
                </c:pt>
                <c:pt idx="97">
                  <c:v>48.214222342396148</c:v>
                </c:pt>
                <c:pt idx="98">
                  <c:v>53.22153409047592</c:v>
                </c:pt>
                <c:pt idx="99">
                  <c:v>54.474800152142727</c:v>
                </c:pt>
                <c:pt idx="100">
                  <c:v>53.125463905683311</c:v>
                </c:pt>
                <c:pt idx="101">
                  <c:v>52.151789578926042</c:v>
                </c:pt>
                <c:pt idx="102">
                  <c:v>50.811534945365068</c:v>
                </c:pt>
                <c:pt idx="103">
                  <c:v>48.448311282738459</c:v>
                </c:pt>
                <c:pt idx="104">
                  <c:v>48.495114458887798</c:v>
                </c:pt>
                <c:pt idx="105">
                  <c:v>47.968440417891117</c:v>
                </c:pt>
                <c:pt idx="106">
                  <c:v>45.824238589204832</c:v>
                </c:pt>
                <c:pt idx="107">
                  <c:v>47.085990041739826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77-428E-83B2-62ED62275471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Lower Confidence Bound(TNHS)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Sheet2!$A$2:$A$109</c:f>
              <c:numCache>
                <c:formatCode>d\-mmm\-yy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Sheet2!$D$2:$D$109</c:f>
              <c:numCache>
                <c:formatCode>General</c:formatCode>
                <c:ptCount val="108"/>
                <c:pt idx="83" formatCode="0.00">
                  <c:v>38</c:v>
                </c:pt>
                <c:pt idx="84" formatCode="0.00">
                  <c:v>35.673812780414387</c:v>
                </c:pt>
                <c:pt idx="85" formatCode="0.00">
                  <c:v>39.058805295561818</c:v>
                </c:pt>
                <c:pt idx="86" formatCode="0.00">
                  <c:v>43.500720624896502</c:v>
                </c:pt>
                <c:pt idx="87" formatCode="0.00">
                  <c:v>44.232442742353598</c:v>
                </c:pt>
                <c:pt idx="88" formatCode="0.00">
                  <c:v>42.396182490288496</c:v>
                </c:pt>
                <c:pt idx="89" formatCode="0.00">
                  <c:v>40.963794861691532</c:v>
                </c:pt>
                <c:pt idx="90" formatCode="0.00">
                  <c:v>39.188374284561618</c:v>
                </c:pt>
                <c:pt idx="91" formatCode="0.00">
                  <c:v>36.410014228918769</c:v>
                </c:pt>
                <c:pt idx="92" formatCode="0.00">
                  <c:v>36.058979758896271</c:v>
                </c:pt>
                <c:pt idx="93" formatCode="0.00">
                  <c:v>35.149596965064099</c:v>
                </c:pt>
                <c:pt idx="94" formatCode="0.00">
                  <c:v>32.636057482131861</c:v>
                </c:pt>
                <c:pt idx="95" formatCode="0.00">
                  <c:v>33.540394980583592</c:v>
                </c:pt>
                <c:pt idx="96" formatCode="0.00">
                  <c:v>33.602219184018907</c:v>
                </c:pt>
                <c:pt idx="97" formatCode="0.00">
                  <c:v>37.273672433265723</c:v>
                </c:pt>
                <c:pt idx="98" formatCode="0.00">
                  <c:v>41.952838273008837</c:v>
                </c:pt>
                <c:pt idx="99" formatCode="0.00">
                  <c:v>42.886025047026656</c:v>
                </c:pt>
                <c:pt idx="100" formatCode="0.00">
                  <c:v>41.224022971855064</c:v>
                </c:pt>
                <c:pt idx="101" formatCode="0.00">
                  <c:v>39.94452436610753</c:v>
                </c:pt>
                <c:pt idx="102" formatCode="0.00">
                  <c:v>38.304782912276217</c:v>
                </c:pt>
                <c:pt idx="103" formatCode="0.00">
                  <c:v>35.64796290541657</c:v>
                </c:pt>
                <c:pt idx="104" formatCode="0.00">
                  <c:v>35.406661707582586</c:v>
                </c:pt>
                <c:pt idx="105" formatCode="0.00">
                  <c:v>34.597018208554047</c:v>
                </c:pt>
                <c:pt idx="106" formatCode="0.00">
                  <c:v>32.174660465007236</c:v>
                </c:pt>
                <c:pt idx="107" formatCode="0.00">
                  <c:v>33.162779076450015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77-428E-83B2-62ED62275471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Upper Confidence Bound(TNHS)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Sheet2!$A$2:$A$109</c:f>
              <c:numCache>
                <c:formatCode>d\-mmm\-yy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Sheet2!$E$2:$E$109</c:f>
              <c:numCache>
                <c:formatCode>General</c:formatCode>
                <c:ptCount val="108"/>
                <c:pt idx="83" formatCode="0.00">
                  <c:v>38</c:v>
                </c:pt>
                <c:pt idx="84" formatCode="0.00">
                  <c:v>46.157719977301589</c:v>
                </c:pt>
                <c:pt idx="85" formatCode="0.00">
                  <c:v>50.789561959590152</c:v>
                </c:pt>
                <c:pt idx="86" formatCode="0.00">
                  <c:v>56.362270126415012</c:v>
                </c:pt>
                <c:pt idx="87" formatCode="0.00">
                  <c:v>58.137080132291544</c:v>
                </c:pt>
                <c:pt idx="88" formatCode="0.00">
                  <c:v>57.274667891437815</c:v>
                </c:pt>
                <c:pt idx="89" formatCode="0.00">
                  <c:v>56.759706866520226</c:v>
                </c:pt>
                <c:pt idx="90" formatCode="0.00">
                  <c:v>55.854618176528191</c:v>
                </c:pt>
                <c:pt idx="91" formatCode="0.00">
                  <c:v>53.906530906917837</c:v>
                </c:pt>
                <c:pt idx="92" formatCode="0.00">
                  <c:v>54.351171729238999</c:v>
                </c:pt>
                <c:pt idx="93" formatCode="0.00">
                  <c:v>54.207206441077808</c:v>
                </c:pt>
                <c:pt idx="94" formatCode="0.00">
                  <c:v>52.432342266637491</c:v>
                </c:pt>
                <c:pt idx="95" formatCode="0.00">
                  <c:v>54.051507673255749</c:v>
                </c:pt>
                <c:pt idx="96" formatCode="0.00">
                  <c:v>54.809391003337382</c:v>
                </c:pt>
                <c:pt idx="97" formatCode="0.00">
                  <c:v>59.154772251526573</c:v>
                </c:pt>
                <c:pt idx="98" formatCode="0.00">
                  <c:v>64.490229907943004</c:v>
                </c:pt>
                <c:pt idx="99" formatCode="0.00">
                  <c:v>66.063575257258805</c:v>
                </c:pt>
                <c:pt idx="100" formatCode="0.00">
                  <c:v>65.026904839511559</c:v>
                </c:pt>
                <c:pt idx="101" formatCode="0.00">
                  <c:v>64.359054791744555</c:v>
                </c:pt>
                <c:pt idx="102" formatCode="0.00">
                  <c:v>63.318286978453919</c:v>
                </c:pt>
                <c:pt idx="103" formatCode="0.00">
                  <c:v>61.248659660060348</c:v>
                </c:pt>
                <c:pt idx="104" formatCode="0.00">
                  <c:v>61.58356721019301</c:v>
                </c:pt>
                <c:pt idx="105" formatCode="0.00">
                  <c:v>61.339862627228186</c:v>
                </c:pt>
                <c:pt idx="106" formatCode="0.00">
                  <c:v>59.473816713402428</c:v>
                </c:pt>
                <c:pt idx="107" formatCode="0.00">
                  <c:v>61.009201007029638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77-428E-83B2-62ED62275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4864463"/>
        <c:axId val="1574862799"/>
      </c:lineChart>
      <c:catAx>
        <c:axId val="157486446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862799"/>
        <c:crosses val="autoZero"/>
        <c:auto val="1"/>
        <c:lblAlgn val="ctr"/>
        <c:lblOffset val="100"/>
        <c:noMultiLvlLbl val="0"/>
      </c:catAx>
      <c:valAx>
        <c:axId val="157486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86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361950</xdr:colOff>
      <xdr:row>1</xdr:row>
      <xdr:rowOff>19050</xdr:rowOff>
    </xdr:from>
    <xdr:to>
      <xdr:col>19</xdr:col>
      <xdr:colOff>345668</xdr:colOff>
      <xdr:row>24</xdr:row>
      <xdr:rowOff>39205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F1684B-2ECF-4ECE-B3C1-531CB81F4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400050"/>
          <a:ext cx="5889218" cy="45921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12</xdr:row>
      <xdr:rowOff>28575</xdr:rowOff>
    </xdr:from>
    <xdr:to>
      <xdr:col>14</xdr:col>
      <xdr:colOff>247650</xdr:colOff>
      <xdr:row>27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10</xdr:row>
      <xdr:rowOff>180975</xdr:rowOff>
    </xdr:from>
    <xdr:to>
      <xdr:col>15</xdr:col>
      <xdr:colOff>485775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095A9E-569B-4E43-ADD6-545C3EB61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495300</xdr:colOff>
      <xdr:row>75</xdr:row>
      <xdr:rowOff>47625</xdr:rowOff>
    </xdr:from>
    <xdr:to>
      <xdr:col>29</xdr:col>
      <xdr:colOff>430659</xdr:colOff>
      <xdr:row>113</xdr:row>
      <xdr:rowOff>124846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5D7D0B-D849-44C9-B4CC-A53B773AA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29450" y="14335125"/>
          <a:ext cx="14575284" cy="731622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97" totalsRowShown="0">
  <autoFilter ref="A1:E97" xr:uid="{00000000-0009-0000-0100-000001000000}"/>
  <tableColumns count="5">
    <tableColumn id="1" xr3:uid="{00000000-0010-0000-0000-000001000000}" name="Date" dataDxfId="8"/>
    <tableColumn id="2" xr3:uid="{00000000-0010-0000-0000-000002000000}" name="TNHS"/>
    <tableColumn id="3" xr3:uid="{00000000-0010-0000-0000-000003000000}" name="Forecast(TNHS)" dataDxfId="7">
      <calculatedColumnFormula>_xlfn.FORECAST.ETS(A2,$B$2:$B$85,$A$2:$A$85,12,1)</calculatedColumnFormula>
    </tableColumn>
    <tableColumn id="4" xr3:uid="{00000000-0010-0000-0000-000004000000}" name="Lower Confidence Bound(TNHS)" dataDxfId="6">
      <calculatedColumnFormula>C2-_xlfn.FORECAST.ETS.CONFINT(A2,$B$2:$B$85,$A$2:$A$85,0.95,12,1)</calculatedColumnFormula>
    </tableColumn>
    <tableColumn id="5" xr3:uid="{00000000-0010-0000-0000-000005000000}" name="Upper Confidence Bound(TNHS)" dataDxfId="5">
      <calculatedColumnFormula>C2+_xlfn.FORECAST.ETS.CONFINT(A2,$B$2:$B$85,$A$2:$A$85,0.95,12,1)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8" totalsRowShown="0">
  <autoFilter ref="F1:G8" xr:uid="{00000000-0009-0000-0100-000002000000}"/>
  <tableColumns count="2">
    <tableColumn id="1" xr3:uid="{00000000-0010-0000-0100-000001000000}" name="Statistic"/>
    <tableColumn id="2" xr3:uid="{00000000-0010-0000-0100-000002000000}" name="Valu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871BAD-A969-4B2C-A947-0B6AD870C5DB}" name="Table3" displayName="Table3" ref="A1:E109" totalsRowShown="0">
  <autoFilter ref="A1:E109" xr:uid="{F6871BAD-A969-4B2C-A947-0B6AD870C5DB}"/>
  <tableColumns count="5">
    <tableColumn id="1" xr3:uid="{9671AB71-E676-43A4-B06F-432EF50632A4}" name="Date" dataDxfId="3"/>
    <tableColumn id="2" xr3:uid="{54E47CEE-9348-4ADD-9E7E-9B7EF862585A}" name="TNHS"/>
    <tableColumn id="3" xr3:uid="{F7D722E3-C6A8-4627-84EB-88799108F160}" name="Forecast(TNHS)">
      <calculatedColumnFormula>_xlfn.FORECAST.ETS(A2,$B$2:$B$85,$A$2:$A$85,1,1)</calculatedColumnFormula>
    </tableColumn>
    <tableColumn id="4" xr3:uid="{A6E7F268-40C6-4454-B494-C7FBBC8361FE}" name="Lower Confidence Bound(TNHS)" dataDxfId="2">
      <calculatedColumnFormula>C2-_xlfn.FORECAST.ETS.CONFINT(A2,$B$2:$B$85,$A$2:$A$85,0.95,1,1)</calculatedColumnFormula>
    </tableColumn>
    <tableColumn id="5" xr3:uid="{71C210EF-A1FF-42CD-AF93-2D5D2077E28A}" name="Upper Confidence Bound(TNHS)" dataDxfId="1">
      <calculatedColumnFormula>C2+_xlfn.FORECAST.ETS.CONFINT(A2,$B$2:$B$85,$A$2:$A$85,0.95,1,1)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ABAF06-31A6-4B33-AC3B-442EA2609047}" name="Table4" displayName="Table4" ref="G1:H8" totalsRowShown="0">
  <autoFilter ref="G1:H8" xr:uid="{F8ABAF06-31A6-4B33-AC3B-442EA2609047}"/>
  <tableColumns count="2">
    <tableColumn id="1" xr3:uid="{C63676AA-D007-4844-B1BD-55B476874513}" name="Statistic"/>
    <tableColumn id="2" xr3:uid="{62501B51-504F-44FC-8950-16E8C111FFB4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G10" sqref="G10"/>
    </sheetView>
  </sheetViews>
  <sheetFormatPr defaultColWidth="8.85546875" defaultRowHeight="15" x14ac:dyDescent="0.25"/>
  <cols>
    <col min="1" max="4" width="8.85546875" style="2"/>
    <col min="5" max="5" width="11.5703125" style="2" bestFit="1" customWidth="1"/>
    <col min="6" max="6" width="15" style="2" customWidth="1"/>
    <col min="7" max="7" width="11.5703125" style="2" bestFit="1" customWidth="1"/>
    <col min="8" max="16384" width="8.85546875" style="2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10" x14ac:dyDescent="0.25">
      <c r="A2" s="1">
        <v>1</v>
      </c>
      <c r="B2" s="1">
        <v>92</v>
      </c>
      <c r="C2" s="1">
        <v>88</v>
      </c>
      <c r="D2" s="1">
        <f>C2-B2</f>
        <v>-4</v>
      </c>
      <c r="E2" s="1">
        <f>ABS(D2)</f>
        <v>4</v>
      </c>
      <c r="F2" s="3">
        <f>E2/C2</f>
        <v>4.5454545454545456E-2</v>
      </c>
      <c r="G2" s="1">
        <f>D2^2</f>
        <v>16</v>
      </c>
      <c r="H2" s="1"/>
      <c r="I2" s="1"/>
    </row>
    <row r="3" spans="1:10" x14ac:dyDescent="0.25">
      <c r="A3" s="1">
        <v>2</v>
      </c>
      <c r="B3" s="1">
        <v>87</v>
      </c>
      <c r="C3" s="1">
        <v>88</v>
      </c>
      <c r="D3" s="1">
        <f t="shared" ref="D3:D7" si="0">C3-B3</f>
        <v>1</v>
      </c>
      <c r="E3" s="1">
        <f t="shared" ref="E3:E7" si="1">ABS(D3)</f>
        <v>1</v>
      </c>
      <c r="F3" s="3">
        <f t="shared" ref="F3:F7" si="2">E3/C3</f>
        <v>1.1363636363636364E-2</v>
      </c>
      <c r="G3" s="1">
        <f t="shared" ref="G3:G7" si="3">D3^2</f>
        <v>1</v>
      </c>
      <c r="H3" s="1"/>
      <c r="I3" s="1"/>
    </row>
    <row r="4" spans="1:10" x14ac:dyDescent="0.25">
      <c r="A4" s="1">
        <v>3</v>
      </c>
      <c r="B4" s="1">
        <v>95</v>
      </c>
      <c r="C4" s="1">
        <v>97</v>
      </c>
      <c r="D4" s="1">
        <f t="shared" si="0"/>
        <v>2</v>
      </c>
      <c r="E4" s="1">
        <f t="shared" si="1"/>
        <v>2</v>
      </c>
      <c r="F4" s="3">
        <f t="shared" si="2"/>
        <v>2.0618556701030927E-2</v>
      </c>
      <c r="G4" s="1">
        <f t="shared" si="3"/>
        <v>4</v>
      </c>
      <c r="H4" s="1"/>
      <c r="I4" s="1"/>
    </row>
    <row r="5" spans="1:10" x14ac:dyDescent="0.25">
      <c r="A5" s="1">
        <v>4</v>
      </c>
      <c r="B5" s="1">
        <v>90</v>
      </c>
      <c r="C5" s="1">
        <v>83</v>
      </c>
      <c r="D5" s="1">
        <f t="shared" si="0"/>
        <v>-7</v>
      </c>
      <c r="E5" s="1">
        <f t="shared" si="1"/>
        <v>7</v>
      </c>
      <c r="F5" s="3">
        <f t="shared" si="2"/>
        <v>8.4337349397590355E-2</v>
      </c>
      <c r="G5" s="1">
        <f t="shared" si="3"/>
        <v>49</v>
      </c>
      <c r="H5" s="1"/>
      <c r="I5" s="1"/>
    </row>
    <row r="6" spans="1:10" x14ac:dyDescent="0.25">
      <c r="A6" s="1">
        <v>5</v>
      </c>
      <c r="B6" s="1">
        <v>88</v>
      </c>
      <c r="C6" s="1">
        <v>91</v>
      </c>
      <c r="D6" s="1">
        <f t="shared" si="0"/>
        <v>3</v>
      </c>
      <c r="E6" s="1">
        <f t="shared" si="1"/>
        <v>3</v>
      </c>
      <c r="F6" s="3">
        <f t="shared" si="2"/>
        <v>3.2967032967032968E-2</v>
      </c>
      <c r="G6" s="1">
        <f t="shared" si="3"/>
        <v>9</v>
      </c>
      <c r="H6" s="1"/>
      <c r="I6" s="1"/>
    </row>
    <row r="7" spans="1:10" x14ac:dyDescent="0.25">
      <c r="A7" s="1">
        <v>6</v>
      </c>
      <c r="B7" s="1">
        <v>93</v>
      </c>
      <c r="C7" s="1">
        <v>93</v>
      </c>
      <c r="D7" s="1">
        <f t="shared" si="0"/>
        <v>0</v>
      </c>
      <c r="E7" s="1">
        <f t="shared" si="1"/>
        <v>0</v>
      </c>
      <c r="F7" s="3">
        <f t="shared" si="2"/>
        <v>0</v>
      </c>
      <c r="G7" s="1">
        <f t="shared" si="3"/>
        <v>0</v>
      </c>
      <c r="H7" s="1"/>
      <c r="I7" s="1"/>
    </row>
    <row r="8" spans="1:10" x14ac:dyDescent="0.25">
      <c r="A8" s="1" t="s">
        <v>7</v>
      </c>
      <c r="B8" s="1"/>
      <c r="C8" s="1"/>
      <c r="D8" s="1"/>
      <c r="E8" s="4">
        <f>AVERAGE(E2:E7)</f>
        <v>2.8333333333333335</v>
      </c>
      <c r="F8" s="3">
        <f t="shared" ref="F8:G8" si="4">AVERAGE(F2:F7)</f>
        <v>3.2456853480639342E-2</v>
      </c>
      <c r="G8" s="4">
        <f t="shared" si="4"/>
        <v>13.166666666666666</v>
      </c>
      <c r="H8" s="4">
        <f>SQRT(G8)</f>
        <v>3.6285901761795403</v>
      </c>
      <c r="I8" s="1"/>
    </row>
    <row r="9" spans="1:10" x14ac:dyDescent="0.25">
      <c r="A9" s="1"/>
      <c r="B9" s="1"/>
      <c r="C9" s="1"/>
      <c r="D9" s="1"/>
      <c r="E9" s="1" t="s">
        <v>8</v>
      </c>
      <c r="F9" s="1" t="s">
        <v>9</v>
      </c>
      <c r="G9" s="1" t="s">
        <v>10</v>
      </c>
      <c r="H9" s="1" t="s">
        <v>11</v>
      </c>
      <c r="I9" s="1"/>
    </row>
    <row r="10" spans="1:10" x14ac:dyDescent="0.25">
      <c r="F10" s="5">
        <f>F8</f>
        <v>3.2456853480639342E-2</v>
      </c>
      <c r="G10" s="2">
        <f t="array" ref="G10">AVERAGE(POWER(C2:C7-B2:B7,2))</f>
        <v>13.166666666666666</v>
      </c>
    </row>
    <row r="12" spans="1:10" ht="3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/>
      <c r="I12" s="1"/>
      <c r="J12" s="1"/>
    </row>
    <row r="13" spans="1:10" x14ac:dyDescent="0.25">
      <c r="A13" s="1">
        <v>1</v>
      </c>
      <c r="B13" s="1">
        <v>96</v>
      </c>
      <c r="C13" s="1">
        <v>91</v>
      </c>
      <c r="D13" s="1"/>
      <c r="E13" s="1"/>
      <c r="F13" s="1"/>
      <c r="G13" s="1"/>
      <c r="H13" s="1"/>
      <c r="I13" s="1"/>
      <c r="J13" s="1"/>
    </row>
    <row r="14" spans="1:10" x14ac:dyDescent="0.25">
      <c r="A14" s="1">
        <v>2</v>
      </c>
      <c r="B14" s="1">
        <v>89</v>
      </c>
      <c r="C14" s="1">
        <v>89</v>
      </c>
      <c r="D14" s="1"/>
      <c r="E14" s="1"/>
      <c r="F14" s="1"/>
      <c r="G14" s="1"/>
      <c r="H14" s="1"/>
      <c r="I14" s="1"/>
      <c r="J14" s="1"/>
    </row>
    <row r="15" spans="1:10" x14ac:dyDescent="0.25">
      <c r="A15" s="1">
        <v>3</v>
      </c>
      <c r="B15" s="1">
        <v>92</v>
      </c>
      <c r="C15" s="1">
        <v>90</v>
      </c>
      <c r="D15" s="1"/>
      <c r="E15" s="1"/>
      <c r="F15" s="1"/>
      <c r="G15" s="1"/>
      <c r="H15" s="1"/>
      <c r="I15" s="1"/>
      <c r="J15" s="1"/>
    </row>
    <row r="16" spans="1:10" x14ac:dyDescent="0.25">
      <c r="A16" s="1">
        <v>4</v>
      </c>
      <c r="B16" s="1">
        <v>93</v>
      </c>
      <c r="C16" s="1">
        <v>90</v>
      </c>
      <c r="D16" s="1"/>
      <c r="E16" s="1"/>
      <c r="F16" s="1"/>
      <c r="G16" s="1"/>
      <c r="H16" s="1"/>
      <c r="I16" s="1"/>
      <c r="J16" s="1"/>
    </row>
    <row r="17" spans="1:10" x14ac:dyDescent="0.25">
      <c r="A17" s="1">
        <v>5</v>
      </c>
      <c r="B17" s="1">
        <v>90</v>
      </c>
      <c r="C17" s="1">
        <v>86</v>
      </c>
      <c r="D17" s="1"/>
      <c r="E17" s="1"/>
      <c r="F17" s="1"/>
      <c r="G17" s="1"/>
      <c r="H17" s="1"/>
      <c r="I17" s="1"/>
      <c r="J17" s="1"/>
    </row>
    <row r="18" spans="1:10" x14ac:dyDescent="0.25">
      <c r="A18" s="1">
        <v>6</v>
      </c>
      <c r="B18" s="1">
        <v>85</v>
      </c>
      <c r="C18" s="1">
        <v>89</v>
      </c>
      <c r="D18" s="1"/>
      <c r="E18" s="1"/>
      <c r="F18" s="1"/>
      <c r="G18" s="1"/>
      <c r="H18" s="1"/>
      <c r="I18" s="1"/>
      <c r="J18" s="1"/>
    </row>
    <row r="19" spans="1:10" x14ac:dyDescent="0.25">
      <c r="A19" s="1" t="s">
        <v>7</v>
      </c>
      <c r="B19" s="1"/>
      <c r="C19" s="1"/>
      <c r="D19" s="1"/>
      <c r="E19" s="1"/>
      <c r="F19" s="1"/>
      <c r="G19" s="1">
        <f t="array" ref="G19">AVERAGE(POWER(C13:C18-B13:B18,2))</f>
        <v>11.666666666666666</v>
      </c>
      <c r="H19" s="1"/>
      <c r="I19" s="1"/>
      <c r="J19" s="1"/>
    </row>
    <row r="20" spans="1:10" x14ac:dyDescent="0.25">
      <c r="A20" s="1"/>
      <c r="B20" s="1"/>
      <c r="C20" s="1"/>
      <c r="D20" s="1"/>
      <c r="E20" s="1" t="s">
        <v>8</v>
      </c>
      <c r="F20" s="1" t="s">
        <v>9</v>
      </c>
      <c r="G20" s="1" t="s">
        <v>10</v>
      </c>
      <c r="H20" s="1" t="s">
        <v>11</v>
      </c>
      <c r="I20" s="1"/>
      <c r="J2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workbookViewId="0">
      <selection activeCell="G107" sqref="G107"/>
    </sheetView>
  </sheetViews>
  <sheetFormatPr defaultRowHeight="15" x14ac:dyDescent="0.25"/>
  <cols>
    <col min="2" max="2" width="9" customWidth="1"/>
    <col min="3" max="3" width="12.28515625" customWidth="1"/>
    <col min="4" max="4" width="12" customWidth="1"/>
    <col min="5" max="5" width="11.28515625" customWidth="1"/>
    <col min="6" max="6" width="10.28515625" bestFit="1" customWidth="1"/>
    <col min="7" max="7" width="10.140625" customWidth="1"/>
  </cols>
  <sheetData>
    <row r="1" spans="1:7" x14ac:dyDescent="0.25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s="12">
        <v>40179</v>
      </c>
      <c r="B2" s="13">
        <v>24</v>
      </c>
      <c r="F2" t="s">
        <v>21</v>
      </c>
      <c r="G2" s="16">
        <f>_xlfn.FORECAST.ETS.STAT($B$2:$B$85,$A$2:$A$85,1,12,1)</f>
        <v>0.501</v>
      </c>
    </row>
    <row r="3" spans="1:7" x14ac:dyDescent="0.25">
      <c r="A3" s="12">
        <v>40210</v>
      </c>
      <c r="B3" s="13">
        <v>27</v>
      </c>
      <c r="F3" t="s">
        <v>22</v>
      </c>
      <c r="G3" s="16">
        <f>_xlfn.FORECAST.ETS.STAT($B$2:$B$85,$A$2:$A$85,2,12,1)</f>
        <v>1E-3</v>
      </c>
    </row>
    <row r="4" spans="1:7" x14ac:dyDescent="0.25">
      <c r="A4" s="12">
        <v>40238</v>
      </c>
      <c r="B4" s="13">
        <v>36</v>
      </c>
      <c r="F4" t="s">
        <v>23</v>
      </c>
      <c r="G4" s="16">
        <f>_xlfn.FORECAST.ETS.STAT($B$2:$B$85,$A$2:$A$85,3,12,1)</f>
        <v>1E-3</v>
      </c>
    </row>
    <row r="5" spans="1:7" x14ac:dyDescent="0.25">
      <c r="A5" s="12">
        <v>40269</v>
      </c>
      <c r="B5" s="13">
        <v>41</v>
      </c>
      <c r="F5" t="s">
        <v>24</v>
      </c>
      <c r="G5" s="15">
        <f>_xlfn.FORECAST.ETS.STAT($B$2:$B$85,$A$2:$A$85,4,12,1)</f>
        <v>0.79846361115986686</v>
      </c>
    </row>
    <row r="6" spans="1:7" x14ac:dyDescent="0.25">
      <c r="A6" s="12">
        <v>40299</v>
      </c>
      <c r="B6" s="13">
        <v>26</v>
      </c>
      <c r="F6" t="s">
        <v>25</v>
      </c>
      <c r="G6" s="15">
        <f>_xlfn.FORECAST.ETS.STAT($B$2:$B$85,$A$2:$A$85,5,12,1)</f>
        <v>5.171367616600888E-2</v>
      </c>
    </row>
    <row r="7" spans="1:7" x14ac:dyDescent="0.25">
      <c r="A7" s="12">
        <v>40330</v>
      </c>
      <c r="B7" s="13">
        <v>28</v>
      </c>
      <c r="F7" t="s">
        <v>8</v>
      </c>
      <c r="G7" s="15">
        <f>_xlfn.FORECAST.ETS.STAT($B$2:$B$85,$A$2:$A$85,6,12,1)</f>
        <v>2.2600580180287757</v>
      </c>
    </row>
    <row r="8" spans="1:7" x14ac:dyDescent="0.25">
      <c r="A8" s="12">
        <v>40360</v>
      </c>
      <c r="B8" s="13">
        <v>26</v>
      </c>
      <c r="F8" t="s">
        <v>11</v>
      </c>
      <c r="G8" s="16">
        <f>_xlfn.FORECAST.ETS.STAT($B$2:$B$85,$A$2:$A$85,7,12,1)</f>
        <v>2.8621367251299032</v>
      </c>
    </row>
    <row r="9" spans="1:7" x14ac:dyDescent="0.25">
      <c r="A9" s="12">
        <v>40391</v>
      </c>
      <c r="B9" s="13">
        <v>23</v>
      </c>
    </row>
    <row r="10" spans="1:7" hidden="1" x14ac:dyDescent="0.25">
      <c r="A10" s="12">
        <v>40422</v>
      </c>
      <c r="B10" s="13">
        <v>25</v>
      </c>
    </row>
    <row r="11" spans="1:7" hidden="1" x14ac:dyDescent="0.25">
      <c r="A11" s="12">
        <v>40452</v>
      </c>
      <c r="B11" s="13">
        <v>23</v>
      </c>
    </row>
    <row r="12" spans="1:7" hidden="1" x14ac:dyDescent="0.25">
      <c r="A12" s="12">
        <v>40483</v>
      </c>
      <c r="B12" s="13">
        <v>20</v>
      </c>
    </row>
    <row r="13" spans="1:7" hidden="1" x14ac:dyDescent="0.25">
      <c r="A13" s="12">
        <v>40513</v>
      </c>
      <c r="B13" s="13">
        <v>23</v>
      </c>
    </row>
    <row r="14" spans="1:7" hidden="1" x14ac:dyDescent="0.25">
      <c r="A14" s="12">
        <v>40544</v>
      </c>
      <c r="B14" s="13">
        <v>21</v>
      </c>
    </row>
    <row r="15" spans="1:7" hidden="1" x14ac:dyDescent="0.25">
      <c r="A15" s="12">
        <v>40575</v>
      </c>
      <c r="B15" s="13">
        <v>22</v>
      </c>
    </row>
    <row r="16" spans="1:7" hidden="1" x14ac:dyDescent="0.25">
      <c r="A16" s="12">
        <v>40603</v>
      </c>
      <c r="B16" s="13">
        <v>28</v>
      </c>
    </row>
    <row r="17" spans="1:2" hidden="1" x14ac:dyDescent="0.25">
      <c r="A17" s="12">
        <v>40634</v>
      </c>
      <c r="B17" s="13">
        <v>30</v>
      </c>
    </row>
    <row r="18" spans="1:2" hidden="1" x14ac:dyDescent="0.25">
      <c r="A18" s="12">
        <v>40664</v>
      </c>
      <c r="B18" s="13">
        <v>28</v>
      </c>
    </row>
    <row r="19" spans="1:2" hidden="1" x14ac:dyDescent="0.25">
      <c r="A19" s="12">
        <v>40695</v>
      </c>
      <c r="B19" s="13">
        <v>28</v>
      </c>
    </row>
    <row r="20" spans="1:2" hidden="1" x14ac:dyDescent="0.25">
      <c r="A20" s="12">
        <v>40725</v>
      </c>
      <c r="B20" s="13">
        <v>27</v>
      </c>
    </row>
    <row r="21" spans="1:2" hidden="1" x14ac:dyDescent="0.25">
      <c r="A21" s="12">
        <v>40756</v>
      </c>
      <c r="B21" s="13">
        <v>25</v>
      </c>
    </row>
    <row r="22" spans="1:2" hidden="1" x14ac:dyDescent="0.25">
      <c r="A22" s="12">
        <v>40787</v>
      </c>
      <c r="B22" s="13">
        <v>24</v>
      </c>
    </row>
    <row r="23" spans="1:2" hidden="1" x14ac:dyDescent="0.25">
      <c r="A23" s="12">
        <v>40817</v>
      </c>
      <c r="B23" s="13">
        <v>25</v>
      </c>
    </row>
    <row r="24" spans="1:2" hidden="1" x14ac:dyDescent="0.25">
      <c r="A24" s="12">
        <v>40848</v>
      </c>
      <c r="B24" s="13">
        <v>23</v>
      </c>
    </row>
    <row r="25" spans="1:2" hidden="1" x14ac:dyDescent="0.25">
      <c r="A25" s="12">
        <v>40878</v>
      </c>
      <c r="B25" s="13">
        <v>24</v>
      </c>
    </row>
    <row r="26" spans="1:2" hidden="1" x14ac:dyDescent="0.25">
      <c r="A26" s="12">
        <v>40909</v>
      </c>
      <c r="B26" s="13">
        <v>23</v>
      </c>
    </row>
    <row r="27" spans="1:2" hidden="1" x14ac:dyDescent="0.25">
      <c r="A27" s="12">
        <v>40940</v>
      </c>
      <c r="B27" s="13">
        <v>30</v>
      </c>
    </row>
    <row r="28" spans="1:2" hidden="1" x14ac:dyDescent="0.25">
      <c r="A28" s="12">
        <v>40969</v>
      </c>
      <c r="B28" s="13">
        <v>34</v>
      </c>
    </row>
    <row r="29" spans="1:2" hidden="1" x14ac:dyDescent="0.25">
      <c r="A29" s="12">
        <v>41000</v>
      </c>
      <c r="B29" s="13">
        <v>34</v>
      </c>
    </row>
    <row r="30" spans="1:2" hidden="1" x14ac:dyDescent="0.25">
      <c r="A30" s="12">
        <v>41030</v>
      </c>
      <c r="B30" s="13">
        <v>35</v>
      </c>
    </row>
    <row r="31" spans="1:2" hidden="1" x14ac:dyDescent="0.25">
      <c r="A31" s="12">
        <v>41061</v>
      </c>
      <c r="B31" s="13">
        <v>34</v>
      </c>
    </row>
    <row r="32" spans="1:2" hidden="1" x14ac:dyDescent="0.25">
      <c r="A32" s="12">
        <v>41091</v>
      </c>
      <c r="B32" s="13">
        <v>33</v>
      </c>
    </row>
    <row r="33" spans="1:2" hidden="1" x14ac:dyDescent="0.25">
      <c r="A33" s="12">
        <v>41122</v>
      </c>
      <c r="B33" s="13">
        <v>31</v>
      </c>
    </row>
    <row r="34" spans="1:2" hidden="1" x14ac:dyDescent="0.25">
      <c r="A34" s="12">
        <v>41153</v>
      </c>
      <c r="B34" s="13">
        <v>30</v>
      </c>
    </row>
    <row r="35" spans="1:2" hidden="1" x14ac:dyDescent="0.25">
      <c r="A35" s="12">
        <v>41183</v>
      </c>
      <c r="B35" s="13">
        <v>29</v>
      </c>
    </row>
    <row r="36" spans="1:2" hidden="1" x14ac:dyDescent="0.25">
      <c r="A36" s="12">
        <v>41214</v>
      </c>
      <c r="B36" s="13">
        <v>28</v>
      </c>
    </row>
    <row r="37" spans="1:2" hidden="1" x14ac:dyDescent="0.25">
      <c r="A37" s="12">
        <v>41244</v>
      </c>
      <c r="B37" s="13">
        <v>28</v>
      </c>
    </row>
    <row r="38" spans="1:2" hidden="1" x14ac:dyDescent="0.25">
      <c r="A38" s="12">
        <v>41275</v>
      </c>
      <c r="B38" s="13">
        <v>32</v>
      </c>
    </row>
    <row r="39" spans="1:2" hidden="1" x14ac:dyDescent="0.25">
      <c r="A39" s="12">
        <v>41306</v>
      </c>
      <c r="B39" s="13">
        <v>36</v>
      </c>
    </row>
    <row r="40" spans="1:2" hidden="1" x14ac:dyDescent="0.25">
      <c r="A40" s="12">
        <v>41334</v>
      </c>
      <c r="B40" s="13">
        <v>41</v>
      </c>
    </row>
    <row r="41" spans="1:2" hidden="1" x14ac:dyDescent="0.25">
      <c r="A41" s="12">
        <v>41365</v>
      </c>
      <c r="B41" s="13">
        <v>43</v>
      </c>
    </row>
    <row r="42" spans="1:2" hidden="1" x14ac:dyDescent="0.25">
      <c r="A42" s="12">
        <v>41395</v>
      </c>
      <c r="B42" s="13">
        <v>40</v>
      </c>
    </row>
    <row r="43" spans="1:2" hidden="1" x14ac:dyDescent="0.25">
      <c r="A43" s="12">
        <v>41426</v>
      </c>
      <c r="B43" s="13">
        <v>43</v>
      </c>
    </row>
    <row r="44" spans="1:2" hidden="1" x14ac:dyDescent="0.25">
      <c r="A44" s="12">
        <v>41456</v>
      </c>
      <c r="B44" s="13">
        <v>33</v>
      </c>
    </row>
    <row r="45" spans="1:2" hidden="1" x14ac:dyDescent="0.25">
      <c r="A45" s="12">
        <v>41487</v>
      </c>
      <c r="B45" s="13">
        <v>31</v>
      </c>
    </row>
    <row r="46" spans="1:2" hidden="1" x14ac:dyDescent="0.25">
      <c r="A46" s="12">
        <v>41518</v>
      </c>
      <c r="B46" s="13">
        <v>31</v>
      </c>
    </row>
    <row r="47" spans="1:2" hidden="1" x14ac:dyDescent="0.25">
      <c r="A47" s="12">
        <v>41548</v>
      </c>
      <c r="B47" s="13">
        <v>36</v>
      </c>
    </row>
    <row r="48" spans="1:2" hidden="1" x14ac:dyDescent="0.25">
      <c r="A48" s="12">
        <v>41579</v>
      </c>
      <c r="B48" s="13">
        <v>32</v>
      </c>
    </row>
    <row r="49" spans="1:2" hidden="1" x14ac:dyDescent="0.25">
      <c r="A49" s="12">
        <v>41609</v>
      </c>
      <c r="B49" s="13">
        <v>31</v>
      </c>
    </row>
    <row r="50" spans="1:2" hidden="1" x14ac:dyDescent="0.25">
      <c r="A50" s="12">
        <v>41640</v>
      </c>
      <c r="B50" s="13">
        <v>33</v>
      </c>
    </row>
    <row r="51" spans="1:2" hidden="1" x14ac:dyDescent="0.25">
      <c r="A51" s="12">
        <v>41671</v>
      </c>
      <c r="B51" s="13">
        <v>35</v>
      </c>
    </row>
    <row r="52" spans="1:2" hidden="1" x14ac:dyDescent="0.25">
      <c r="A52" s="12">
        <v>41699</v>
      </c>
      <c r="B52" s="13">
        <v>39</v>
      </c>
    </row>
    <row r="53" spans="1:2" hidden="1" x14ac:dyDescent="0.25">
      <c r="A53" s="12">
        <v>41730</v>
      </c>
      <c r="B53" s="13">
        <v>39</v>
      </c>
    </row>
    <row r="54" spans="1:2" hidden="1" x14ac:dyDescent="0.25">
      <c r="A54" s="12">
        <v>41760</v>
      </c>
      <c r="B54" s="13">
        <v>43</v>
      </c>
    </row>
    <row r="55" spans="1:2" hidden="1" x14ac:dyDescent="0.25">
      <c r="A55" s="12">
        <v>41791</v>
      </c>
      <c r="B55" s="13">
        <v>38</v>
      </c>
    </row>
    <row r="56" spans="1:2" hidden="1" x14ac:dyDescent="0.25">
      <c r="A56" s="12">
        <v>41821</v>
      </c>
      <c r="B56" s="13">
        <v>35</v>
      </c>
    </row>
    <row r="57" spans="1:2" hidden="1" x14ac:dyDescent="0.25">
      <c r="A57" s="12">
        <v>41852</v>
      </c>
      <c r="B57" s="13">
        <v>36</v>
      </c>
    </row>
    <row r="58" spans="1:2" hidden="1" x14ac:dyDescent="0.25">
      <c r="A58" s="12">
        <v>41883</v>
      </c>
      <c r="B58" s="13">
        <v>37</v>
      </c>
    </row>
    <row r="59" spans="1:2" hidden="1" x14ac:dyDescent="0.25">
      <c r="A59" s="12">
        <v>41913</v>
      </c>
      <c r="B59" s="13">
        <v>38</v>
      </c>
    </row>
    <row r="60" spans="1:2" hidden="1" x14ac:dyDescent="0.25">
      <c r="A60" s="12">
        <v>41944</v>
      </c>
      <c r="B60" s="13">
        <v>31</v>
      </c>
    </row>
    <row r="61" spans="1:2" hidden="1" x14ac:dyDescent="0.25">
      <c r="A61" s="12">
        <v>41974</v>
      </c>
      <c r="B61" s="13">
        <v>35</v>
      </c>
    </row>
    <row r="62" spans="1:2" hidden="1" x14ac:dyDescent="0.25">
      <c r="A62" s="12">
        <v>42005</v>
      </c>
      <c r="B62" s="13">
        <v>39</v>
      </c>
    </row>
    <row r="63" spans="1:2" hidden="1" x14ac:dyDescent="0.25">
      <c r="A63" s="12">
        <v>42036</v>
      </c>
      <c r="B63" s="13">
        <v>45</v>
      </c>
    </row>
    <row r="64" spans="1:2" hidden="1" x14ac:dyDescent="0.25">
      <c r="A64" s="12">
        <v>42064</v>
      </c>
      <c r="B64" s="13">
        <v>46</v>
      </c>
    </row>
    <row r="65" spans="1:2" hidden="1" x14ac:dyDescent="0.25">
      <c r="A65" s="12">
        <v>42095</v>
      </c>
      <c r="B65" s="13">
        <v>48</v>
      </c>
    </row>
    <row r="66" spans="1:2" hidden="1" x14ac:dyDescent="0.25">
      <c r="A66" s="12">
        <v>42125</v>
      </c>
      <c r="B66" s="13">
        <v>47</v>
      </c>
    </row>
    <row r="67" spans="1:2" hidden="1" x14ac:dyDescent="0.25">
      <c r="A67" s="12">
        <v>42156</v>
      </c>
      <c r="B67" s="13">
        <v>44</v>
      </c>
    </row>
    <row r="68" spans="1:2" hidden="1" x14ac:dyDescent="0.25">
      <c r="A68" s="12">
        <v>42186</v>
      </c>
      <c r="B68" s="13">
        <v>43</v>
      </c>
    </row>
    <row r="69" spans="1:2" hidden="1" x14ac:dyDescent="0.25">
      <c r="A69" s="12">
        <v>42217</v>
      </c>
      <c r="B69" s="13">
        <v>41</v>
      </c>
    </row>
    <row r="70" spans="1:2" hidden="1" x14ac:dyDescent="0.25">
      <c r="A70" s="12">
        <v>42248</v>
      </c>
      <c r="B70" s="13">
        <v>35</v>
      </c>
    </row>
    <row r="71" spans="1:2" hidden="1" x14ac:dyDescent="0.25">
      <c r="A71" s="12">
        <v>42278</v>
      </c>
      <c r="B71" s="13">
        <v>39</v>
      </c>
    </row>
    <row r="72" spans="1:2" hidden="1" x14ac:dyDescent="0.25">
      <c r="A72" s="12">
        <v>42309</v>
      </c>
      <c r="B72" s="13">
        <v>36</v>
      </c>
    </row>
    <row r="73" spans="1:2" hidden="1" x14ac:dyDescent="0.25">
      <c r="A73" s="12">
        <v>42339</v>
      </c>
      <c r="B73" s="13">
        <v>38</v>
      </c>
    </row>
    <row r="74" spans="1:2" hidden="1" x14ac:dyDescent="0.25">
      <c r="A74" s="12">
        <v>42370</v>
      </c>
      <c r="B74" s="13">
        <v>39</v>
      </c>
    </row>
    <row r="75" spans="1:2" hidden="1" x14ac:dyDescent="0.25">
      <c r="A75" s="12">
        <v>42401</v>
      </c>
      <c r="B75" s="13">
        <v>45</v>
      </c>
    </row>
    <row r="76" spans="1:2" hidden="1" x14ac:dyDescent="0.25">
      <c r="A76" s="12">
        <v>42430</v>
      </c>
      <c r="B76" s="13">
        <v>50</v>
      </c>
    </row>
    <row r="77" spans="1:2" hidden="1" x14ac:dyDescent="0.25">
      <c r="A77" s="12">
        <v>42461</v>
      </c>
      <c r="B77" s="13">
        <v>55</v>
      </c>
    </row>
    <row r="78" spans="1:2" hidden="1" x14ac:dyDescent="0.25">
      <c r="A78" s="12">
        <v>42491</v>
      </c>
      <c r="B78" s="13">
        <v>53</v>
      </c>
    </row>
    <row r="79" spans="1:2" hidden="1" x14ac:dyDescent="0.25">
      <c r="A79" s="12">
        <v>42522</v>
      </c>
      <c r="B79" s="13">
        <v>50</v>
      </c>
    </row>
    <row r="80" spans="1:2" hidden="1" x14ac:dyDescent="0.25">
      <c r="A80" s="12">
        <v>42552</v>
      </c>
      <c r="B80" s="13">
        <v>54</v>
      </c>
    </row>
    <row r="81" spans="1:6" hidden="1" x14ac:dyDescent="0.25">
      <c r="A81" s="12">
        <v>42583</v>
      </c>
      <c r="B81" s="13">
        <v>46</v>
      </c>
    </row>
    <row r="82" spans="1:6" hidden="1" x14ac:dyDescent="0.25">
      <c r="A82" s="12">
        <v>42614</v>
      </c>
      <c r="B82" s="13">
        <v>44</v>
      </c>
    </row>
    <row r="83" spans="1:6" x14ac:dyDescent="0.25">
      <c r="A83" s="12">
        <v>42644</v>
      </c>
      <c r="B83" s="13">
        <v>46</v>
      </c>
    </row>
    <row r="84" spans="1:6" x14ac:dyDescent="0.25">
      <c r="A84" s="12">
        <v>42675</v>
      </c>
      <c r="B84" s="13">
        <v>40</v>
      </c>
    </row>
    <row r="85" spans="1:6" x14ac:dyDescent="0.25">
      <c r="A85" s="12">
        <v>42705</v>
      </c>
      <c r="B85" s="13">
        <v>38</v>
      </c>
      <c r="C85" s="17">
        <v>38</v>
      </c>
      <c r="D85" s="14">
        <v>38</v>
      </c>
      <c r="E85" s="14">
        <v>38</v>
      </c>
    </row>
    <row r="86" spans="1:6" x14ac:dyDescent="0.25">
      <c r="A86" s="12">
        <v>42736</v>
      </c>
      <c r="C86" s="17">
        <f t="shared" ref="C86:C97" si="0">_xlfn.FORECAST.ETS(A86,$B$2:$B$85,$A$2:$A$85,12,1)</f>
        <v>40.915766378857988</v>
      </c>
      <c r="D86" s="14">
        <f t="shared" ref="D86:D97" si="1">C86-_xlfn.FORECAST.ETS.CONFINT(A86,$B$2:$B$85,$A$2:$A$85,0.95,12,1)</f>
        <v>35.673812780414387</v>
      </c>
      <c r="E86" s="14">
        <f t="shared" ref="E86:E97" si="2">C86+_xlfn.FORECAST.ETS.CONFINT(A86,$B$2:$B$85,$A$2:$A$85,0.95,12,1)</f>
        <v>46.157719977301589</v>
      </c>
    </row>
    <row r="87" spans="1:6" x14ac:dyDescent="0.25">
      <c r="A87" s="12">
        <v>42767</v>
      </c>
      <c r="C87" s="17">
        <f t="shared" si="0"/>
        <v>44.924183627575985</v>
      </c>
      <c r="D87" s="14">
        <f t="shared" si="1"/>
        <v>39.058805295561818</v>
      </c>
      <c r="E87" s="14">
        <f t="shared" si="2"/>
        <v>50.789561959590152</v>
      </c>
      <c r="F87" s="6"/>
    </row>
    <row r="88" spans="1:6" x14ac:dyDescent="0.25">
      <c r="A88" s="12">
        <v>42795</v>
      </c>
      <c r="C88" s="17">
        <f t="shared" si="0"/>
        <v>49.931495375655757</v>
      </c>
      <c r="D88" s="14">
        <f t="shared" si="1"/>
        <v>43.500720624896502</v>
      </c>
      <c r="E88" s="14">
        <f t="shared" si="2"/>
        <v>56.362270126415012</v>
      </c>
      <c r="F88" s="6"/>
    </row>
    <row r="89" spans="1:6" x14ac:dyDescent="0.25">
      <c r="A89" s="12">
        <v>42826</v>
      </c>
      <c r="C89" s="17">
        <f t="shared" si="0"/>
        <v>51.184761437322571</v>
      </c>
      <c r="D89" s="14">
        <f t="shared" si="1"/>
        <v>44.232442742353598</v>
      </c>
      <c r="E89" s="14">
        <f t="shared" si="2"/>
        <v>58.137080132291544</v>
      </c>
      <c r="F89" s="6"/>
    </row>
    <row r="90" spans="1:6" hidden="1" x14ac:dyDescent="0.25">
      <c r="A90" s="12">
        <v>42856</v>
      </c>
      <c r="C90" s="17">
        <f t="shared" si="0"/>
        <v>49.835425190863155</v>
      </c>
      <c r="D90" s="14">
        <f t="shared" si="1"/>
        <v>42.396182490288496</v>
      </c>
      <c r="E90" s="14">
        <f t="shared" si="2"/>
        <v>57.274667891437815</v>
      </c>
    </row>
    <row r="91" spans="1:6" hidden="1" x14ac:dyDescent="0.25">
      <c r="A91" s="12">
        <v>42887</v>
      </c>
      <c r="C91" s="17">
        <f t="shared" si="0"/>
        <v>48.861750864105879</v>
      </c>
      <c r="D91" s="14">
        <f t="shared" si="1"/>
        <v>40.963794861691532</v>
      </c>
      <c r="E91" s="14">
        <f t="shared" si="2"/>
        <v>56.759706866520226</v>
      </c>
    </row>
    <row r="92" spans="1:6" hidden="1" x14ac:dyDescent="0.25">
      <c r="A92" s="12">
        <v>42917</v>
      </c>
      <c r="C92" s="17">
        <f t="shared" si="0"/>
        <v>47.521496230544905</v>
      </c>
      <c r="D92" s="14">
        <f t="shared" si="1"/>
        <v>39.188374284561618</v>
      </c>
      <c r="E92" s="14">
        <f t="shared" si="2"/>
        <v>55.854618176528191</v>
      </c>
    </row>
    <row r="93" spans="1:6" hidden="1" x14ac:dyDescent="0.25">
      <c r="A93" s="12">
        <v>42948</v>
      </c>
      <c r="C93" s="17">
        <f t="shared" si="0"/>
        <v>45.158272567918303</v>
      </c>
      <c r="D93" s="14">
        <f t="shared" si="1"/>
        <v>36.410014228918769</v>
      </c>
      <c r="E93" s="14">
        <f t="shared" si="2"/>
        <v>53.906530906917837</v>
      </c>
    </row>
    <row r="94" spans="1:6" hidden="1" x14ac:dyDescent="0.25">
      <c r="A94" s="12">
        <v>42979</v>
      </c>
      <c r="C94" s="17">
        <f t="shared" si="0"/>
        <v>45.205075744067635</v>
      </c>
      <c r="D94" s="14">
        <f t="shared" si="1"/>
        <v>36.058979758896271</v>
      </c>
      <c r="E94" s="14">
        <f t="shared" si="2"/>
        <v>54.351171729238999</v>
      </c>
    </row>
    <row r="95" spans="1:6" hidden="1" x14ac:dyDescent="0.25">
      <c r="A95" s="12">
        <v>43009</v>
      </c>
      <c r="C95" s="17">
        <f t="shared" si="0"/>
        <v>44.678401703070953</v>
      </c>
      <c r="D95" s="14">
        <f t="shared" si="1"/>
        <v>35.149596965064099</v>
      </c>
      <c r="E95" s="14">
        <f t="shared" si="2"/>
        <v>54.207206441077808</v>
      </c>
    </row>
    <row r="96" spans="1:6" hidden="1" x14ac:dyDescent="0.25">
      <c r="A96" s="12">
        <v>43040</v>
      </c>
      <c r="C96" s="17">
        <f t="shared" si="0"/>
        <v>42.534199874384676</v>
      </c>
      <c r="D96" s="14">
        <f t="shared" si="1"/>
        <v>32.636057482131861</v>
      </c>
      <c r="E96" s="14">
        <f t="shared" si="2"/>
        <v>52.432342266637491</v>
      </c>
    </row>
    <row r="97" spans="1:7" hidden="1" x14ac:dyDescent="0.25">
      <c r="A97" s="12">
        <v>43070</v>
      </c>
      <c r="C97" s="17">
        <f t="shared" si="0"/>
        <v>43.795951326919671</v>
      </c>
      <c r="D97" s="14">
        <f t="shared" si="1"/>
        <v>33.540394980583592</v>
      </c>
      <c r="E97" s="14">
        <f t="shared" si="2"/>
        <v>54.051507673255749</v>
      </c>
    </row>
    <row r="99" spans="1:7" s="6" customFormat="1" x14ac:dyDescent="0.25">
      <c r="A99" s="6" t="s">
        <v>32</v>
      </c>
      <c r="E99" s="6">
        <v>0.9</v>
      </c>
    </row>
    <row r="100" spans="1:7" x14ac:dyDescent="0.25">
      <c r="A100" t="s">
        <v>27</v>
      </c>
      <c r="E100">
        <v>3</v>
      </c>
    </row>
    <row r="101" spans="1:7" x14ac:dyDescent="0.25">
      <c r="A101" t="s">
        <v>26</v>
      </c>
      <c r="E101">
        <v>1</v>
      </c>
    </row>
    <row r="102" spans="1:7" x14ac:dyDescent="0.25">
      <c r="A102" t="s">
        <v>29</v>
      </c>
      <c r="E102" s="16">
        <f>G8</f>
        <v>2.8621367251299032</v>
      </c>
    </row>
    <row r="103" spans="1:7" x14ac:dyDescent="0.25">
      <c r="A103" s="19" t="s">
        <v>30</v>
      </c>
      <c r="E103">
        <f>E102*SQRT(4)</f>
        <v>5.7242734502598065</v>
      </c>
    </row>
    <row r="104" spans="1:7" x14ac:dyDescent="0.25">
      <c r="A104" t="s">
        <v>31</v>
      </c>
      <c r="E104">
        <f>_xlfn.NORM.INV(E99,0,E103)</f>
        <v>7.3359516017858475</v>
      </c>
    </row>
    <row r="106" spans="1:7" x14ac:dyDescent="0.25">
      <c r="A106" t="s">
        <v>28</v>
      </c>
      <c r="E106" s="18">
        <f>SUM(C86:C89)</f>
        <v>186.9562068194123</v>
      </c>
    </row>
    <row r="107" spans="1:7" x14ac:dyDescent="0.25">
      <c r="A107" t="s">
        <v>33</v>
      </c>
      <c r="E107" s="18">
        <f>E106+E104</f>
        <v>194.29215842119814</v>
      </c>
      <c r="G107">
        <f>_xlfn.NORM.INV(E99,E106,E103)</f>
        <v>194.29215842119814</v>
      </c>
    </row>
  </sheetData>
  <pageMargins left="0.7" right="0.7" top="0.75" bottom="0.75" header="0.3" footer="0.3"/>
  <pageSetup orientation="portrait" horizontalDpi="1200" verticalDpi="1200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CAB8-2623-47AC-AB23-5C298E035E42}">
  <dimension ref="A1:H109"/>
  <sheetViews>
    <sheetView tabSelected="1" topLeftCell="A76" workbookViewId="0">
      <selection activeCell="H83" sqref="H83"/>
    </sheetView>
  </sheetViews>
  <sheetFormatPr defaultRowHeight="15" x14ac:dyDescent="0.25"/>
  <cols>
    <col min="3" max="3" width="16.7109375" customWidth="1"/>
    <col min="4" max="4" width="31.42578125" customWidth="1"/>
    <col min="5" max="5" width="31.5703125" customWidth="1"/>
    <col min="7" max="7" width="10.140625" customWidth="1"/>
    <col min="8" max="8" width="8.28515625" customWidth="1"/>
  </cols>
  <sheetData>
    <row r="1" spans="1:8" x14ac:dyDescent="0.25">
      <c r="A1" t="s">
        <v>12</v>
      </c>
      <c r="B1" t="s">
        <v>15</v>
      </c>
      <c r="C1" t="s">
        <v>16</v>
      </c>
      <c r="D1" t="s">
        <v>17</v>
      </c>
      <c r="E1" t="s">
        <v>18</v>
      </c>
      <c r="G1" t="s">
        <v>19</v>
      </c>
      <c r="H1" t="s">
        <v>20</v>
      </c>
    </row>
    <row r="2" spans="1:8" x14ac:dyDescent="0.25">
      <c r="A2" s="20">
        <v>40179</v>
      </c>
      <c r="B2" s="21">
        <v>24</v>
      </c>
      <c r="G2" t="s">
        <v>21</v>
      </c>
      <c r="H2" s="15">
        <f>_xlfn.FORECAST.ETS.STAT($B$2:$B$85,$A$2:$A$85,1,1,1)</f>
        <v>0.501</v>
      </c>
    </row>
    <row r="3" spans="1:8" x14ac:dyDescent="0.25">
      <c r="A3" s="20">
        <v>40210</v>
      </c>
      <c r="B3" s="21">
        <v>27</v>
      </c>
      <c r="G3" t="s">
        <v>22</v>
      </c>
      <c r="H3" s="15">
        <f>_xlfn.FORECAST.ETS.STAT($B$2:$B$85,$A$2:$A$85,2,1,1)</f>
        <v>1E-3</v>
      </c>
    </row>
    <row r="4" spans="1:8" x14ac:dyDescent="0.25">
      <c r="A4" s="20">
        <v>40238</v>
      </c>
      <c r="B4" s="21">
        <v>36</v>
      </c>
      <c r="G4" t="s">
        <v>23</v>
      </c>
      <c r="H4" s="15">
        <f>_xlfn.FORECAST.ETS.STAT($B$2:$B$85,$A$2:$A$85,3,1,1)</f>
        <v>1E-3</v>
      </c>
    </row>
    <row r="5" spans="1:8" x14ac:dyDescent="0.25">
      <c r="A5" s="20">
        <v>40269</v>
      </c>
      <c r="B5" s="21">
        <v>41</v>
      </c>
      <c r="G5" t="s">
        <v>24</v>
      </c>
      <c r="H5" s="15">
        <f>_xlfn.FORECAST.ETS.STAT($B$2:$B$85,$A$2:$A$85,4,1,1)</f>
        <v>0.79846361115986686</v>
      </c>
    </row>
    <row r="6" spans="1:8" x14ac:dyDescent="0.25">
      <c r="A6" s="20">
        <v>40299</v>
      </c>
      <c r="B6" s="21">
        <v>26</v>
      </c>
      <c r="G6" t="s">
        <v>25</v>
      </c>
      <c r="H6" s="15">
        <f>_xlfn.FORECAST.ETS.STAT($B$2:$B$85,$A$2:$A$85,5,1,1)</f>
        <v>5.171367616600888E-2</v>
      </c>
    </row>
    <row r="7" spans="1:8" x14ac:dyDescent="0.25">
      <c r="A7" s="20">
        <v>40330</v>
      </c>
      <c r="B7" s="21">
        <v>28</v>
      </c>
      <c r="G7" t="s">
        <v>8</v>
      </c>
      <c r="H7" s="15">
        <f>_xlfn.FORECAST.ETS.STAT($B$2:$B$85,$A$2:$A$85,6,1,1)</f>
        <v>2.2600580180287757</v>
      </c>
    </row>
    <row r="8" spans="1:8" x14ac:dyDescent="0.25">
      <c r="A8" s="20">
        <v>40360</v>
      </c>
      <c r="B8" s="21">
        <v>26</v>
      </c>
      <c r="G8" t="s">
        <v>11</v>
      </c>
      <c r="H8" s="15">
        <f>_xlfn.FORECAST.ETS.STAT($B$2:$B$85,$A$2:$A$85,7,1,1)</f>
        <v>2.8621367251299032</v>
      </c>
    </row>
    <row r="9" spans="1:8" x14ac:dyDescent="0.25">
      <c r="A9" s="20">
        <v>40391</v>
      </c>
      <c r="B9" s="21">
        <v>23</v>
      </c>
    </row>
    <row r="10" spans="1:8" x14ac:dyDescent="0.25">
      <c r="A10" s="20">
        <v>40422</v>
      </c>
      <c r="B10" s="21">
        <v>25</v>
      </c>
    </row>
    <row r="11" spans="1:8" x14ac:dyDescent="0.25">
      <c r="A11" s="20">
        <v>40452</v>
      </c>
      <c r="B11" s="21">
        <v>23</v>
      </c>
    </row>
    <row r="12" spans="1:8" x14ac:dyDescent="0.25">
      <c r="A12" s="20">
        <v>40483</v>
      </c>
      <c r="B12" s="21">
        <v>20</v>
      </c>
    </row>
    <row r="13" spans="1:8" x14ac:dyDescent="0.25">
      <c r="A13" s="20">
        <v>40513</v>
      </c>
      <c r="B13" s="21">
        <v>23</v>
      </c>
    </row>
    <row r="14" spans="1:8" x14ac:dyDescent="0.25">
      <c r="A14" s="20">
        <v>40544</v>
      </c>
      <c r="B14" s="21">
        <v>21</v>
      </c>
    </row>
    <row r="15" spans="1:8" x14ac:dyDescent="0.25">
      <c r="A15" s="20">
        <v>40575</v>
      </c>
      <c r="B15" s="21">
        <v>22</v>
      </c>
    </row>
    <row r="16" spans="1:8" x14ac:dyDescent="0.25">
      <c r="A16" s="20">
        <v>40603</v>
      </c>
      <c r="B16" s="21">
        <v>28</v>
      </c>
    </row>
    <row r="17" spans="1:2" x14ac:dyDescent="0.25">
      <c r="A17" s="20">
        <v>40634</v>
      </c>
      <c r="B17" s="21">
        <v>30</v>
      </c>
    </row>
    <row r="18" spans="1:2" x14ac:dyDescent="0.25">
      <c r="A18" s="20">
        <v>40664</v>
      </c>
      <c r="B18" s="21">
        <v>28</v>
      </c>
    </row>
    <row r="19" spans="1:2" x14ac:dyDescent="0.25">
      <c r="A19" s="20">
        <v>40695</v>
      </c>
      <c r="B19" s="21">
        <v>28</v>
      </c>
    </row>
    <row r="20" spans="1:2" x14ac:dyDescent="0.25">
      <c r="A20" s="20">
        <v>40725</v>
      </c>
      <c r="B20" s="21">
        <v>27</v>
      </c>
    </row>
    <row r="21" spans="1:2" x14ac:dyDescent="0.25">
      <c r="A21" s="20">
        <v>40756</v>
      </c>
      <c r="B21" s="21">
        <v>25</v>
      </c>
    </row>
    <row r="22" spans="1:2" x14ac:dyDescent="0.25">
      <c r="A22" s="20">
        <v>40787</v>
      </c>
      <c r="B22" s="21">
        <v>24</v>
      </c>
    </row>
    <row r="23" spans="1:2" x14ac:dyDescent="0.25">
      <c r="A23" s="20">
        <v>40817</v>
      </c>
      <c r="B23" s="21">
        <v>25</v>
      </c>
    </row>
    <row r="24" spans="1:2" x14ac:dyDescent="0.25">
      <c r="A24" s="20">
        <v>40848</v>
      </c>
      <c r="B24" s="21">
        <v>23</v>
      </c>
    </row>
    <row r="25" spans="1:2" x14ac:dyDescent="0.25">
      <c r="A25" s="20">
        <v>40878</v>
      </c>
      <c r="B25" s="21">
        <v>24</v>
      </c>
    </row>
    <row r="26" spans="1:2" x14ac:dyDescent="0.25">
      <c r="A26" s="20">
        <v>40909</v>
      </c>
      <c r="B26" s="21">
        <v>23</v>
      </c>
    </row>
    <row r="27" spans="1:2" x14ac:dyDescent="0.25">
      <c r="A27" s="20">
        <v>40940</v>
      </c>
      <c r="B27" s="21">
        <v>30</v>
      </c>
    </row>
    <row r="28" spans="1:2" x14ac:dyDescent="0.25">
      <c r="A28" s="20">
        <v>40969</v>
      </c>
      <c r="B28" s="21">
        <v>34</v>
      </c>
    </row>
    <row r="29" spans="1:2" x14ac:dyDescent="0.25">
      <c r="A29" s="20">
        <v>41000</v>
      </c>
      <c r="B29" s="21">
        <v>34</v>
      </c>
    </row>
    <row r="30" spans="1:2" x14ac:dyDescent="0.25">
      <c r="A30" s="20">
        <v>41030</v>
      </c>
      <c r="B30" s="21">
        <v>35</v>
      </c>
    </row>
    <row r="31" spans="1:2" x14ac:dyDescent="0.25">
      <c r="A31" s="20">
        <v>41061</v>
      </c>
      <c r="B31" s="21">
        <v>34</v>
      </c>
    </row>
    <row r="32" spans="1:2" x14ac:dyDescent="0.25">
      <c r="A32" s="20">
        <v>41091</v>
      </c>
      <c r="B32" s="21">
        <v>33</v>
      </c>
    </row>
    <row r="33" spans="1:2" x14ac:dyDescent="0.25">
      <c r="A33" s="20">
        <v>41122</v>
      </c>
      <c r="B33" s="21">
        <v>31</v>
      </c>
    </row>
    <row r="34" spans="1:2" x14ac:dyDescent="0.25">
      <c r="A34" s="20">
        <v>41153</v>
      </c>
      <c r="B34" s="21">
        <v>30</v>
      </c>
    </row>
    <row r="35" spans="1:2" x14ac:dyDescent="0.25">
      <c r="A35" s="20">
        <v>41183</v>
      </c>
      <c r="B35" s="21">
        <v>29</v>
      </c>
    </row>
    <row r="36" spans="1:2" x14ac:dyDescent="0.25">
      <c r="A36" s="20">
        <v>41214</v>
      </c>
      <c r="B36" s="21">
        <v>28</v>
      </c>
    </row>
    <row r="37" spans="1:2" x14ac:dyDescent="0.25">
      <c r="A37" s="20">
        <v>41244</v>
      </c>
      <c r="B37" s="21">
        <v>28</v>
      </c>
    </row>
    <row r="38" spans="1:2" x14ac:dyDescent="0.25">
      <c r="A38" s="20">
        <v>41275</v>
      </c>
      <c r="B38" s="21">
        <v>32</v>
      </c>
    </row>
    <row r="39" spans="1:2" x14ac:dyDescent="0.25">
      <c r="A39" s="20">
        <v>41306</v>
      </c>
      <c r="B39" s="21">
        <v>36</v>
      </c>
    </row>
    <row r="40" spans="1:2" x14ac:dyDescent="0.25">
      <c r="A40" s="20">
        <v>41334</v>
      </c>
      <c r="B40" s="21">
        <v>41</v>
      </c>
    </row>
    <row r="41" spans="1:2" x14ac:dyDescent="0.25">
      <c r="A41" s="20">
        <v>41365</v>
      </c>
      <c r="B41" s="21">
        <v>43</v>
      </c>
    </row>
    <row r="42" spans="1:2" x14ac:dyDescent="0.25">
      <c r="A42" s="20">
        <v>41395</v>
      </c>
      <c r="B42" s="21">
        <v>40</v>
      </c>
    </row>
    <row r="43" spans="1:2" x14ac:dyDescent="0.25">
      <c r="A43" s="20">
        <v>41426</v>
      </c>
      <c r="B43" s="21">
        <v>43</v>
      </c>
    </row>
    <row r="44" spans="1:2" x14ac:dyDescent="0.25">
      <c r="A44" s="20">
        <v>41456</v>
      </c>
      <c r="B44" s="21">
        <v>33</v>
      </c>
    </row>
    <row r="45" spans="1:2" x14ac:dyDescent="0.25">
      <c r="A45" s="20">
        <v>41487</v>
      </c>
      <c r="B45" s="21">
        <v>31</v>
      </c>
    </row>
    <row r="46" spans="1:2" x14ac:dyDescent="0.25">
      <c r="A46" s="20">
        <v>41518</v>
      </c>
      <c r="B46" s="21">
        <v>31</v>
      </c>
    </row>
    <row r="47" spans="1:2" x14ac:dyDescent="0.25">
      <c r="A47" s="20">
        <v>41548</v>
      </c>
      <c r="B47" s="21">
        <v>36</v>
      </c>
    </row>
    <row r="48" spans="1:2" x14ac:dyDescent="0.25">
      <c r="A48" s="20">
        <v>41579</v>
      </c>
      <c r="B48" s="21">
        <v>32</v>
      </c>
    </row>
    <row r="49" spans="1:2" x14ac:dyDescent="0.25">
      <c r="A49" s="20">
        <v>41609</v>
      </c>
      <c r="B49" s="21">
        <v>31</v>
      </c>
    </row>
    <row r="50" spans="1:2" x14ac:dyDescent="0.25">
      <c r="A50" s="20">
        <v>41640</v>
      </c>
      <c r="B50" s="21">
        <v>33</v>
      </c>
    </row>
    <row r="51" spans="1:2" x14ac:dyDescent="0.25">
      <c r="A51" s="20">
        <v>41671</v>
      </c>
      <c r="B51" s="21">
        <v>35</v>
      </c>
    </row>
    <row r="52" spans="1:2" x14ac:dyDescent="0.25">
      <c r="A52" s="20">
        <v>41699</v>
      </c>
      <c r="B52" s="21">
        <v>39</v>
      </c>
    </row>
    <row r="53" spans="1:2" x14ac:dyDescent="0.25">
      <c r="A53" s="20">
        <v>41730</v>
      </c>
      <c r="B53" s="21">
        <v>39</v>
      </c>
    </row>
    <row r="54" spans="1:2" x14ac:dyDescent="0.25">
      <c r="A54" s="20">
        <v>41760</v>
      </c>
      <c r="B54" s="21">
        <v>43</v>
      </c>
    </row>
    <row r="55" spans="1:2" x14ac:dyDescent="0.25">
      <c r="A55" s="20">
        <v>41791</v>
      </c>
      <c r="B55" s="21">
        <v>38</v>
      </c>
    </row>
    <row r="56" spans="1:2" x14ac:dyDescent="0.25">
      <c r="A56" s="20">
        <v>41821</v>
      </c>
      <c r="B56" s="21">
        <v>35</v>
      </c>
    </row>
    <row r="57" spans="1:2" x14ac:dyDescent="0.25">
      <c r="A57" s="20">
        <v>41852</v>
      </c>
      <c r="B57" s="21">
        <v>36</v>
      </c>
    </row>
    <row r="58" spans="1:2" x14ac:dyDescent="0.25">
      <c r="A58" s="20">
        <v>41883</v>
      </c>
      <c r="B58" s="21">
        <v>37</v>
      </c>
    </row>
    <row r="59" spans="1:2" x14ac:dyDescent="0.25">
      <c r="A59" s="20">
        <v>41913</v>
      </c>
      <c r="B59" s="21">
        <v>38</v>
      </c>
    </row>
    <row r="60" spans="1:2" x14ac:dyDescent="0.25">
      <c r="A60" s="20">
        <v>41944</v>
      </c>
      <c r="B60" s="21">
        <v>31</v>
      </c>
    </row>
    <row r="61" spans="1:2" x14ac:dyDescent="0.25">
      <c r="A61" s="20">
        <v>41974</v>
      </c>
      <c r="B61" s="21">
        <v>35</v>
      </c>
    </row>
    <row r="62" spans="1:2" x14ac:dyDescent="0.25">
      <c r="A62" s="20">
        <v>42005</v>
      </c>
      <c r="B62" s="21">
        <v>39</v>
      </c>
    </row>
    <row r="63" spans="1:2" x14ac:dyDescent="0.25">
      <c r="A63" s="20">
        <v>42036</v>
      </c>
      <c r="B63" s="21">
        <v>45</v>
      </c>
    </row>
    <row r="64" spans="1:2" x14ac:dyDescent="0.25">
      <c r="A64" s="20">
        <v>42064</v>
      </c>
      <c r="B64" s="21">
        <v>46</v>
      </c>
    </row>
    <row r="65" spans="1:2" x14ac:dyDescent="0.25">
      <c r="A65" s="20">
        <v>42095</v>
      </c>
      <c r="B65" s="21">
        <v>48</v>
      </c>
    </row>
    <row r="66" spans="1:2" x14ac:dyDescent="0.25">
      <c r="A66" s="20">
        <v>42125</v>
      </c>
      <c r="B66" s="21">
        <v>47</v>
      </c>
    </row>
    <row r="67" spans="1:2" x14ac:dyDescent="0.25">
      <c r="A67" s="20">
        <v>42156</v>
      </c>
      <c r="B67" s="21">
        <v>44</v>
      </c>
    </row>
    <row r="68" spans="1:2" x14ac:dyDescent="0.25">
      <c r="A68" s="20">
        <v>42186</v>
      </c>
      <c r="B68" s="21">
        <v>43</v>
      </c>
    </row>
    <row r="69" spans="1:2" x14ac:dyDescent="0.25">
      <c r="A69" s="20">
        <v>42217</v>
      </c>
      <c r="B69" s="21">
        <v>41</v>
      </c>
    </row>
    <row r="70" spans="1:2" x14ac:dyDescent="0.25">
      <c r="A70" s="20">
        <v>42248</v>
      </c>
      <c r="B70" s="21">
        <v>35</v>
      </c>
    </row>
    <row r="71" spans="1:2" x14ac:dyDescent="0.25">
      <c r="A71" s="20">
        <v>42278</v>
      </c>
      <c r="B71" s="21">
        <v>39</v>
      </c>
    </row>
    <row r="72" spans="1:2" x14ac:dyDescent="0.25">
      <c r="A72" s="20">
        <v>42309</v>
      </c>
      <c r="B72" s="21">
        <v>36</v>
      </c>
    </row>
    <row r="73" spans="1:2" x14ac:dyDescent="0.25">
      <c r="A73" s="20">
        <v>42339</v>
      </c>
      <c r="B73" s="21">
        <v>38</v>
      </c>
    </row>
    <row r="74" spans="1:2" x14ac:dyDescent="0.25">
      <c r="A74" s="20">
        <v>42370</v>
      </c>
      <c r="B74" s="21">
        <v>39</v>
      </c>
    </row>
    <row r="75" spans="1:2" x14ac:dyDescent="0.25">
      <c r="A75" s="20">
        <v>42401</v>
      </c>
      <c r="B75" s="21">
        <v>45</v>
      </c>
    </row>
    <row r="76" spans="1:2" x14ac:dyDescent="0.25">
      <c r="A76" s="20">
        <v>42430</v>
      </c>
      <c r="B76" s="21">
        <v>50</v>
      </c>
    </row>
    <row r="77" spans="1:2" x14ac:dyDescent="0.25">
      <c r="A77" s="20">
        <v>42461</v>
      </c>
      <c r="B77" s="21">
        <v>55</v>
      </c>
    </row>
    <row r="78" spans="1:2" x14ac:dyDescent="0.25">
      <c r="A78" s="20">
        <v>42491</v>
      </c>
      <c r="B78" s="21">
        <v>53</v>
      </c>
    </row>
    <row r="79" spans="1:2" x14ac:dyDescent="0.25">
      <c r="A79" s="20">
        <v>42522</v>
      </c>
      <c r="B79" s="21">
        <v>50</v>
      </c>
    </row>
    <row r="80" spans="1:2" x14ac:dyDescent="0.25">
      <c r="A80" s="20">
        <v>42552</v>
      </c>
      <c r="B80" s="21">
        <v>54</v>
      </c>
    </row>
    <row r="81" spans="1:5" x14ac:dyDescent="0.25">
      <c r="A81" s="20">
        <v>42583</v>
      </c>
      <c r="B81" s="21">
        <v>46</v>
      </c>
    </row>
    <row r="82" spans="1:5" x14ac:dyDescent="0.25">
      <c r="A82" s="20">
        <v>42614</v>
      </c>
      <c r="B82" s="21">
        <v>44</v>
      </c>
    </row>
    <row r="83" spans="1:5" x14ac:dyDescent="0.25">
      <c r="A83" s="20">
        <v>42644</v>
      </c>
      <c r="B83" s="21">
        <v>46</v>
      </c>
    </row>
    <row r="84" spans="1:5" x14ac:dyDescent="0.25">
      <c r="A84" s="20">
        <v>42675</v>
      </c>
      <c r="B84" s="21">
        <v>40</v>
      </c>
    </row>
    <row r="85" spans="1:5" x14ac:dyDescent="0.25">
      <c r="A85" s="20">
        <v>42705</v>
      </c>
      <c r="B85" s="21">
        <v>38</v>
      </c>
      <c r="C85" s="21">
        <v>38</v>
      </c>
      <c r="D85" s="22">
        <v>38</v>
      </c>
      <c r="E85" s="22">
        <v>38</v>
      </c>
    </row>
    <row r="86" spans="1:5" x14ac:dyDescent="0.25">
      <c r="A86" s="20">
        <v>42736</v>
      </c>
      <c r="C86" s="21">
        <f>_xlfn.FORECAST.ETS(A86,$B$2:$B$85,$A$2:$A$85,1,1)</f>
        <v>40.915766378857988</v>
      </c>
      <c r="D86" s="22">
        <f>C86-_xlfn.FORECAST.ETS.CONFINT(A86,$B$2:$B$85,$A$2:$A$85,0.95,1,1)</f>
        <v>35.673812780414387</v>
      </c>
      <c r="E86" s="22">
        <f>C86+_xlfn.FORECAST.ETS.CONFINT(A86,$B$2:$B$85,$A$2:$A$85,0.95,1,1)</f>
        <v>46.157719977301589</v>
      </c>
    </row>
    <row r="87" spans="1:5" x14ac:dyDescent="0.25">
      <c r="A87" s="20">
        <v>42767</v>
      </c>
      <c r="C87" s="21">
        <f>_xlfn.FORECAST.ETS(A87,$B$2:$B$85,$A$2:$A$85,1,1)</f>
        <v>44.924183627575985</v>
      </c>
      <c r="D87" s="22">
        <f>C87-_xlfn.FORECAST.ETS.CONFINT(A87,$B$2:$B$85,$A$2:$A$85,0.95,1,1)</f>
        <v>39.058805295561818</v>
      </c>
      <c r="E87" s="22">
        <f>C87+_xlfn.FORECAST.ETS.CONFINT(A87,$B$2:$B$85,$A$2:$A$85,0.95,1,1)</f>
        <v>50.789561959590152</v>
      </c>
    </row>
    <row r="88" spans="1:5" x14ac:dyDescent="0.25">
      <c r="A88" s="20">
        <v>42795</v>
      </c>
      <c r="C88" s="21">
        <f>_xlfn.FORECAST.ETS(A88,$B$2:$B$85,$A$2:$A$85,1,1)</f>
        <v>49.931495375655757</v>
      </c>
      <c r="D88" s="22">
        <f>C88-_xlfn.FORECAST.ETS.CONFINT(A88,$B$2:$B$85,$A$2:$A$85,0.95,1,1)</f>
        <v>43.500720624896502</v>
      </c>
      <c r="E88" s="22">
        <f>C88+_xlfn.FORECAST.ETS.CONFINT(A88,$B$2:$B$85,$A$2:$A$85,0.95,1,1)</f>
        <v>56.362270126415012</v>
      </c>
    </row>
    <row r="89" spans="1:5" x14ac:dyDescent="0.25">
      <c r="A89" s="20">
        <v>42826</v>
      </c>
      <c r="C89" s="21">
        <f>_xlfn.FORECAST.ETS(A89,$B$2:$B$85,$A$2:$A$85,1,1)</f>
        <v>51.184761437322571</v>
      </c>
      <c r="D89" s="22">
        <f>C89-_xlfn.FORECAST.ETS.CONFINT(A89,$B$2:$B$85,$A$2:$A$85,0.95,1,1)</f>
        <v>44.232442742353598</v>
      </c>
      <c r="E89" s="22">
        <f>C89+_xlfn.FORECAST.ETS.CONFINT(A89,$B$2:$B$85,$A$2:$A$85,0.95,1,1)</f>
        <v>58.137080132291544</v>
      </c>
    </row>
    <row r="90" spans="1:5" x14ac:dyDescent="0.25">
      <c r="A90" s="20">
        <v>42856</v>
      </c>
      <c r="C90" s="21">
        <f>_xlfn.FORECAST.ETS(A90,$B$2:$B$85,$A$2:$A$85,1,1)</f>
        <v>49.835425190863155</v>
      </c>
      <c r="D90" s="22">
        <f>C90-_xlfn.FORECAST.ETS.CONFINT(A90,$B$2:$B$85,$A$2:$A$85,0.95,1,1)</f>
        <v>42.396182490288496</v>
      </c>
      <c r="E90" s="22">
        <f>C90+_xlfn.FORECAST.ETS.CONFINT(A90,$B$2:$B$85,$A$2:$A$85,0.95,1,1)</f>
        <v>57.274667891437815</v>
      </c>
    </row>
    <row r="91" spans="1:5" x14ac:dyDescent="0.25">
      <c r="A91" s="20">
        <v>42887</v>
      </c>
      <c r="C91" s="21">
        <f>_xlfn.FORECAST.ETS(A91,$B$2:$B$85,$A$2:$A$85,1,1)</f>
        <v>48.861750864105879</v>
      </c>
      <c r="D91" s="22">
        <f>C91-_xlfn.FORECAST.ETS.CONFINT(A91,$B$2:$B$85,$A$2:$A$85,0.95,1,1)</f>
        <v>40.963794861691532</v>
      </c>
      <c r="E91" s="22">
        <f>C91+_xlfn.FORECAST.ETS.CONFINT(A91,$B$2:$B$85,$A$2:$A$85,0.95,1,1)</f>
        <v>56.759706866520226</v>
      </c>
    </row>
    <row r="92" spans="1:5" x14ac:dyDescent="0.25">
      <c r="A92" s="20">
        <v>42917</v>
      </c>
      <c r="C92" s="21">
        <f>_xlfn.FORECAST.ETS(A92,$B$2:$B$85,$A$2:$A$85,1,1)</f>
        <v>47.521496230544905</v>
      </c>
      <c r="D92" s="22">
        <f>C92-_xlfn.FORECAST.ETS.CONFINT(A92,$B$2:$B$85,$A$2:$A$85,0.95,1,1)</f>
        <v>39.188374284561618</v>
      </c>
      <c r="E92" s="22">
        <f>C92+_xlfn.FORECAST.ETS.CONFINT(A92,$B$2:$B$85,$A$2:$A$85,0.95,1,1)</f>
        <v>55.854618176528191</v>
      </c>
    </row>
    <row r="93" spans="1:5" x14ac:dyDescent="0.25">
      <c r="A93" s="20">
        <v>42948</v>
      </c>
      <c r="C93" s="21">
        <f>_xlfn.FORECAST.ETS(A93,$B$2:$B$85,$A$2:$A$85,1,1)</f>
        <v>45.158272567918303</v>
      </c>
      <c r="D93" s="22">
        <f>C93-_xlfn.FORECAST.ETS.CONFINT(A93,$B$2:$B$85,$A$2:$A$85,0.95,1,1)</f>
        <v>36.410014228918769</v>
      </c>
      <c r="E93" s="22">
        <f>C93+_xlfn.FORECAST.ETS.CONFINT(A93,$B$2:$B$85,$A$2:$A$85,0.95,1,1)</f>
        <v>53.906530906917837</v>
      </c>
    </row>
    <row r="94" spans="1:5" x14ac:dyDescent="0.25">
      <c r="A94" s="20">
        <v>42979</v>
      </c>
      <c r="C94" s="21">
        <f>_xlfn.FORECAST.ETS(A94,$B$2:$B$85,$A$2:$A$85,1,1)</f>
        <v>45.205075744067635</v>
      </c>
      <c r="D94" s="22">
        <f>C94-_xlfn.FORECAST.ETS.CONFINT(A94,$B$2:$B$85,$A$2:$A$85,0.95,1,1)</f>
        <v>36.058979758896271</v>
      </c>
      <c r="E94" s="22">
        <f>C94+_xlfn.FORECAST.ETS.CONFINT(A94,$B$2:$B$85,$A$2:$A$85,0.95,1,1)</f>
        <v>54.351171729238999</v>
      </c>
    </row>
    <row r="95" spans="1:5" x14ac:dyDescent="0.25">
      <c r="A95" s="20">
        <v>43009</v>
      </c>
      <c r="C95" s="21">
        <f>_xlfn.FORECAST.ETS(A95,$B$2:$B$85,$A$2:$A$85,1,1)</f>
        <v>44.678401703070953</v>
      </c>
      <c r="D95" s="22">
        <f>C95-_xlfn.FORECAST.ETS.CONFINT(A95,$B$2:$B$85,$A$2:$A$85,0.95,1,1)</f>
        <v>35.149596965064099</v>
      </c>
      <c r="E95" s="22">
        <f>C95+_xlfn.FORECAST.ETS.CONFINT(A95,$B$2:$B$85,$A$2:$A$85,0.95,1,1)</f>
        <v>54.207206441077808</v>
      </c>
    </row>
    <row r="96" spans="1:5" x14ac:dyDescent="0.25">
      <c r="A96" s="20">
        <v>43040</v>
      </c>
      <c r="C96" s="21">
        <f>_xlfn.FORECAST.ETS(A96,$B$2:$B$85,$A$2:$A$85,1,1)</f>
        <v>42.534199874384676</v>
      </c>
      <c r="D96" s="22">
        <f>C96-_xlfn.FORECAST.ETS.CONFINT(A96,$B$2:$B$85,$A$2:$A$85,0.95,1,1)</f>
        <v>32.636057482131861</v>
      </c>
      <c r="E96" s="22">
        <f>C96+_xlfn.FORECAST.ETS.CONFINT(A96,$B$2:$B$85,$A$2:$A$85,0.95,1,1)</f>
        <v>52.432342266637491</v>
      </c>
    </row>
    <row r="97" spans="1:5" x14ac:dyDescent="0.25">
      <c r="A97" s="20">
        <v>43070</v>
      </c>
      <c r="C97" s="21">
        <f>_xlfn.FORECAST.ETS(A97,$B$2:$B$85,$A$2:$A$85,1,1)</f>
        <v>43.795951326919671</v>
      </c>
      <c r="D97" s="22">
        <f>C97-_xlfn.FORECAST.ETS.CONFINT(A97,$B$2:$B$85,$A$2:$A$85,0.95,1,1)</f>
        <v>33.540394980583592</v>
      </c>
      <c r="E97" s="22">
        <f>C97+_xlfn.FORECAST.ETS.CONFINT(A97,$B$2:$B$85,$A$2:$A$85,0.95,1,1)</f>
        <v>54.051507673255749</v>
      </c>
    </row>
    <row r="98" spans="1:5" x14ac:dyDescent="0.25">
      <c r="A98" s="20">
        <v>43101</v>
      </c>
      <c r="C98" s="21">
        <f>_xlfn.FORECAST.ETS(A98,$B$2:$B$85,$A$2:$A$85,1,1)</f>
        <v>44.205805093678144</v>
      </c>
      <c r="D98" s="22">
        <f>C98-_xlfn.FORECAST.ETS.CONFINT(A98,$B$2:$B$85,$A$2:$A$85,0.95,1,1)</f>
        <v>33.602219184018907</v>
      </c>
      <c r="E98" s="22">
        <f>C98+_xlfn.FORECAST.ETS.CONFINT(A98,$B$2:$B$85,$A$2:$A$85,0.95,1,1)</f>
        <v>54.809391003337382</v>
      </c>
    </row>
    <row r="99" spans="1:5" x14ac:dyDescent="0.25">
      <c r="A99" s="20">
        <v>43132</v>
      </c>
      <c r="C99" s="21">
        <f>_xlfn.FORECAST.ETS(A99,$B$2:$B$85,$A$2:$A$85,1,1)</f>
        <v>48.214222342396148</v>
      </c>
      <c r="D99" s="22">
        <f>C99-_xlfn.FORECAST.ETS.CONFINT(A99,$B$2:$B$85,$A$2:$A$85,0.95,1,1)</f>
        <v>37.273672433265723</v>
      </c>
      <c r="E99" s="22">
        <f>C99+_xlfn.FORECAST.ETS.CONFINT(A99,$B$2:$B$85,$A$2:$A$85,0.95,1,1)</f>
        <v>59.154772251526573</v>
      </c>
    </row>
    <row r="100" spans="1:5" x14ac:dyDescent="0.25">
      <c r="A100" s="20">
        <v>43160</v>
      </c>
      <c r="C100" s="21">
        <f>_xlfn.FORECAST.ETS(A100,$B$2:$B$85,$A$2:$A$85,1,1)</f>
        <v>53.22153409047592</v>
      </c>
      <c r="D100" s="22">
        <f>C100-_xlfn.FORECAST.ETS.CONFINT(A100,$B$2:$B$85,$A$2:$A$85,0.95,1,1)</f>
        <v>41.952838273008837</v>
      </c>
      <c r="E100" s="22">
        <f>C100+_xlfn.FORECAST.ETS.CONFINT(A100,$B$2:$B$85,$A$2:$A$85,0.95,1,1)</f>
        <v>64.490229907943004</v>
      </c>
    </row>
    <row r="101" spans="1:5" x14ac:dyDescent="0.25">
      <c r="A101" s="20">
        <v>43191</v>
      </c>
      <c r="C101" s="21">
        <f>_xlfn.FORECAST.ETS(A101,$B$2:$B$85,$A$2:$A$85,1,1)</f>
        <v>54.474800152142727</v>
      </c>
      <c r="D101" s="22">
        <f>C101-_xlfn.FORECAST.ETS.CONFINT(A101,$B$2:$B$85,$A$2:$A$85,0.95,1,1)</f>
        <v>42.886025047026656</v>
      </c>
      <c r="E101" s="22">
        <f>C101+_xlfn.FORECAST.ETS.CONFINT(A101,$B$2:$B$85,$A$2:$A$85,0.95,1,1)</f>
        <v>66.063575257258805</v>
      </c>
    </row>
    <row r="102" spans="1:5" x14ac:dyDescent="0.25">
      <c r="A102" s="20">
        <v>43221</v>
      </c>
      <c r="C102" s="21">
        <f>_xlfn.FORECAST.ETS(A102,$B$2:$B$85,$A$2:$A$85,1,1)</f>
        <v>53.125463905683311</v>
      </c>
      <c r="D102" s="22">
        <f>C102-_xlfn.FORECAST.ETS.CONFINT(A102,$B$2:$B$85,$A$2:$A$85,0.95,1,1)</f>
        <v>41.224022971855064</v>
      </c>
      <c r="E102" s="22">
        <f>C102+_xlfn.FORECAST.ETS.CONFINT(A102,$B$2:$B$85,$A$2:$A$85,0.95,1,1)</f>
        <v>65.026904839511559</v>
      </c>
    </row>
    <row r="103" spans="1:5" x14ac:dyDescent="0.25">
      <c r="A103" s="20">
        <v>43252</v>
      </c>
      <c r="C103" s="21">
        <f>_xlfn.FORECAST.ETS(A103,$B$2:$B$85,$A$2:$A$85,1,1)</f>
        <v>52.151789578926042</v>
      </c>
      <c r="D103" s="22">
        <f>C103-_xlfn.FORECAST.ETS.CONFINT(A103,$B$2:$B$85,$A$2:$A$85,0.95,1,1)</f>
        <v>39.94452436610753</v>
      </c>
      <c r="E103" s="22">
        <f>C103+_xlfn.FORECAST.ETS.CONFINT(A103,$B$2:$B$85,$A$2:$A$85,0.95,1,1)</f>
        <v>64.359054791744555</v>
      </c>
    </row>
    <row r="104" spans="1:5" x14ac:dyDescent="0.25">
      <c r="A104" s="20">
        <v>43282</v>
      </c>
      <c r="C104" s="21">
        <f>_xlfn.FORECAST.ETS(A104,$B$2:$B$85,$A$2:$A$85,1,1)</f>
        <v>50.811534945365068</v>
      </c>
      <c r="D104" s="22">
        <f>C104-_xlfn.FORECAST.ETS.CONFINT(A104,$B$2:$B$85,$A$2:$A$85,0.95,1,1)</f>
        <v>38.304782912276217</v>
      </c>
      <c r="E104" s="22">
        <f>C104+_xlfn.FORECAST.ETS.CONFINT(A104,$B$2:$B$85,$A$2:$A$85,0.95,1,1)</f>
        <v>63.318286978453919</v>
      </c>
    </row>
    <row r="105" spans="1:5" x14ac:dyDescent="0.25">
      <c r="A105" s="20">
        <v>43313</v>
      </c>
      <c r="C105" s="21">
        <f>_xlfn.FORECAST.ETS(A105,$B$2:$B$85,$A$2:$A$85,1,1)</f>
        <v>48.448311282738459</v>
      </c>
      <c r="D105" s="22">
        <f>C105-_xlfn.FORECAST.ETS.CONFINT(A105,$B$2:$B$85,$A$2:$A$85,0.95,1,1)</f>
        <v>35.64796290541657</v>
      </c>
      <c r="E105" s="22">
        <f>C105+_xlfn.FORECAST.ETS.CONFINT(A105,$B$2:$B$85,$A$2:$A$85,0.95,1,1)</f>
        <v>61.248659660060348</v>
      </c>
    </row>
    <row r="106" spans="1:5" x14ac:dyDescent="0.25">
      <c r="A106" s="20">
        <v>43344</v>
      </c>
      <c r="C106" s="21">
        <f>_xlfn.FORECAST.ETS(A106,$B$2:$B$85,$A$2:$A$85,1,1)</f>
        <v>48.495114458887798</v>
      </c>
      <c r="D106" s="22">
        <f>C106-_xlfn.FORECAST.ETS.CONFINT(A106,$B$2:$B$85,$A$2:$A$85,0.95,1,1)</f>
        <v>35.406661707582586</v>
      </c>
      <c r="E106" s="22">
        <f>C106+_xlfn.FORECAST.ETS.CONFINT(A106,$B$2:$B$85,$A$2:$A$85,0.95,1,1)</f>
        <v>61.58356721019301</v>
      </c>
    </row>
    <row r="107" spans="1:5" x14ac:dyDescent="0.25">
      <c r="A107" s="20">
        <v>43374</v>
      </c>
      <c r="C107" s="21">
        <f>_xlfn.FORECAST.ETS(A107,$B$2:$B$85,$A$2:$A$85,1,1)</f>
        <v>47.968440417891117</v>
      </c>
      <c r="D107" s="22">
        <f>C107-_xlfn.FORECAST.ETS.CONFINT(A107,$B$2:$B$85,$A$2:$A$85,0.95,1,1)</f>
        <v>34.597018208554047</v>
      </c>
      <c r="E107" s="22">
        <f>C107+_xlfn.FORECAST.ETS.CONFINT(A107,$B$2:$B$85,$A$2:$A$85,0.95,1,1)</f>
        <v>61.339862627228186</v>
      </c>
    </row>
    <row r="108" spans="1:5" x14ac:dyDescent="0.25">
      <c r="A108" s="20">
        <v>43405</v>
      </c>
      <c r="C108" s="21">
        <f>_xlfn.FORECAST.ETS(A108,$B$2:$B$85,$A$2:$A$85,1,1)</f>
        <v>45.824238589204832</v>
      </c>
      <c r="D108" s="22">
        <f>C108-_xlfn.FORECAST.ETS.CONFINT(A108,$B$2:$B$85,$A$2:$A$85,0.95,1,1)</f>
        <v>32.174660465007236</v>
      </c>
      <c r="E108" s="22">
        <f>C108+_xlfn.FORECAST.ETS.CONFINT(A108,$B$2:$B$85,$A$2:$A$85,0.95,1,1)</f>
        <v>59.473816713402428</v>
      </c>
    </row>
    <row r="109" spans="1:5" x14ac:dyDescent="0.25">
      <c r="A109" s="20">
        <v>43435</v>
      </c>
      <c r="C109" s="21">
        <f>_xlfn.FORECAST.ETS(A109,$B$2:$B$85,$A$2:$A$85,1,1)</f>
        <v>47.085990041739826</v>
      </c>
      <c r="D109" s="22">
        <f>C109-_xlfn.FORECAST.ETS.CONFINT(A109,$B$2:$B$85,$A$2:$A$85,0.95,1,1)</f>
        <v>33.162779076450015</v>
      </c>
      <c r="E109" s="22">
        <f>C109+_xlfn.FORECAST.ETS.CONFINT(A109,$B$2:$B$85,$A$2:$A$85,0.95,1,1)</f>
        <v>61.009201007029638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5"/>
  <sheetViews>
    <sheetView workbookViewId="0">
      <selection sqref="A1:B85"/>
    </sheetView>
  </sheetViews>
  <sheetFormatPr defaultRowHeight="15" x14ac:dyDescent="0.25"/>
  <cols>
    <col min="1" max="1" width="9.140625" style="6"/>
  </cols>
  <sheetData>
    <row r="1" spans="1:2" x14ac:dyDescent="0.25">
      <c r="A1" s="6" t="s">
        <v>12</v>
      </c>
      <c r="B1" t="s">
        <v>15</v>
      </c>
    </row>
    <row r="2" spans="1:2" x14ac:dyDescent="0.25">
      <c r="A2" s="11">
        <v>40179</v>
      </c>
      <c r="B2">
        <v>24</v>
      </c>
    </row>
    <row r="3" spans="1:2" x14ac:dyDescent="0.25">
      <c r="A3" s="11">
        <v>40210</v>
      </c>
      <c r="B3">
        <v>27</v>
      </c>
    </row>
    <row r="4" spans="1:2" x14ac:dyDescent="0.25">
      <c r="A4" s="11">
        <v>40238</v>
      </c>
      <c r="B4">
        <v>36</v>
      </c>
    </row>
    <row r="5" spans="1:2" x14ac:dyDescent="0.25">
      <c r="A5" s="11">
        <v>40269</v>
      </c>
      <c r="B5">
        <v>41</v>
      </c>
    </row>
    <row r="6" spans="1:2" x14ac:dyDescent="0.25">
      <c r="A6" s="11">
        <v>40299</v>
      </c>
      <c r="B6">
        <v>26</v>
      </c>
    </row>
    <row r="7" spans="1:2" x14ac:dyDescent="0.25">
      <c r="A7" s="11">
        <v>40330</v>
      </c>
      <c r="B7">
        <v>28</v>
      </c>
    </row>
    <row r="8" spans="1:2" x14ac:dyDescent="0.25">
      <c r="A8" s="11">
        <v>40360</v>
      </c>
      <c r="B8">
        <v>26</v>
      </c>
    </row>
    <row r="9" spans="1:2" x14ac:dyDescent="0.25">
      <c r="A9" s="11">
        <v>40391</v>
      </c>
      <c r="B9">
        <v>23</v>
      </c>
    </row>
    <row r="10" spans="1:2" x14ac:dyDescent="0.25">
      <c r="A10" s="11">
        <v>40422</v>
      </c>
      <c r="B10">
        <v>25</v>
      </c>
    </row>
    <row r="11" spans="1:2" x14ac:dyDescent="0.25">
      <c r="A11" s="11">
        <v>40452</v>
      </c>
      <c r="B11">
        <v>23</v>
      </c>
    </row>
    <row r="12" spans="1:2" x14ac:dyDescent="0.25">
      <c r="A12" s="11">
        <v>40483</v>
      </c>
      <c r="B12">
        <v>20</v>
      </c>
    </row>
    <row r="13" spans="1:2" x14ac:dyDescent="0.25">
      <c r="A13" s="11">
        <v>40513</v>
      </c>
      <c r="B13">
        <v>23</v>
      </c>
    </row>
    <row r="14" spans="1:2" x14ac:dyDescent="0.25">
      <c r="A14" s="11">
        <v>40544</v>
      </c>
      <c r="B14">
        <v>21</v>
      </c>
    </row>
    <row r="15" spans="1:2" x14ac:dyDescent="0.25">
      <c r="A15" s="11">
        <v>40575</v>
      </c>
      <c r="B15">
        <v>22</v>
      </c>
    </row>
    <row r="16" spans="1:2" x14ac:dyDescent="0.25">
      <c r="A16" s="11">
        <v>40603</v>
      </c>
      <c r="B16">
        <v>28</v>
      </c>
    </row>
    <row r="17" spans="1:2" x14ac:dyDescent="0.25">
      <c r="A17" s="11">
        <v>40634</v>
      </c>
      <c r="B17">
        <v>30</v>
      </c>
    </row>
    <row r="18" spans="1:2" x14ac:dyDescent="0.25">
      <c r="A18" s="11">
        <v>40664</v>
      </c>
      <c r="B18">
        <v>28</v>
      </c>
    </row>
    <row r="19" spans="1:2" x14ac:dyDescent="0.25">
      <c r="A19" s="11">
        <v>40695</v>
      </c>
      <c r="B19">
        <v>28</v>
      </c>
    </row>
    <row r="20" spans="1:2" x14ac:dyDescent="0.25">
      <c r="A20" s="11">
        <v>40725</v>
      </c>
      <c r="B20">
        <v>27</v>
      </c>
    </row>
    <row r="21" spans="1:2" x14ac:dyDescent="0.25">
      <c r="A21" s="11">
        <v>40756</v>
      </c>
      <c r="B21">
        <v>25</v>
      </c>
    </row>
    <row r="22" spans="1:2" x14ac:dyDescent="0.25">
      <c r="A22" s="11">
        <v>40787</v>
      </c>
      <c r="B22">
        <v>24</v>
      </c>
    </row>
    <row r="23" spans="1:2" x14ac:dyDescent="0.25">
      <c r="A23" s="11">
        <v>40817</v>
      </c>
      <c r="B23">
        <v>25</v>
      </c>
    </row>
    <row r="24" spans="1:2" x14ac:dyDescent="0.25">
      <c r="A24" s="11">
        <v>40848</v>
      </c>
      <c r="B24">
        <v>23</v>
      </c>
    </row>
    <row r="25" spans="1:2" x14ac:dyDescent="0.25">
      <c r="A25" s="11">
        <v>40878</v>
      </c>
      <c r="B25">
        <v>24</v>
      </c>
    </row>
    <row r="26" spans="1:2" x14ac:dyDescent="0.25">
      <c r="A26" s="11">
        <v>40909</v>
      </c>
      <c r="B26">
        <v>23</v>
      </c>
    </row>
    <row r="27" spans="1:2" x14ac:dyDescent="0.25">
      <c r="A27" s="11">
        <v>40940</v>
      </c>
      <c r="B27">
        <v>30</v>
      </c>
    </row>
    <row r="28" spans="1:2" x14ac:dyDescent="0.25">
      <c r="A28" s="11">
        <v>40969</v>
      </c>
      <c r="B28">
        <v>34</v>
      </c>
    </row>
    <row r="29" spans="1:2" x14ac:dyDescent="0.25">
      <c r="A29" s="11">
        <v>41000</v>
      </c>
      <c r="B29">
        <v>34</v>
      </c>
    </row>
    <row r="30" spans="1:2" x14ac:dyDescent="0.25">
      <c r="A30" s="11">
        <v>41030</v>
      </c>
      <c r="B30">
        <v>35</v>
      </c>
    </row>
    <row r="31" spans="1:2" x14ac:dyDescent="0.25">
      <c r="A31" s="11">
        <v>41061</v>
      </c>
      <c r="B31">
        <v>34</v>
      </c>
    </row>
    <row r="32" spans="1:2" x14ac:dyDescent="0.25">
      <c r="A32" s="11">
        <v>41091</v>
      </c>
      <c r="B32">
        <v>33</v>
      </c>
    </row>
    <row r="33" spans="1:2" x14ac:dyDescent="0.25">
      <c r="A33" s="11">
        <v>41122</v>
      </c>
      <c r="B33">
        <v>31</v>
      </c>
    </row>
    <row r="34" spans="1:2" x14ac:dyDescent="0.25">
      <c r="A34" s="11">
        <v>41153</v>
      </c>
      <c r="B34">
        <v>30</v>
      </c>
    </row>
    <row r="35" spans="1:2" x14ac:dyDescent="0.25">
      <c r="A35" s="11">
        <v>41183</v>
      </c>
      <c r="B35">
        <v>29</v>
      </c>
    </row>
    <row r="36" spans="1:2" x14ac:dyDescent="0.25">
      <c r="A36" s="11">
        <v>41214</v>
      </c>
      <c r="B36">
        <v>28</v>
      </c>
    </row>
    <row r="37" spans="1:2" x14ac:dyDescent="0.25">
      <c r="A37" s="11">
        <v>41244</v>
      </c>
      <c r="B37">
        <v>28</v>
      </c>
    </row>
    <row r="38" spans="1:2" x14ac:dyDescent="0.25">
      <c r="A38" s="11">
        <v>41275</v>
      </c>
      <c r="B38">
        <v>32</v>
      </c>
    </row>
    <row r="39" spans="1:2" x14ac:dyDescent="0.25">
      <c r="A39" s="11">
        <v>41306</v>
      </c>
      <c r="B39">
        <v>36</v>
      </c>
    </row>
    <row r="40" spans="1:2" x14ac:dyDescent="0.25">
      <c r="A40" s="11">
        <v>41334</v>
      </c>
      <c r="B40">
        <v>41</v>
      </c>
    </row>
    <row r="41" spans="1:2" x14ac:dyDescent="0.25">
      <c r="A41" s="11">
        <v>41365</v>
      </c>
      <c r="B41">
        <v>43</v>
      </c>
    </row>
    <row r="42" spans="1:2" x14ac:dyDescent="0.25">
      <c r="A42" s="11">
        <v>41395</v>
      </c>
      <c r="B42">
        <v>40</v>
      </c>
    </row>
    <row r="43" spans="1:2" x14ac:dyDescent="0.25">
      <c r="A43" s="11">
        <v>41426</v>
      </c>
      <c r="B43">
        <v>43</v>
      </c>
    </row>
    <row r="44" spans="1:2" x14ac:dyDescent="0.25">
      <c r="A44" s="11">
        <v>41456</v>
      </c>
      <c r="B44">
        <v>33</v>
      </c>
    </row>
    <row r="45" spans="1:2" x14ac:dyDescent="0.25">
      <c r="A45" s="11">
        <v>41487</v>
      </c>
      <c r="B45">
        <v>31</v>
      </c>
    </row>
    <row r="46" spans="1:2" x14ac:dyDescent="0.25">
      <c r="A46" s="11">
        <v>41518</v>
      </c>
      <c r="B46">
        <v>31</v>
      </c>
    </row>
    <row r="47" spans="1:2" x14ac:dyDescent="0.25">
      <c r="A47" s="11">
        <v>41548</v>
      </c>
      <c r="B47">
        <v>36</v>
      </c>
    </row>
    <row r="48" spans="1:2" x14ac:dyDescent="0.25">
      <c r="A48" s="11">
        <v>41579</v>
      </c>
      <c r="B48">
        <v>32</v>
      </c>
    </row>
    <row r="49" spans="1:2" x14ac:dyDescent="0.25">
      <c r="A49" s="11">
        <v>41609</v>
      </c>
      <c r="B49">
        <v>31</v>
      </c>
    </row>
    <row r="50" spans="1:2" x14ac:dyDescent="0.25">
      <c r="A50" s="11">
        <v>41640</v>
      </c>
      <c r="B50">
        <v>33</v>
      </c>
    </row>
    <row r="51" spans="1:2" x14ac:dyDescent="0.25">
      <c r="A51" s="11">
        <v>41671</v>
      </c>
      <c r="B51">
        <v>35</v>
      </c>
    </row>
    <row r="52" spans="1:2" x14ac:dyDescent="0.25">
      <c r="A52" s="11">
        <v>41699</v>
      </c>
      <c r="B52">
        <v>39</v>
      </c>
    </row>
    <row r="53" spans="1:2" x14ac:dyDescent="0.25">
      <c r="A53" s="11">
        <v>41730</v>
      </c>
      <c r="B53">
        <v>39</v>
      </c>
    </row>
    <row r="54" spans="1:2" x14ac:dyDescent="0.25">
      <c r="A54" s="11">
        <v>41760</v>
      </c>
      <c r="B54">
        <v>43</v>
      </c>
    </row>
    <row r="55" spans="1:2" x14ac:dyDescent="0.25">
      <c r="A55" s="11">
        <v>41791</v>
      </c>
      <c r="B55">
        <v>38</v>
      </c>
    </row>
    <row r="56" spans="1:2" x14ac:dyDescent="0.25">
      <c r="A56" s="11">
        <v>41821</v>
      </c>
      <c r="B56">
        <v>35</v>
      </c>
    </row>
    <row r="57" spans="1:2" x14ac:dyDescent="0.25">
      <c r="A57" s="11">
        <v>41852</v>
      </c>
      <c r="B57">
        <v>36</v>
      </c>
    </row>
    <row r="58" spans="1:2" x14ac:dyDescent="0.25">
      <c r="A58" s="11">
        <v>41883</v>
      </c>
      <c r="B58">
        <v>37</v>
      </c>
    </row>
    <row r="59" spans="1:2" x14ac:dyDescent="0.25">
      <c r="A59" s="11">
        <v>41913</v>
      </c>
      <c r="B59">
        <v>38</v>
      </c>
    </row>
    <row r="60" spans="1:2" x14ac:dyDescent="0.25">
      <c r="A60" s="11">
        <v>41944</v>
      </c>
      <c r="B60">
        <v>31</v>
      </c>
    </row>
    <row r="61" spans="1:2" x14ac:dyDescent="0.25">
      <c r="A61" s="11">
        <v>41974</v>
      </c>
      <c r="B61">
        <v>35</v>
      </c>
    </row>
    <row r="62" spans="1:2" x14ac:dyDescent="0.25">
      <c r="A62" s="11">
        <v>42005</v>
      </c>
      <c r="B62">
        <v>39</v>
      </c>
    </row>
    <row r="63" spans="1:2" x14ac:dyDescent="0.25">
      <c r="A63" s="11">
        <v>42036</v>
      </c>
      <c r="B63">
        <v>45</v>
      </c>
    </row>
    <row r="64" spans="1:2" x14ac:dyDescent="0.25">
      <c r="A64" s="11">
        <v>42064</v>
      </c>
      <c r="B64">
        <v>46</v>
      </c>
    </row>
    <row r="65" spans="1:2" x14ac:dyDescent="0.25">
      <c r="A65" s="11">
        <v>42095</v>
      </c>
      <c r="B65">
        <v>48</v>
      </c>
    </row>
    <row r="66" spans="1:2" x14ac:dyDescent="0.25">
      <c r="A66" s="11">
        <v>42125</v>
      </c>
      <c r="B66">
        <v>47</v>
      </c>
    </row>
    <row r="67" spans="1:2" x14ac:dyDescent="0.25">
      <c r="A67" s="11">
        <v>42156</v>
      </c>
      <c r="B67">
        <v>44</v>
      </c>
    </row>
    <row r="68" spans="1:2" x14ac:dyDescent="0.25">
      <c r="A68" s="11">
        <v>42186</v>
      </c>
      <c r="B68">
        <v>43</v>
      </c>
    </row>
    <row r="69" spans="1:2" x14ac:dyDescent="0.25">
      <c r="A69" s="11">
        <v>42217</v>
      </c>
      <c r="B69">
        <v>41</v>
      </c>
    </row>
    <row r="70" spans="1:2" x14ac:dyDescent="0.25">
      <c r="A70" s="11">
        <v>42248</v>
      </c>
      <c r="B70">
        <v>35</v>
      </c>
    </row>
    <row r="71" spans="1:2" x14ac:dyDescent="0.25">
      <c r="A71" s="11">
        <v>42278</v>
      </c>
      <c r="B71">
        <v>39</v>
      </c>
    </row>
    <row r="72" spans="1:2" x14ac:dyDescent="0.25">
      <c r="A72" s="11">
        <v>42309</v>
      </c>
      <c r="B72">
        <v>36</v>
      </c>
    </row>
    <row r="73" spans="1:2" x14ac:dyDescent="0.25">
      <c r="A73" s="11">
        <v>42339</v>
      </c>
      <c r="B73">
        <v>38</v>
      </c>
    </row>
    <row r="74" spans="1:2" x14ac:dyDescent="0.25">
      <c r="A74" s="11">
        <v>42370</v>
      </c>
      <c r="B74">
        <v>39</v>
      </c>
    </row>
    <row r="75" spans="1:2" x14ac:dyDescent="0.25">
      <c r="A75" s="11">
        <v>42401</v>
      </c>
      <c r="B75">
        <v>45</v>
      </c>
    </row>
    <row r="76" spans="1:2" x14ac:dyDescent="0.25">
      <c r="A76" s="11">
        <v>42430</v>
      </c>
      <c r="B76">
        <v>50</v>
      </c>
    </row>
    <row r="77" spans="1:2" x14ac:dyDescent="0.25">
      <c r="A77" s="11">
        <v>42461</v>
      </c>
      <c r="B77">
        <v>55</v>
      </c>
    </row>
    <row r="78" spans="1:2" x14ac:dyDescent="0.25">
      <c r="A78" s="11">
        <v>42491</v>
      </c>
      <c r="B78">
        <v>53</v>
      </c>
    </row>
    <row r="79" spans="1:2" x14ac:dyDescent="0.25">
      <c r="A79" s="11">
        <v>42522</v>
      </c>
      <c r="B79">
        <v>50</v>
      </c>
    </row>
    <row r="80" spans="1:2" x14ac:dyDescent="0.25">
      <c r="A80" s="11">
        <v>42552</v>
      </c>
      <c r="B80">
        <v>54</v>
      </c>
    </row>
    <row r="81" spans="1:2" x14ac:dyDescent="0.25">
      <c r="A81" s="11">
        <v>42583</v>
      </c>
      <c r="B81">
        <v>46</v>
      </c>
    </row>
    <row r="82" spans="1:2" x14ac:dyDescent="0.25">
      <c r="A82" s="11">
        <v>42614</v>
      </c>
      <c r="B82">
        <v>44</v>
      </c>
    </row>
    <row r="83" spans="1:2" x14ac:dyDescent="0.25">
      <c r="A83" s="11">
        <v>42644</v>
      </c>
      <c r="B83">
        <v>46</v>
      </c>
    </row>
    <row r="84" spans="1:2" x14ac:dyDescent="0.25">
      <c r="A84" s="11">
        <v>42675</v>
      </c>
      <c r="B84">
        <v>40</v>
      </c>
    </row>
    <row r="85" spans="1:2" x14ac:dyDescent="0.25">
      <c r="A85" s="11">
        <v>42705</v>
      </c>
      <c r="B85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L9" sqref="L9"/>
    </sheetView>
  </sheetViews>
  <sheetFormatPr defaultRowHeight="15" x14ac:dyDescent="0.25"/>
  <cols>
    <col min="3" max="3" width="14" bestFit="1" customWidth="1"/>
  </cols>
  <sheetData>
    <row r="1" spans="1:3" x14ac:dyDescent="0.25">
      <c r="A1" s="7" t="s">
        <v>12</v>
      </c>
      <c r="B1" s="7" t="s">
        <v>13</v>
      </c>
      <c r="C1" s="8" t="s">
        <v>14</v>
      </c>
    </row>
    <row r="2" spans="1:3" x14ac:dyDescent="0.25">
      <c r="A2" s="9">
        <v>42370</v>
      </c>
      <c r="B2" s="10">
        <v>92</v>
      </c>
      <c r="C2" s="8"/>
    </row>
    <row r="3" spans="1:3" x14ac:dyDescent="0.25">
      <c r="A3" s="9">
        <v>42401</v>
      </c>
      <c r="B3" s="10">
        <v>91.7</v>
      </c>
      <c r="C3" s="10">
        <v>92</v>
      </c>
    </row>
    <row r="4" spans="1:3" x14ac:dyDescent="0.25">
      <c r="A4" s="9">
        <v>42430</v>
      </c>
      <c r="B4" s="10">
        <v>91</v>
      </c>
      <c r="C4" s="10">
        <v>91.7</v>
      </c>
    </row>
    <row r="5" spans="1:3" x14ac:dyDescent="0.25">
      <c r="A5" s="9">
        <v>42461</v>
      </c>
      <c r="B5" s="10">
        <v>89</v>
      </c>
      <c r="C5" s="10">
        <v>91</v>
      </c>
    </row>
    <row r="6" spans="1:3" x14ac:dyDescent="0.25">
      <c r="A6" s="9">
        <v>42491</v>
      </c>
      <c r="B6" s="10">
        <v>94.7</v>
      </c>
      <c r="C6" s="10">
        <v>89</v>
      </c>
    </row>
    <row r="7" spans="1:3" x14ac:dyDescent="0.25">
      <c r="A7" s="9">
        <v>42522</v>
      </c>
      <c r="B7" s="10">
        <v>93.5</v>
      </c>
      <c r="C7" s="10">
        <v>94.7</v>
      </c>
    </row>
    <row r="8" spans="1:3" x14ac:dyDescent="0.25">
      <c r="A8" s="9">
        <v>42552</v>
      </c>
      <c r="B8" s="10">
        <v>90</v>
      </c>
      <c r="C8" s="10">
        <v>93.5</v>
      </c>
    </row>
    <row r="9" spans="1:3" x14ac:dyDescent="0.25">
      <c r="A9" s="9">
        <v>42583</v>
      </c>
      <c r="B9" s="10">
        <v>89.8</v>
      </c>
      <c r="C9" s="10">
        <v>90</v>
      </c>
    </row>
    <row r="10" spans="1:3" x14ac:dyDescent="0.25">
      <c r="A10" s="9">
        <v>42614</v>
      </c>
      <c r="B10" s="10">
        <v>91.2</v>
      </c>
      <c r="C10" s="10">
        <v>89.8</v>
      </c>
    </row>
    <row r="11" spans="1:3" x14ac:dyDescent="0.25">
      <c r="A11" s="9">
        <v>42644</v>
      </c>
      <c r="B11" s="10">
        <v>87.2</v>
      </c>
      <c r="C11" s="10">
        <v>91.2</v>
      </c>
    </row>
    <row r="12" spans="1:3" x14ac:dyDescent="0.25">
      <c r="A12" s="9">
        <v>42675</v>
      </c>
      <c r="B12" s="10">
        <v>93.8</v>
      </c>
      <c r="C12" s="10">
        <v>87.2</v>
      </c>
    </row>
    <row r="13" spans="1:3" x14ac:dyDescent="0.25">
      <c r="A13" s="9">
        <v>42705</v>
      </c>
      <c r="B13" s="10">
        <v>98.2</v>
      </c>
      <c r="C13" s="10">
        <v>93.8</v>
      </c>
    </row>
    <row r="14" spans="1:3" x14ac:dyDescent="0.25">
      <c r="A14" s="9">
        <v>42736</v>
      </c>
      <c r="B14" s="8"/>
      <c r="C14" s="10">
        <v>98.2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0" ma:contentTypeDescription="Create a new document." ma:contentTypeScope="" ma:versionID="dbf3c7ca738c1006c9ef5e2fa962b02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97936E-9CC2-4AD3-8346-A640040287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42D905-2351-4843-A880-2197E002C7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45BC2E-5F1F-4C2E-B36B-6180AC9B50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ErrorMeasures</vt:lpstr>
      <vt:lpstr>Sheet1</vt:lpstr>
      <vt:lpstr>Sheet2</vt:lpstr>
      <vt:lpstr>c1f8TNHS</vt:lpstr>
      <vt:lpstr>c1f6UMICS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Tanat Iempreedee</cp:lastModifiedBy>
  <dcterms:created xsi:type="dcterms:W3CDTF">2021-06-01T04:18:37Z</dcterms:created>
  <dcterms:modified xsi:type="dcterms:W3CDTF">2021-06-05T09:06:21Z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