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drive\BADS\7204-LM Forecasting\work\04\"/>
    </mc:Choice>
  </mc:AlternateContent>
  <xr:revisionPtr revIDLastSave="0" documentId="13_ncr:1_{65AE2E8E-B493-47FB-9A96-2FB46F54CF2A}" xr6:coauthVersionLast="47" xr6:coauthVersionMax="47" xr10:uidLastSave="{00000000-0000-0000-0000-000000000000}"/>
  <bookViews>
    <workbookView xWindow="1995" yWindow="2490" windowWidth="22920" windowHeight="12855" activeTab="2" xr2:uid="{00000000-000D-0000-FFFF-FFFF00000000}"/>
  </bookViews>
  <sheets>
    <sheet name="output" sheetId="3" r:id="rId1"/>
    <sheet name="Sheet1" sheetId="5" r:id="rId2"/>
    <sheet name="data" sheetId="1" r:id="rId3"/>
    <sheet name="M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D5" i="4" s="1"/>
  <c r="E5" i="4" s="1"/>
  <c r="C43" i="5"/>
  <c r="H7" i="5"/>
  <c r="H2" i="5"/>
  <c r="H4" i="5"/>
  <c r="H6" i="5"/>
  <c r="C44" i="5"/>
  <c r="H8" i="5"/>
  <c r="C45" i="5"/>
  <c r="H3" i="5"/>
  <c r="H5" i="5"/>
  <c r="C42" i="5"/>
  <c r="C5" i="4" l="1"/>
  <c r="D42" i="5"/>
  <c r="E44" i="5"/>
  <c r="E43" i="5"/>
  <c r="D43" i="5"/>
  <c r="E42" i="5"/>
  <c r="E45" i="5"/>
  <c r="D44" i="5"/>
  <c r="D45" i="5"/>
  <c r="D6" i="4" l="1"/>
  <c r="E6" i="4" s="1"/>
  <c r="C6" i="4"/>
  <c r="C7" i="4" l="1"/>
  <c r="D7" i="4"/>
  <c r="E7" i="4" s="1"/>
  <c r="C8" i="4" l="1"/>
  <c r="D8" i="4"/>
  <c r="E8" i="4" s="1"/>
  <c r="D9" i="4" l="1"/>
  <c r="E9" i="4" s="1"/>
  <c r="C9" i="4"/>
  <c r="D10" i="4" l="1"/>
  <c r="E10" i="4" s="1"/>
  <c r="C10" i="4"/>
  <c r="D11" i="4" l="1"/>
  <c r="E11" i="4" s="1"/>
  <c r="C11" i="4"/>
  <c r="C12" i="4" l="1"/>
  <c r="D12" i="4"/>
  <c r="E12" i="4" s="1"/>
  <c r="C13" i="4" l="1"/>
  <c r="D13" i="4"/>
  <c r="E13" i="4" s="1"/>
  <c r="D14" i="4" l="1"/>
  <c r="C14" i="4"/>
  <c r="E14" i="4" l="1"/>
  <c r="C42" i="3"/>
  <c r="H2" i="3"/>
  <c r="H8" i="3"/>
  <c r="C43" i="3"/>
  <c r="H4" i="3"/>
  <c r="H3" i="3"/>
  <c r="C44" i="3"/>
  <c r="C45" i="3"/>
  <c r="H5" i="3"/>
  <c r="H7" i="3"/>
  <c r="H6" i="3"/>
  <c r="B48" i="3" l="1"/>
  <c r="C48" i="3"/>
  <c r="C49" i="3" a="1"/>
  <c r="C49" i="3" s="1"/>
  <c r="B49" i="3" a="1"/>
  <c r="B49" i="3" s="1"/>
  <c r="D16" i="4" a="1"/>
  <c r="D16" i="4" s="1"/>
  <c r="D17" i="4" s="1"/>
  <c r="E45" i="3"/>
  <c r="D44" i="3"/>
  <c r="E43" i="3"/>
  <c r="D45" i="3"/>
  <c r="E44" i="3"/>
  <c r="D43" i="3"/>
  <c r="D42" i="3"/>
  <c r="E42" i="3"/>
  <c r="F6" i="4" l="1"/>
  <c r="F7" i="4"/>
  <c r="F8" i="4"/>
  <c r="F9" i="4"/>
  <c r="F10" i="4"/>
  <c r="I3" i="4"/>
  <c r="F14" i="4"/>
  <c r="F11" i="4"/>
  <c r="F5" i="4"/>
  <c r="F12" i="4"/>
  <c r="F13" i="4"/>
  <c r="F15" i="4" l="1"/>
  <c r="J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Holt Wilson</author>
    <author>wilso1jh</author>
  </authors>
  <commentList>
    <comment ref="B1" authorId="0" shapeId="0" xr:uid="{00000000-0006-0000-0100-000001000000}">
      <text>
        <r>
          <rPr>
            <b/>
            <sz val="10"/>
            <color indexed="81"/>
            <rFont val="Tahoma"/>
            <family val="2"/>
          </rPr>
          <t>Holt Wilson:</t>
        </r>
        <r>
          <rPr>
            <sz val="10"/>
            <color indexed="81"/>
            <rFont val="Tahoma"/>
            <family val="2"/>
          </rPr>
          <t xml:space="preserve">
End
 month of Gap Quarters</t>
        </r>
      </text>
    </comment>
    <comment ref="C1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Net Sales in ($m)
Source: ycharts.com</t>
        </r>
      </text>
    </comment>
  </commentList>
</comments>
</file>

<file path=xl/sharedStrings.xml><?xml version="1.0" encoding="utf-8"?>
<sst xmlns="http://schemas.openxmlformats.org/spreadsheetml/2006/main" count="92" uniqueCount="27">
  <si>
    <t>Date</t>
  </si>
  <si>
    <t>Gap Sales ($M)</t>
  </si>
  <si>
    <t>Partition Set</t>
  </si>
  <si>
    <t>Train</t>
  </si>
  <si>
    <t>Test</t>
  </si>
  <si>
    <t>Forecast(Gap Sales ($M))</t>
  </si>
  <si>
    <t>Lower Confidence Bound(Gap Sales ($M))</t>
  </si>
  <si>
    <t>Upper Confidence Bound(Gap Sales ($M))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</si>
  <si>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</si>
  <si>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</si>
  <si>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</si>
  <si>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</si>
  <si>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</si>
  <si>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</si>
  <si>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</si>
  <si>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</si>
  <si>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</si>
  <si>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Initial Level</t>
  </si>
  <si>
    <t>Smoothing parameter</t>
  </si>
  <si>
    <t>a</t>
  </si>
  <si>
    <t>t</t>
  </si>
  <si>
    <t>Demand</t>
  </si>
  <si>
    <t>Level</t>
  </si>
  <si>
    <t>Forecast</t>
  </si>
  <si>
    <t>MSE</t>
  </si>
  <si>
    <t>Error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</si>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</sst>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"/>
    <numFmt numFmtId="165" formatCode="_(* #,##0_);_(* \(#,##0\);_(* &quot;-&quot;??_);_(@_)"/>
    <numFmt numFmtId="166" formatCode="0.0000"/>
    <numFmt numFmtId="167" formatCode="0.000E+00"/>
    <numFmt numFmtId="170" formatCode="#,##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Lucida Console"/>
      <family val="3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NumberFormat="1" applyFont="1" applyFill="1" applyBorder="1" applyAlignment="1">
      <alignment horizontal="center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165" fontId="0" fillId="0" borderId="0" xfId="1" applyNumberFormat="1" applyFont="1" applyAlignment="1">
      <alignment wrapText="1"/>
    </xf>
    <xf numFmtId="43" fontId="0" fillId="0" borderId="0" xfId="1" applyFont="1"/>
    <xf numFmtId="1" fontId="2" fillId="2" borderId="1" xfId="0" quotePrefix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1" applyNumberFormat="1" applyFont="1" applyAlignment="1">
      <alignment vertical="center"/>
    </xf>
    <xf numFmtId="0" fontId="0" fillId="0" borderId="0" xfId="0" applyAlignment="1">
      <alignment horizontal="right"/>
    </xf>
    <xf numFmtId="166" fontId="6" fillId="0" borderId="0" xfId="1" applyNumberFormat="1" applyFont="1" applyAlignment="1">
      <alignment vertical="center"/>
    </xf>
    <xf numFmtId="0" fontId="7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2" fontId="0" fillId="0" borderId="0" xfId="0" applyNumberFormat="1"/>
    <xf numFmtId="167" fontId="0" fillId="0" borderId="0" xfId="0" applyNumberFormat="1"/>
    <xf numFmtId="43" fontId="0" fillId="3" borderId="0" xfId="1" applyFont="1" applyFill="1" applyAlignment="1">
      <alignment horizontal="right"/>
    </xf>
    <xf numFmtId="167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14">
    <dxf>
      <numFmt numFmtId="170" formatCode="#,##0.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2" formatCode="mmm\-yy"/>
    </dxf>
    <dxf>
      <numFmt numFmtId="4" formatCode="#,##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2" formatCode="mmm\-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Gap Sales ($M)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output!$B$2:$B$45</c:f>
              <c:numCache>
                <c:formatCode>General</c:formatCode>
                <c:ptCount val="24"/>
                <c:pt idx="0">
                  <c:v>3441</c:v>
                </c:pt>
                <c:pt idx="1">
                  <c:v>3714</c:v>
                </c:pt>
                <c:pt idx="2">
                  <c:v>3851</c:v>
                </c:pt>
                <c:pt idx="3">
                  <c:v>4919</c:v>
                </c:pt>
                <c:pt idx="4">
                  <c:v>3549</c:v>
                </c:pt>
                <c:pt idx="5">
                  <c:v>3685</c:v>
                </c:pt>
                <c:pt idx="6">
                  <c:v>3854</c:v>
                </c:pt>
                <c:pt idx="7">
                  <c:v>4675</c:v>
                </c:pt>
                <c:pt idx="8">
                  <c:v>3384</c:v>
                </c:pt>
                <c:pt idx="9">
                  <c:v>3499</c:v>
                </c:pt>
                <c:pt idx="10">
                  <c:v>3976</c:v>
                </c:pt>
                <c:pt idx="11">
                  <c:v>4575</c:v>
                </c:pt>
                <c:pt idx="12">
                  <c:v>3774</c:v>
                </c:pt>
                <c:pt idx="13">
                  <c:v>3981</c:v>
                </c:pt>
                <c:pt idx="14">
                  <c:v>3972</c:v>
                </c:pt>
                <c:pt idx="15">
                  <c:v>4708</c:v>
                </c:pt>
                <c:pt idx="16">
                  <c:v>3657</c:v>
                </c:pt>
                <c:pt idx="17">
                  <c:v>3898</c:v>
                </c:pt>
                <c:pt idx="18">
                  <c:v>3857</c:v>
                </c:pt>
                <c:pt idx="19">
                  <c:v>4385</c:v>
                </c:pt>
                <c:pt idx="20">
                  <c:v>3438</c:v>
                </c:pt>
                <c:pt idx="21">
                  <c:v>3851</c:v>
                </c:pt>
                <c:pt idx="22">
                  <c:v>3798</c:v>
                </c:pt>
                <c:pt idx="23">
                  <c:v>4429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3-4AC1-AFC2-BC89E1A874E2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Forecast(Gap Sales ($M))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output!$A$2:$A$45</c:f>
              <c:numCache>
                <c:formatCode>mmm\-yy</c:formatCode>
                <c:ptCount val="2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41548</c:v>
                </c:pt>
                <c:pt idx="11">
                  <c:v>41640</c:v>
                </c:pt>
                <c:pt idx="12">
                  <c:v>41730</c:v>
                </c:pt>
                <c:pt idx="13">
                  <c:v>41821</c:v>
                </c:pt>
                <c:pt idx="14">
                  <c:v>41913</c:v>
                </c:pt>
                <c:pt idx="15">
                  <c:v>42005</c:v>
                </c:pt>
                <c:pt idx="16">
                  <c:v>42095</c:v>
                </c:pt>
                <c:pt idx="17">
                  <c:v>42186</c:v>
                </c:pt>
                <c:pt idx="18">
                  <c:v>42278</c:v>
                </c:pt>
                <c:pt idx="19">
                  <c:v>42370</c:v>
                </c:pt>
                <c:pt idx="20">
                  <c:v>42476</c:v>
                </c:pt>
                <c:pt idx="21">
                  <c:v>42552</c:v>
                </c:pt>
                <c:pt idx="22">
                  <c:v>42644</c:v>
                </c:pt>
                <c:pt idx="23">
                  <c:v>42736</c:v>
                </c:pt>
              </c:numCache>
            </c:numRef>
          </c:cat>
          <c:val>
            <c:numRef>
              <c:f>output!$C$2:$C$45</c:f>
              <c:numCache>
                <c:formatCode>General</c:formatCode>
                <c:ptCount val="24"/>
                <c:pt idx="19" formatCode="_(* #,##0_);_(* \(#,##0\);_(* &quot;-&quot;??_);_(@_)">
                  <c:v>4385</c:v>
                </c:pt>
                <c:pt idx="20" formatCode="_(* #,##0_);_(* \(#,##0\);_(* &quot;-&quot;??_);_(@_)">
                  <c:v>3585.9128766010949</c:v>
                </c:pt>
                <c:pt idx="21" formatCode="_(* #,##0_);_(* \(#,##0\);_(* &quot;-&quot;??_);_(@_)">
                  <c:v>3776.7062270076663</c:v>
                </c:pt>
                <c:pt idx="22" formatCode="_(* #,##0_);_(* \(#,##0\);_(* &quot;-&quot;??_);_(@_)">
                  <c:v>3761.9291676517232</c:v>
                </c:pt>
                <c:pt idx="23" formatCode="_(* #,##0_);_(* \(#,##0\);_(* &quot;-&quot;??_);_(@_)">
                  <c:v>4405.8531504650718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83-4AC1-AFC2-BC89E1A874E2}"/>
            </c:ext>
          </c:extLst>
        </c:ser>
        <c:ser>
          <c:idx val="2"/>
          <c:order val="2"/>
          <c:tx>
            <c:strRef>
              <c:f>output!$D$1</c:f>
              <c:strCache>
                <c:ptCount val="1"/>
                <c:pt idx="0">
                  <c:v>Lower Confidence Bound(Gap Sales ($M))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output!$A$2:$A$45</c:f>
              <c:numCache>
                <c:formatCode>mmm\-yy</c:formatCode>
                <c:ptCount val="2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41548</c:v>
                </c:pt>
                <c:pt idx="11">
                  <c:v>41640</c:v>
                </c:pt>
                <c:pt idx="12">
                  <c:v>41730</c:v>
                </c:pt>
                <c:pt idx="13">
                  <c:v>41821</c:v>
                </c:pt>
                <c:pt idx="14">
                  <c:v>41913</c:v>
                </c:pt>
                <c:pt idx="15">
                  <c:v>42005</c:v>
                </c:pt>
                <c:pt idx="16">
                  <c:v>42095</c:v>
                </c:pt>
                <c:pt idx="17">
                  <c:v>42186</c:v>
                </c:pt>
                <c:pt idx="18">
                  <c:v>42278</c:v>
                </c:pt>
                <c:pt idx="19">
                  <c:v>42370</c:v>
                </c:pt>
                <c:pt idx="20">
                  <c:v>42476</c:v>
                </c:pt>
                <c:pt idx="21">
                  <c:v>42552</c:v>
                </c:pt>
                <c:pt idx="22">
                  <c:v>42644</c:v>
                </c:pt>
                <c:pt idx="23">
                  <c:v>42736</c:v>
                </c:pt>
              </c:numCache>
            </c:numRef>
          </c:cat>
          <c:val>
            <c:numRef>
              <c:f>output!$D$2:$D$45</c:f>
              <c:numCache>
                <c:formatCode>General</c:formatCode>
                <c:ptCount val="24"/>
                <c:pt idx="19" formatCode="_(* #,##0_);_(* \(#,##0\);_(* &quot;-&quot;??_);_(@_)">
                  <c:v>4385</c:v>
                </c:pt>
                <c:pt idx="20" formatCode="_(* #,##0_);_(* \(#,##0\);_(* &quot;-&quot;??_);_(@_)">
                  <c:v>3309.6536038874342</c:v>
                </c:pt>
                <c:pt idx="21" formatCode="_(* #,##0_);_(* \(#,##0\);_(* &quot;-&quot;??_);_(@_)">
                  <c:v>3473.9156393272301</c:v>
                </c:pt>
                <c:pt idx="22" formatCode="_(* #,##0_);_(* \(#,##0\);_(* &quot;-&quot;??_);_(@_)">
                  <c:v>3430.0394824868149</c:v>
                </c:pt>
                <c:pt idx="23" formatCode="_(* #,##0_);_(* \(#,##0\);_(* &quot;-&quot;??_);_(@_)">
                  <c:v>4047.1150291164754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83-4AC1-AFC2-BC89E1A874E2}"/>
            </c:ext>
          </c:extLst>
        </c:ser>
        <c:ser>
          <c:idx val="3"/>
          <c:order val="3"/>
          <c:tx>
            <c:strRef>
              <c:f>output!$E$1</c:f>
              <c:strCache>
                <c:ptCount val="1"/>
                <c:pt idx="0">
                  <c:v>Upper Confidence Bound(Gap Sales ($M))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output!$A$2:$A$45</c:f>
              <c:numCache>
                <c:formatCode>mmm\-yy</c:formatCode>
                <c:ptCount val="2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41548</c:v>
                </c:pt>
                <c:pt idx="11">
                  <c:v>41640</c:v>
                </c:pt>
                <c:pt idx="12">
                  <c:v>41730</c:v>
                </c:pt>
                <c:pt idx="13">
                  <c:v>41821</c:v>
                </c:pt>
                <c:pt idx="14">
                  <c:v>41913</c:v>
                </c:pt>
                <c:pt idx="15">
                  <c:v>42005</c:v>
                </c:pt>
                <c:pt idx="16">
                  <c:v>42095</c:v>
                </c:pt>
                <c:pt idx="17">
                  <c:v>42186</c:v>
                </c:pt>
                <c:pt idx="18">
                  <c:v>42278</c:v>
                </c:pt>
                <c:pt idx="19">
                  <c:v>42370</c:v>
                </c:pt>
                <c:pt idx="20">
                  <c:v>42476</c:v>
                </c:pt>
                <c:pt idx="21">
                  <c:v>42552</c:v>
                </c:pt>
                <c:pt idx="22">
                  <c:v>42644</c:v>
                </c:pt>
                <c:pt idx="23">
                  <c:v>42736</c:v>
                </c:pt>
              </c:numCache>
            </c:numRef>
          </c:cat>
          <c:val>
            <c:numRef>
              <c:f>output!$E$2:$E$45</c:f>
              <c:numCache>
                <c:formatCode>General</c:formatCode>
                <c:ptCount val="24"/>
                <c:pt idx="19" formatCode="_(* #,##0_);_(* \(#,##0\);_(* &quot;-&quot;??_);_(@_)">
                  <c:v>4385</c:v>
                </c:pt>
                <c:pt idx="20" formatCode="_(* #,##0_);_(* \(#,##0\);_(* &quot;-&quot;??_);_(@_)">
                  <c:v>3862.1721493147556</c:v>
                </c:pt>
                <c:pt idx="21" formatCode="_(* #,##0_);_(* \(#,##0\);_(* &quot;-&quot;??_);_(@_)">
                  <c:v>4079.4968146881024</c:v>
                </c:pt>
                <c:pt idx="22" formatCode="_(* #,##0_);_(* \(#,##0\);_(* &quot;-&quot;??_);_(@_)">
                  <c:v>4093.8188528166315</c:v>
                </c:pt>
                <c:pt idx="23" formatCode="_(* #,##0_);_(* \(#,##0\);_(* &quot;-&quot;??_);_(@_)">
                  <c:v>4764.5912718136678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83-4AC1-AFC2-BC89E1A87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396832"/>
        <c:axId val="736382272"/>
      </c:lineChart>
      <c:catAx>
        <c:axId val="736396832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82272"/>
        <c:crosses val="autoZero"/>
        <c:auto val="1"/>
        <c:lblAlgn val="ctr"/>
        <c:lblOffset val="100"/>
        <c:noMultiLvlLbl val="0"/>
      </c:catAx>
      <c:valAx>
        <c:axId val="73638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396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Gap Sales ($M)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Sheet1!$B$2:$B$45</c:f>
              <c:numCache>
                <c:formatCode>0</c:formatCode>
                <c:ptCount val="44"/>
                <c:pt idx="0">
                  <c:v>3441</c:v>
                </c:pt>
                <c:pt idx="1">
                  <c:v>3714</c:v>
                </c:pt>
                <c:pt idx="2">
                  <c:v>3851</c:v>
                </c:pt>
                <c:pt idx="3">
                  <c:v>4919</c:v>
                </c:pt>
                <c:pt idx="4">
                  <c:v>3549</c:v>
                </c:pt>
                <c:pt idx="5">
                  <c:v>3685</c:v>
                </c:pt>
                <c:pt idx="6">
                  <c:v>3854</c:v>
                </c:pt>
                <c:pt idx="7">
                  <c:v>4675</c:v>
                </c:pt>
                <c:pt idx="8">
                  <c:v>3384</c:v>
                </c:pt>
                <c:pt idx="9">
                  <c:v>3499</c:v>
                </c:pt>
                <c:pt idx="10">
                  <c:v>3561</c:v>
                </c:pt>
                <c:pt idx="11">
                  <c:v>4082</c:v>
                </c:pt>
                <c:pt idx="12">
                  <c:v>3127</c:v>
                </c:pt>
                <c:pt idx="13">
                  <c:v>3245</c:v>
                </c:pt>
                <c:pt idx="14">
                  <c:v>3589</c:v>
                </c:pt>
                <c:pt idx="15">
                  <c:v>4236</c:v>
                </c:pt>
                <c:pt idx="16">
                  <c:v>3329</c:v>
                </c:pt>
                <c:pt idx="17">
                  <c:v>3317</c:v>
                </c:pt>
                <c:pt idx="18">
                  <c:v>3654</c:v>
                </c:pt>
                <c:pt idx="19">
                  <c:v>4364</c:v>
                </c:pt>
                <c:pt idx="20">
                  <c:v>3295</c:v>
                </c:pt>
                <c:pt idx="21">
                  <c:v>3386</c:v>
                </c:pt>
                <c:pt idx="22">
                  <c:v>3585</c:v>
                </c:pt>
                <c:pt idx="23">
                  <c:v>4283</c:v>
                </c:pt>
                <c:pt idx="24">
                  <c:v>3487</c:v>
                </c:pt>
                <c:pt idx="25">
                  <c:v>3575</c:v>
                </c:pt>
                <c:pt idx="26">
                  <c:v>3864</c:v>
                </c:pt>
                <c:pt idx="27">
                  <c:v>4725</c:v>
                </c:pt>
                <c:pt idx="28">
                  <c:v>3729</c:v>
                </c:pt>
                <c:pt idx="29">
                  <c:v>3868</c:v>
                </c:pt>
                <c:pt idx="30">
                  <c:v>3976</c:v>
                </c:pt>
                <c:pt idx="31">
                  <c:v>4575</c:v>
                </c:pt>
                <c:pt idx="32">
                  <c:v>3774</c:v>
                </c:pt>
                <c:pt idx="33">
                  <c:v>3981</c:v>
                </c:pt>
                <c:pt idx="34">
                  <c:v>3972</c:v>
                </c:pt>
                <c:pt idx="35">
                  <c:v>4708</c:v>
                </c:pt>
                <c:pt idx="36">
                  <c:v>3657</c:v>
                </c:pt>
                <c:pt idx="37">
                  <c:v>3898</c:v>
                </c:pt>
                <c:pt idx="38">
                  <c:v>3857</c:v>
                </c:pt>
                <c:pt idx="39">
                  <c:v>4385</c:v>
                </c:pt>
                <c:pt idx="40">
                  <c:v>3438</c:v>
                </c:pt>
                <c:pt idx="41">
                  <c:v>3851</c:v>
                </c:pt>
                <c:pt idx="42">
                  <c:v>3798</c:v>
                </c:pt>
                <c:pt idx="43">
                  <c:v>4429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4-4E5F-9B4F-FCEC0D9F759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Forecast(Gap Sales ($M))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mmm\-yy</c:formatCode>
                <c:ptCount val="4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39722</c:v>
                </c:pt>
                <c:pt idx="11">
                  <c:v>39814</c:v>
                </c:pt>
                <c:pt idx="12">
                  <c:v>39904</c:v>
                </c:pt>
                <c:pt idx="13">
                  <c:v>39995</c:v>
                </c:pt>
                <c:pt idx="14">
                  <c:v>40087</c:v>
                </c:pt>
                <c:pt idx="15">
                  <c:v>40179</c:v>
                </c:pt>
                <c:pt idx="16">
                  <c:v>40269</c:v>
                </c:pt>
                <c:pt idx="17">
                  <c:v>40360</c:v>
                </c:pt>
                <c:pt idx="18">
                  <c:v>40452</c:v>
                </c:pt>
                <c:pt idx="19">
                  <c:v>40544</c:v>
                </c:pt>
                <c:pt idx="20">
                  <c:v>40634</c:v>
                </c:pt>
                <c:pt idx="21">
                  <c:v>40725</c:v>
                </c:pt>
                <c:pt idx="22">
                  <c:v>40817</c:v>
                </c:pt>
                <c:pt idx="23">
                  <c:v>40909</c:v>
                </c:pt>
                <c:pt idx="24">
                  <c:v>41000</c:v>
                </c:pt>
                <c:pt idx="25">
                  <c:v>41091</c:v>
                </c:pt>
                <c:pt idx="26">
                  <c:v>41183</c:v>
                </c:pt>
                <c:pt idx="27">
                  <c:v>41275</c:v>
                </c:pt>
                <c:pt idx="28">
                  <c:v>41365</c:v>
                </c:pt>
                <c:pt idx="29">
                  <c:v>41456</c:v>
                </c:pt>
                <c:pt idx="30">
                  <c:v>41548</c:v>
                </c:pt>
                <c:pt idx="31">
                  <c:v>41640</c:v>
                </c:pt>
                <c:pt idx="32">
                  <c:v>41730</c:v>
                </c:pt>
                <c:pt idx="33">
                  <c:v>41821</c:v>
                </c:pt>
                <c:pt idx="34">
                  <c:v>41913</c:v>
                </c:pt>
                <c:pt idx="35">
                  <c:v>42005</c:v>
                </c:pt>
                <c:pt idx="36">
                  <c:v>42095</c:v>
                </c:pt>
                <c:pt idx="37">
                  <c:v>42186</c:v>
                </c:pt>
                <c:pt idx="38">
                  <c:v>42278</c:v>
                </c:pt>
                <c:pt idx="39">
                  <c:v>42370</c:v>
                </c:pt>
                <c:pt idx="40">
                  <c:v>42476</c:v>
                </c:pt>
                <c:pt idx="41">
                  <c:v>42552</c:v>
                </c:pt>
                <c:pt idx="42">
                  <c:v>42644</c:v>
                </c:pt>
                <c:pt idx="43">
                  <c:v>42736</c:v>
                </c:pt>
              </c:numCache>
            </c:numRef>
          </c:cat>
          <c:val>
            <c:numRef>
              <c:f>Sheet1!$C$2:$C$45</c:f>
              <c:numCache>
                <c:formatCode>General</c:formatCode>
                <c:ptCount val="44"/>
                <c:pt idx="39" formatCode="0">
                  <c:v>4385</c:v>
                </c:pt>
                <c:pt idx="40" formatCode="0">
                  <c:v>3585.9128766010949</c:v>
                </c:pt>
                <c:pt idx="41" formatCode="0">
                  <c:v>3776.7062270076663</c:v>
                </c:pt>
                <c:pt idx="42" formatCode="0">
                  <c:v>3761.9291676517232</c:v>
                </c:pt>
                <c:pt idx="43" formatCode="0">
                  <c:v>4405.8531504650718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4-4E5F-9B4F-FCEC0D9F759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Bound(Gap Sales ($M))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mmm\-yy</c:formatCode>
                <c:ptCount val="4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39722</c:v>
                </c:pt>
                <c:pt idx="11">
                  <c:v>39814</c:v>
                </c:pt>
                <c:pt idx="12">
                  <c:v>39904</c:v>
                </c:pt>
                <c:pt idx="13">
                  <c:v>39995</c:v>
                </c:pt>
                <c:pt idx="14">
                  <c:v>40087</c:v>
                </c:pt>
                <c:pt idx="15">
                  <c:v>40179</c:v>
                </c:pt>
                <c:pt idx="16">
                  <c:v>40269</c:v>
                </c:pt>
                <c:pt idx="17">
                  <c:v>40360</c:v>
                </c:pt>
                <c:pt idx="18">
                  <c:v>40452</c:v>
                </c:pt>
                <c:pt idx="19">
                  <c:v>40544</c:v>
                </c:pt>
                <c:pt idx="20">
                  <c:v>40634</c:v>
                </c:pt>
                <c:pt idx="21">
                  <c:v>40725</c:v>
                </c:pt>
                <c:pt idx="22">
                  <c:v>40817</c:v>
                </c:pt>
                <c:pt idx="23">
                  <c:v>40909</c:v>
                </c:pt>
                <c:pt idx="24">
                  <c:v>41000</c:v>
                </c:pt>
                <c:pt idx="25">
                  <c:v>41091</c:v>
                </c:pt>
                <c:pt idx="26">
                  <c:v>41183</c:v>
                </c:pt>
                <c:pt idx="27">
                  <c:v>41275</c:v>
                </c:pt>
                <c:pt idx="28">
                  <c:v>41365</c:v>
                </c:pt>
                <c:pt idx="29">
                  <c:v>41456</c:v>
                </c:pt>
                <c:pt idx="30">
                  <c:v>41548</c:v>
                </c:pt>
                <c:pt idx="31">
                  <c:v>41640</c:v>
                </c:pt>
                <c:pt idx="32">
                  <c:v>41730</c:v>
                </c:pt>
                <c:pt idx="33">
                  <c:v>41821</c:v>
                </c:pt>
                <c:pt idx="34">
                  <c:v>41913</c:v>
                </c:pt>
                <c:pt idx="35">
                  <c:v>42005</c:v>
                </c:pt>
                <c:pt idx="36">
                  <c:v>42095</c:v>
                </c:pt>
                <c:pt idx="37">
                  <c:v>42186</c:v>
                </c:pt>
                <c:pt idx="38">
                  <c:v>42278</c:v>
                </c:pt>
                <c:pt idx="39">
                  <c:v>42370</c:v>
                </c:pt>
                <c:pt idx="40">
                  <c:v>42476</c:v>
                </c:pt>
                <c:pt idx="41">
                  <c:v>42552</c:v>
                </c:pt>
                <c:pt idx="42">
                  <c:v>42644</c:v>
                </c:pt>
                <c:pt idx="43">
                  <c:v>42736</c:v>
                </c:pt>
              </c:numCache>
            </c:numRef>
          </c:cat>
          <c:val>
            <c:numRef>
              <c:f>Sheet1!$D$2:$D$45</c:f>
              <c:numCache>
                <c:formatCode>General</c:formatCode>
                <c:ptCount val="44"/>
                <c:pt idx="39" formatCode="0">
                  <c:v>4385</c:v>
                </c:pt>
                <c:pt idx="40" formatCode="0">
                  <c:v>3309.6536038874342</c:v>
                </c:pt>
                <c:pt idx="41" formatCode="0">
                  <c:v>3473.9156393272301</c:v>
                </c:pt>
                <c:pt idx="42" formatCode="0">
                  <c:v>3430.0394824868149</c:v>
                </c:pt>
                <c:pt idx="43" formatCode="0">
                  <c:v>4047.1150291164754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4-4E5F-9B4F-FCEC0D9F759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Bound(Gap Sales ($M))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Sheet1!$A$2:$A$45</c:f>
              <c:numCache>
                <c:formatCode>mmm\-yy</c:formatCode>
                <c:ptCount val="44"/>
                <c:pt idx="0">
                  <c:v>38808</c:v>
                </c:pt>
                <c:pt idx="1">
                  <c:v>38899</c:v>
                </c:pt>
                <c:pt idx="2">
                  <c:v>38991</c:v>
                </c:pt>
                <c:pt idx="3">
                  <c:v>39083</c:v>
                </c:pt>
                <c:pt idx="4">
                  <c:v>39173</c:v>
                </c:pt>
                <c:pt idx="5">
                  <c:v>39264</c:v>
                </c:pt>
                <c:pt idx="6">
                  <c:v>39356</c:v>
                </c:pt>
                <c:pt idx="7">
                  <c:v>39448</c:v>
                </c:pt>
                <c:pt idx="8">
                  <c:v>39539</c:v>
                </c:pt>
                <c:pt idx="9">
                  <c:v>39630</c:v>
                </c:pt>
                <c:pt idx="10">
                  <c:v>39722</c:v>
                </c:pt>
                <c:pt idx="11">
                  <c:v>39814</c:v>
                </c:pt>
                <c:pt idx="12">
                  <c:v>39904</c:v>
                </c:pt>
                <c:pt idx="13">
                  <c:v>39995</c:v>
                </c:pt>
                <c:pt idx="14">
                  <c:v>40087</c:v>
                </c:pt>
                <c:pt idx="15">
                  <c:v>40179</c:v>
                </c:pt>
                <c:pt idx="16">
                  <c:v>40269</c:v>
                </c:pt>
                <c:pt idx="17">
                  <c:v>40360</c:v>
                </c:pt>
                <c:pt idx="18">
                  <c:v>40452</c:v>
                </c:pt>
                <c:pt idx="19">
                  <c:v>40544</c:v>
                </c:pt>
                <c:pt idx="20">
                  <c:v>40634</c:v>
                </c:pt>
                <c:pt idx="21">
                  <c:v>40725</c:v>
                </c:pt>
                <c:pt idx="22">
                  <c:v>40817</c:v>
                </c:pt>
                <c:pt idx="23">
                  <c:v>40909</c:v>
                </c:pt>
                <c:pt idx="24">
                  <c:v>41000</c:v>
                </c:pt>
                <c:pt idx="25">
                  <c:v>41091</c:v>
                </c:pt>
                <c:pt idx="26">
                  <c:v>41183</c:v>
                </c:pt>
                <c:pt idx="27">
                  <c:v>41275</c:v>
                </c:pt>
                <c:pt idx="28">
                  <c:v>41365</c:v>
                </c:pt>
                <c:pt idx="29">
                  <c:v>41456</c:v>
                </c:pt>
                <c:pt idx="30">
                  <c:v>41548</c:v>
                </c:pt>
                <c:pt idx="31">
                  <c:v>41640</c:v>
                </c:pt>
                <c:pt idx="32">
                  <c:v>41730</c:v>
                </c:pt>
                <c:pt idx="33">
                  <c:v>41821</c:v>
                </c:pt>
                <c:pt idx="34">
                  <c:v>41913</c:v>
                </c:pt>
                <c:pt idx="35">
                  <c:v>42005</c:v>
                </c:pt>
                <c:pt idx="36">
                  <c:v>42095</c:v>
                </c:pt>
                <c:pt idx="37">
                  <c:v>42186</c:v>
                </c:pt>
                <c:pt idx="38">
                  <c:v>42278</c:v>
                </c:pt>
                <c:pt idx="39">
                  <c:v>42370</c:v>
                </c:pt>
                <c:pt idx="40">
                  <c:v>42476</c:v>
                </c:pt>
                <c:pt idx="41">
                  <c:v>42552</c:v>
                </c:pt>
                <c:pt idx="42">
                  <c:v>42644</c:v>
                </c:pt>
                <c:pt idx="43">
                  <c:v>42736</c:v>
                </c:pt>
              </c:numCache>
            </c:numRef>
          </c:cat>
          <c:val>
            <c:numRef>
              <c:f>Sheet1!$E$2:$E$45</c:f>
              <c:numCache>
                <c:formatCode>General</c:formatCode>
                <c:ptCount val="44"/>
                <c:pt idx="39" formatCode="0">
                  <c:v>4385</c:v>
                </c:pt>
                <c:pt idx="40" formatCode="0">
                  <c:v>3862.1721493147556</c:v>
                </c:pt>
                <c:pt idx="41" formatCode="0">
                  <c:v>4079.4968146881024</c:v>
                </c:pt>
                <c:pt idx="42" formatCode="0">
                  <c:v>4093.8188528166315</c:v>
                </c:pt>
                <c:pt idx="43" formatCode="0">
                  <c:v>4764.5912718136678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4-4E5F-9B4F-FCEC0D9F7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93280"/>
        <c:axId val="14193696"/>
      </c:lineChart>
      <c:catAx>
        <c:axId val="1419328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696"/>
        <c:crosses val="autoZero"/>
        <c:auto val="1"/>
        <c:lblAlgn val="ctr"/>
        <c:lblOffset val="100"/>
        <c:noMultiLvlLbl val="0"/>
      </c:catAx>
      <c:valAx>
        <c:axId val="14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171451</xdr:colOff>
      <xdr:row>9</xdr:row>
      <xdr:rowOff>104776</xdr:rowOff>
    </xdr:from>
    <xdr:to>
      <xdr:col>13</xdr:col>
      <xdr:colOff>561976</xdr:colOff>
      <xdr:row>46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1685924</xdr:colOff>
      <xdr:row>6</xdr:row>
      <xdr:rowOff>104774</xdr:rowOff>
    </xdr:from>
    <xdr:to>
      <xdr:col>10</xdr:col>
      <xdr:colOff>66675</xdr:colOff>
      <xdr:row>28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721EA-55EF-44B2-8FF1-7EA79AED0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45" totalsRowShown="0" headerRowDxfId="13" dataDxfId="12">
  <autoFilter ref="A1:E45" xr:uid="{00000000-0009-0000-0100-000003000000}"/>
  <tableColumns count="5">
    <tableColumn id="1" xr3:uid="{00000000-0010-0000-0000-000001000000}" name="Date" dataDxfId="11"/>
    <tableColumn id="2" xr3:uid="{00000000-0010-0000-0000-000002000000}" name="Gap Sales ($M)" dataDxfId="10"/>
    <tableColumn id="3" xr3:uid="{00000000-0010-0000-0000-000003000000}" name="Forecast(Gap Sales ($M))" dataDxfId="9">
      <calculatedColumnFormula>_xlfn.FORECAST.ETS(A2,$B$2:$B$41,$A$2:$A$41,4,1)</calculatedColumnFormula>
    </tableColumn>
    <tableColumn id="4" xr3:uid="{00000000-0010-0000-0000-000004000000}" name="Lower Confidence Bound(Gap Sales ($M))" dataDxfId="8">
      <calculatedColumnFormula>C2-_xlfn.FORECAST.ETS.CONFINT(A2,$B$2:$B$41,$A$2:$A$41,0.95,4,1)</calculatedColumnFormula>
    </tableColumn>
    <tableColumn id="5" xr3:uid="{00000000-0010-0000-0000-000005000000}" name="Upper Confidence Bound(Gap Sales ($M))" dataDxfId="7">
      <calculatedColumnFormula>C2+_xlfn.FORECAST.ETS.CONFINT(A2,$B$2:$B$41,$A$2:$A$41,0.95,4,1)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G1:H8" totalsRowShown="0">
  <autoFilter ref="G1:H8" xr:uid="{00000000-0009-0000-0100-000004000000}"/>
  <tableColumns count="2">
    <tableColumn id="1" xr3:uid="{00000000-0010-0000-0100-000001000000}" name="Statistic"/>
    <tableColumn id="2" xr3:uid="{00000000-0010-0000-0100-000002000000}" name="Valu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A2D0E-1D29-4EA4-9584-254B8EC6E67C}" name="Table1" displayName="Table1" ref="A1:E45" totalsRowShown="0">
  <autoFilter ref="A1:E45" xr:uid="{C91A2D0E-1D29-4EA4-9584-254B8EC6E67C}"/>
  <tableColumns count="5">
    <tableColumn id="1" xr3:uid="{DDED12B0-09BF-44C2-87A3-FEB2B56422C0}" name="Date" dataDxfId="5"/>
    <tableColumn id="2" xr3:uid="{DBF4EA16-E401-416F-965E-0C34C1FBB6A3}" name="Gap Sales ($M)" dataDxfId="4"/>
    <tableColumn id="3" xr3:uid="{D73FE296-2B24-48BB-972C-82BFA8819266}" name="Forecast(Gap Sales ($M))" dataDxfId="3">
      <calculatedColumnFormula>_xlfn.FORECAST.ETS(A2,$B$2:$B$41,$A$2:$A$41,4,1)</calculatedColumnFormula>
    </tableColumn>
    <tableColumn id="4" xr3:uid="{1AEA67B6-516B-4B70-A57A-B33ECAD210A1}" name="Lower Confidence Bound(Gap Sales ($M))" dataDxfId="2">
      <calculatedColumnFormula>C2-_xlfn.FORECAST.ETS.CONFINT(A2,$B$2:$B$41,$A$2:$A$41,0.95,4,1)</calculatedColumnFormula>
    </tableColumn>
    <tableColumn id="5" xr3:uid="{3CDD99ED-F046-4AF8-86BD-0FDAC57F9472}" name="Upper Confidence Bound(Gap Sales ($M))" dataDxfId="1">
      <calculatedColumnFormula>C2+_xlfn.FORECAST.ETS.CONFINT(A2,$B$2:$B$41,$A$2:$A$41,0.95,4,1)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00F0FF-0A86-4645-897B-927B3823CC40}" name="Table2" displayName="Table2" ref="G1:H8" totalsRowShown="0">
  <autoFilter ref="G1:H8" xr:uid="{0300F0FF-0A86-4645-897B-927B3823CC40}"/>
  <tableColumns count="2">
    <tableColumn id="1" xr3:uid="{58C21FC6-53D9-4D53-A086-D3A8E0ADF826}" name="Statistic"/>
    <tableColumn id="2" xr3:uid="{D0DFEFB9-160A-4E57-95A3-8CA79F8F4B3B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E52" sqref="E52"/>
    </sheetView>
  </sheetViews>
  <sheetFormatPr defaultRowHeight="15" x14ac:dyDescent="0.25"/>
  <cols>
    <col min="2" max="2" width="9.42578125" customWidth="1"/>
    <col min="3" max="3" width="14" customWidth="1"/>
    <col min="4" max="4" width="20.140625" customWidth="1"/>
    <col min="5" max="5" width="18.140625" customWidth="1"/>
    <col min="7" max="7" width="10.140625" customWidth="1"/>
    <col min="8" max="8" width="8.28515625" customWidth="1"/>
  </cols>
  <sheetData>
    <row r="1" spans="1:8" ht="60" customHeight="1" x14ac:dyDescent="0.25">
      <c r="A1" s="6" t="s">
        <v>0</v>
      </c>
      <c r="B1" s="6" t="s">
        <v>1</v>
      </c>
      <c r="C1" s="6" t="s">
        <v>5</v>
      </c>
      <c r="D1" s="6" t="s">
        <v>6</v>
      </c>
      <c r="E1" s="6" t="s">
        <v>7</v>
      </c>
      <c r="G1" t="s">
        <v>8</v>
      </c>
      <c r="H1" t="s">
        <v>9</v>
      </c>
    </row>
    <row r="2" spans="1:8" x14ac:dyDescent="0.25">
      <c r="A2" s="7">
        <v>38808</v>
      </c>
      <c r="B2" s="8">
        <v>3441</v>
      </c>
      <c r="C2" s="6"/>
      <c r="D2" s="6"/>
      <c r="E2" s="6"/>
      <c r="G2" t="s">
        <v>10</v>
      </c>
      <c r="H2" s="5">
        <f>_xlfn.FORECAST.ETS.STAT($B$2:$B$41,$A$2:$A$41,1,4,1)</f>
        <v>0.5</v>
      </c>
    </row>
    <row r="3" spans="1:8" x14ac:dyDescent="0.25">
      <c r="A3" s="7">
        <v>38899</v>
      </c>
      <c r="B3" s="8">
        <v>3714</v>
      </c>
      <c r="C3" s="6"/>
      <c r="D3" s="6"/>
      <c r="E3" s="6"/>
      <c r="G3" t="s">
        <v>11</v>
      </c>
      <c r="H3" s="5">
        <f>_xlfn.FORECAST.ETS.STAT($B$2:$B$41,$A$2:$A$41,2,4,1)</f>
        <v>1E-3</v>
      </c>
    </row>
    <row r="4" spans="1:8" x14ac:dyDescent="0.25">
      <c r="A4" s="7">
        <v>38991</v>
      </c>
      <c r="B4" s="8">
        <v>3851</v>
      </c>
      <c r="C4" s="6"/>
      <c r="D4" s="6"/>
      <c r="E4" s="6"/>
      <c r="G4" t="s">
        <v>12</v>
      </c>
      <c r="H4" s="5">
        <f>_xlfn.FORECAST.ETS.STAT($B$2:$B$41,$A$2:$A$41,3,4,1)</f>
        <v>0.499</v>
      </c>
    </row>
    <row r="5" spans="1:8" x14ac:dyDescent="0.25">
      <c r="A5" s="7">
        <v>39083</v>
      </c>
      <c r="B5" s="8">
        <v>4919</v>
      </c>
      <c r="C5" s="6"/>
      <c r="D5" s="6"/>
      <c r="E5" s="6"/>
      <c r="G5" t="s">
        <v>13</v>
      </c>
      <c r="H5" s="4">
        <f>_xlfn.FORECAST.ETS.STAT($B$2:$B$41,$A$2:$A$41,4,4,1)</f>
        <v>0.21495100418634605</v>
      </c>
    </row>
    <row r="6" spans="1:8" x14ac:dyDescent="0.25">
      <c r="A6" s="7">
        <v>39173</v>
      </c>
      <c r="B6" s="8">
        <v>3549</v>
      </c>
      <c r="C6" s="6"/>
      <c r="D6" s="6"/>
      <c r="E6" s="6"/>
      <c r="G6" t="s">
        <v>14</v>
      </c>
      <c r="H6" s="4">
        <f>_xlfn.FORECAST.ETS.STAT($B$2:$B$41,$A$2:$A$41,5,4,1)</f>
        <v>2.750137583792938E-2</v>
      </c>
    </row>
    <row r="7" spans="1:8" x14ac:dyDescent="0.25">
      <c r="A7" s="7">
        <v>39264</v>
      </c>
      <c r="B7" s="8">
        <v>3685</v>
      </c>
      <c r="C7" s="6"/>
      <c r="D7" s="6"/>
      <c r="E7" s="6"/>
      <c r="G7" t="s">
        <v>15</v>
      </c>
      <c r="H7" s="4">
        <f>_xlfn.FORECAST.ETS.STAT($B$2:$B$41,$A$2:$A$41,6,4,1)</f>
        <v>112.80480457627587</v>
      </c>
    </row>
    <row r="8" spans="1:8" x14ac:dyDescent="0.25">
      <c r="A8" s="7">
        <v>39356</v>
      </c>
      <c r="B8" s="8">
        <v>3854</v>
      </c>
      <c r="C8" s="6"/>
      <c r="D8" s="6"/>
      <c r="E8" s="6"/>
      <c r="G8" t="s">
        <v>16</v>
      </c>
      <c r="H8" s="4">
        <f>_xlfn.FORECAST.ETS.STAT($B$2:$B$41,$A$2:$A$41,7,4,1)</f>
        <v>136.80515574692254</v>
      </c>
    </row>
    <row r="9" spans="1:8" x14ac:dyDescent="0.25">
      <c r="A9" s="7">
        <v>39448</v>
      </c>
      <c r="B9" s="8">
        <v>4675</v>
      </c>
      <c r="C9" s="6"/>
      <c r="D9" s="6"/>
      <c r="E9" s="6"/>
    </row>
    <row r="10" spans="1:8" x14ac:dyDescent="0.25">
      <c r="A10" s="7">
        <v>39539</v>
      </c>
      <c r="B10" s="8">
        <v>3384</v>
      </c>
      <c r="C10" s="6"/>
      <c r="D10" s="6"/>
      <c r="E10" s="6"/>
    </row>
    <row r="11" spans="1:8" x14ac:dyDescent="0.25">
      <c r="A11" s="7">
        <v>39630</v>
      </c>
      <c r="B11" s="8">
        <v>3499</v>
      </c>
      <c r="C11" s="6"/>
      <c r="D11" s="6"/>
      <c r="E11" s="6"/>
    </row>
    <row r="12" spans="1:8" hidden="1" x14ac:dyDescent="0.25">
      <c r="A12" s="7">
        <v>39722</v>
      </c>
      <c r="B12" s="8">
        <v>3561</v>
      </c>
      <c r="C12" s="6"/>
      <c r="D12" s="6"/>
      <c r="E12" s="6"/>
    </row>
    <row r="13" spans="1:8" hidden="1" x14ac:dyDescent="0.25">
      <c r="A13" s="7">
        <v>39814</v>
      </c>
      <c r="B13" s="8">
        <v>4082</v>
      </c>
      <c r="C13" s="6"/>
      <c r="D13" s="6"/>
      <c r="E13" s="6"/>
    </row>
    <row r="14" spans="1:8" hidden="1" x14ac:dyDescent="0.25">
      <c r="A14" s="7">
        <v>39904</v>
      </c>
      <c r="B14" s="8">
        <v>3127</v>
      </c>
      <c r="C14" s="6"/>
      <c r="D14" s="6"/>
      <c r="E14" s="6"/>
    </row>
    <row r="15" spans="1:8" hidden="1" x14ac:dyDescent="0.25">
      <c r="A15" s="7">
        <v>39995</v>
      </c>
      <c r="B15" s="8">
        <v>3245</v>
      </c>
      <c r="C15" s="6"/>
      <c r="D15" s="6"/>
      <c r="E15" s="6"/>
    </row>
    <row r="16" spans="1:8" hidden="1" x14ac:dyDescent="0.25">
      <c r="A16" s="7">
        <v>40087</v>
      </c>
      <c r="B16" s="8">
        <v>3589</v>
      </c>
      <c r="C16" s="6"/>
      <c r="D16" s="6"/>
      <c r="E16" s="6"/>
    </row>
    <row r="17" spans="1:5" hidden="1" x14ac:dyDescent="0.25">
      <c r="A17" s="7">
        <v>40179</v>
      </c>
      <c r="B17" s="8">
        <v>4236</v>
      </c>
      <c r="C17" s="6"/>
      <c r="D17" s="6"/>
      <c r="E17" s="6"/>
    </row>
    <row r="18" spans="1:5" hidden="1" x14ac:dyDescent="0.25">
      <c r="A18" s="7">
        <v>40269</v>
      </c>
      <c r="B18" s="8">
        <v>3329</v>
      </c>
      <c r="C18" s="6"/>
      <c r="D18" s="6"/>
      <c r="E18" s="6"/>
    </row>
    <row r="19" spans="1:5" hidden="1" x14ac:dyDescent="0.25">
      <c r="A19" s="7">
        <v>40360</v>
      </c>
      <c r="B19" s="8">
        <v>3317</v>
      </c>
      <c r="C19" s="6"/>
      <c r="D19" s="6"/>
      <c r="E19" s="6"/>
    </row>
    <row r="20" spans="1:5" hidden="1" x14ac:dyDescent="0.25">
      <c r="A20" s="7">
        <v>40452</v>
      </c>
      <c r="B20" s="8">
        <v>3654</v>
      </c>
      <c r="C20" s="6"/>
      <c r="D20" s="6"/>
      <c r="E20" s="6"/>
    </row>
    <row r="21" spans="1:5" hidden="1" x14ac:dyDescent="0.25">
      <c r="A21" s="7">
        <v>40544</v>
      </c>
      <c r="B21" s="8">
        <v>4364</v>
      </c>
      <c r="C21" s="6"/>
      <c r="D21" s="6"/>
      <c r="E21" s="6"/>
    </row>
    <row r="22" spans="1:5" hidden="1" x14ac:dyDescent="0.25">
      <c r="A22" s="7">
        <v>40634</v>
      </c>
      <c r="B22" s="8">
        <v>3295</v>
      </c>
      <c r="C22" s="6"/>
      <c r="D22" s="6"/>
      <c r="E22" s="6"/>
    </row>
    <row r="23" spans="1:5" hidden="1" x14ac:dyDescent="0.25">
      <c r="A23" s="7">
        <v>40725</v>
      </c>
      <c r="B23" s="8">
        <v>3386</v>
      </c>
      <c r="C23" s="6"/>
      <c r="D23" s="6"/>
      <c r="E23" s="6"/>
    </row>
    <row r="24" spans="1:5" hidden="1" x14ac:dyDescent="0.25">
      <c r="A24" s="7">
        <v>40817</v>
      </c>
      <c r="B24" s="8">
        <v>3585</v>
      </c>
      <c r="C24" s="6"/>
      <c r="D24" s="6"/>
      <c r="E24" s="6"/>
    </row>
    <row r="25" spans="1:5" hidden="1" x14ac:dyDescent="0.25">
      <c r="A25" s="7">
        <v>40909</v>
      </c>
      <c r="B25" s="8">
        <v>4283</v>
      </c>
      <c r="C25" s="6"/>
      <c r="D25" s="6"/>
      <c r="E25" s="6"/>
    </row>
    <row r="26" spans="1:5" hidden="1" x14ac:dyDescent="0.25">
      <c r="A26" s="7">
        <v>41000</v>
      </c>
      <c r="B26" s="8">
        <v>3487</v>
      </c>
      <c r="C26" s="6"/>
      <c r="D26" s="6"/>
      <c r="E26" s="6"/>
    </row>
    <row r="27" spans="1:5" hidden="1" x14ac:dyDescent="0.25">
      <c r="A27" s="7">
        <v>41091</v>
      </c>
      <c r="B27" s="8">
        <v>3575</v>
      </c>
      <c r="C27" s="6"/>
      <c r="D27" s="6"/>
      <c r="E27" s="6"/>
    </row>
    <row r="28" spans="1:5" hidden="1" x14ac:dyDescent="0.25">
      <c r="A28" s="7">
        <v>41183</v>
      </c>
      <c r="B28" s="8">
        <v>3864</v>
      </c>
      <c r="C28" s="6"/>
      <c r="D28" s="6"/>
      <c r="E28" s="6"/>
    </row>
    <row r="29" spans="1:5" hidden="1" x14ac:dyDescent="0.25">
      <c r="A29" s="7">
        <v>41275</v>
      </c>
      <c r="B29" s="8">
        <v>4725</v>
      </c>
      <c r="C29" s="6"/>
      <c r="D29" s="6"/>
      <c r="E29" s="6"/>
    </row>
    <row r="30" spans="1:5" hidden="1" x14ac:dyDescent="0.25">
      <c r="A30" s="7">
        <v>41365</v>
      </c>
      <c r="B30" s="8">
        <v>3729</v>
      </c>
      <c r="C30" s="6"/>
      <c r="D30" s="6"/>
      <c r="E30" s="6"/>
    </row>
    <row r="31" spans="1:5" hidden="1" x14ac:dyDescent="0.25">
      <c r="A31" s="7">
        <v>41456</v>
      </c>
      <c r="B31" s="8">
        <v>3868</v>
      </c>
      <c r="C31" s="6"/>
      <c r="D31" s="6"/>
      <c r="E31" s="6"/>
    </row>
    <row r="32" spans="1:5" x14ac:dyDescent="0.25">
      <c r="A32" s="7">
        <v>41548</v>
      </c>
      <c r="B32" s="8">
        <v>3976</v>
      </c>
      <c r="C32" s="6"/>
      <c r="D32" s="6"/>
      <c r="E32" s="6"/>
    </row>
    <row r="33" spans="1:5" x14ac:dyDescent="0.25">
      <c r="A33" s="7">
        <v>41640</v>
      </c>
      <c r="B33" s="8">
        <v>4575</v>
      </c>
      <c r="C33" s="6"/>
      <c r="D33" s="6"/>
      <c r="E33" s="6"/>
    </row>
    <row r="34" spans="1:5" x14ac:dyDescent="0.25">
      <c r="A34" s="7">
        <v>41730</v>
      </c>
      <c r="B34" s="8">
        <v>3774</v>
      </c>
      <c r="C34" s="6"/>
      <c r="D34" s="6"/>
      <c r="E34" s="6"/>
    </row>
    <row r="35" spans="1:5" x14ac:dyDescent="0.25">
      <c r="A35" s="7">
        <v>41821</v>
      </c>
      <c r="B35" s="8">
        <v>3981</v>
      </c>
      <c r="C35" s="6"/>
      <c r="D35" s="6"/>
      <c r="E35" s="6"/>
    </row>
    <row r="36" spans="1:5" x14ac:dyDescent="0.25">
      <c r="A36" s="7">
        <v>41913</v>
      </c>
      <c r="B36" s="8">
        <v>3972</v>
      </c>
      <c r="C36" s="6"/>
      <c r="D36" s="6"/>
      <c r="E36" s="6"/>
    </row>
    <row r="37" spans="1:5" x14ac:dyDescent="0.25">
      <c r="A37" s="7">
        <v>42005</v>
      </c>
      <c r="B37" s="8">
        <v>4708</v>
      </c>
      <c r="C37" s="6"/>
      <c r="D37" s="6"/>
      <c r="E37" s="6"/>
    </row>
    <row r="38" spans="1:5" x14ac:dyDescent="0.25">
      <c r="A38" s="7">
        <v>42095</v>
      </c>
      <c r="B38" s="8">
        <v>3657</v>
      </c>
      <c r="C38" s="6"/>
      <c r="D38" s="6"/>
      <c r="E38" s="6"/>
    </row>
    <row r="39" spans="1:5" x14ac:dyDescent="0.25">
      <c r="A39" s="7">
        <v>42186</v>
      </c>
      <c r="B39" s="8">
        <v>3898</v>
      </c>
      <c r="C39" s="6"/>
      <c r="D39" s="6"/>
      <c r="E39" s="6"/>
    </row>
    <row r="40" spans="1:5" x14ac:dyDescent="0.25">
      <c r="A40" s="7">
        <v>42278</v>
      </c>
      <c r="B40" s="8">
        <v>3857</v>
      </c>
      <c r="C40" s="6"/>
      <c r="D40" s="6"/>
      <c r="E40" s="6"/>
    </row>
    <row r="41" spans="1:5" x14ac:dyDescent="0.25">
      <c r="A41" s="7">
        <v>42370</v>
      </c>
      <c r="B41" s="8">
        <v>4385</v>
      </c>
      <c r="C41" s="9">
        <v>4385</v>
      </c>
      <c r="D41" s="9">
        <v>4385</v>
      </c>
      <c r="E41" s="9">
        <v>4385</v>
      </c>
    </row>
    <row r="42" spans="1:5" x14ac:dyDescent="0.25">
      <c r="A42" s="7">
        <v>42476</v>
      </c>
      <c r="B42" s="8">
        <v>3438</v>
      </c>
      <c r="C42" s="9">
        <f>_xlfn.FORECAST.ETS(A42,$B$2:$B$41,$A$2:$A$41,4,1)</f>
        <v>3585.9128766010949</v>
      </c>
      <c r="D42" s="9">
        <f>C42-_xlfn.FORECAST.ETS.CONFINT(A42,$B$2:$B$41,$A$2:$A$41,0.95,4,1)</f>
        <v>3309.6536038874342</v>
      </c>
      <c r="E42" s="9">
        <f>C42+_xlfn.FORECAST.ETS.CONFINT(A42,$B$2:$B$41,$A$2:$A$41,0.95,4,1)</f>
        <v>3862.1721493147556</v>
      </c>
    </row>
    <row r="43" spans="1:5" x14ac:dyDescent="0.25">
      <c r="A43" s="7">
        <v>42552</v>
      </c>
      <c r="B43" s="8">
        <v>3851</v>
      </c>
      <c r="C43" s="9">
        <f>_xlfn.FORECAST.ETS(A43,$B$2:$B$41,$A$2:$A$41,4,1)</f>
        <v>3776.7062270076663</v>
      </c>
      <c r="D43" s="9">
        <f>C43-_xlfn.FORECAST.ETS.CONFINT(A43,$B$2:$B$41,$A$2:$A$41,0.95,4,1)</f>
        <v>3473.9156393272301</v>
      </c>
      <c r="E43" s="9">
        <f>C43+_xlfn.FORECAST.ETS.CONFINT(A43,$B$2:$B$41,$A$2:$A$41,0.95,4,1)</f>
        <v>4079.4968146881024</v>
      </c>
    </row>
    <row r="44" spans="1:5" x14ac:dyDescent="0.25">
      <c r="A44" s="7">
        <v>42644</v>
      </c>
      <c r="B44" s="8">
        <v>3798</v>
      </c>
      <c r="C44" s="9">
        <f>_xlfn.FORECAST.ETS(A44,$B$2:$B$41,$A$2:$A$41,4,1)</f>
        <v>3761.9291676517232</v>
      </c>
      <c r="D44" s="9">
        <f>C44-_xlfn.FORECAST.ETS.CONFINT(A44,$B$2:$B$41,$A$2:$A$41,0.95,4,1)</f>
        <v>3430.0394824868149</v>
      </c>
      <c r="E44" s="9">
        <f>C44+_xlfn.FORECAST.ETS.CONFINT(A44,$B$2:$B$41,$A$2:$A$41,0.95,4,1)</f>
        <v>4093.8188528166315</v>
      </c>
    </row>
    <row r="45" spans="1:5" x14ac:dyDescent="0.25">
      <c r="A45" s="7">
        <v>42736</v>
      </c>
      <c r="B45" s="8">
        <v>4429</v>
      </c>
      <c r="C45" s="9">
        <f>_xlfn.FORECAST.ETS(A45,$B$2:$B$41,$A$2:$A$41,4,1)</f>
        <v>4405.8531504650718</v>
      </c>
      <c r="D45" s="9">
        <f>C45-_xlfn.FORECAST.ETS.CONFINT(A45,$B$2:$B$41,$A$2:$A$41,0.95,4,1)</f>
        <v>4047.1150291164754</v>
      </c>
      <c r="E45" s="9">
        <f>C45+_xlfn.FORECAST.ETS.CONFINT(A45,$B$2:$B$41,$A$2:$A$41,0.95,4,1)</f>
        <v>4764.5912718136678</v>
      </c>
    </row>
    <row r="47" spans="1:5" x14ac:dyDescent="0.25">
      <c r="B47" t="s">
        <v>15</v>
      </c>
      <c r="C47" t="s">
        <v>16</v>
      </c>
    </row>
    <row r="48" spans="1:5" x14ac:dyDescent="0.25">
      <c r="A48" t="s">
        <v>3</v>
      </c>
      <c r="B48" s="10">
        <f>H7</f>
        <v>112.80480457627587</v>
      </c>
      <c r="C48" s="10">
        <f>H8</f>
        <v>136.80515574692254</v>
      </c>
    </row>
    <row r="49" spans="1:3" x14ac:dyDescent="0.25">
      <c r="A49" t="s">
        <v>4</v>
      </c>
      <c r="B49" s="10">
        <f t="array" ref="B49">AVERAGE(ABS(B42:B45-C42:C45))</f>
        <v>70.356082869158399</v>
      </c>
      <c r="C49" s="10">
        <f t="array" ref="C49">SQRT(AVERAGE((B42:B45-C42:C45)^2))</f>
        <v>85.490738328103774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AD83-CDAD-4244-8D2E-BF3E06FCE07B}">
  <dimension ref="A1:H45"/>
  <sheetViews>
    <sheetView topLeftCell="A22" workbookViewId="0">
      <selection activeCell="L20" sqref="L20"/>
    </sheetView>
  </sheetViews>
  <sheetFormatPr defaultRowHeight="15" x14ac:dyDescent="0.25"/>
  <cols>
    <col min="2" max="2" width="16.42578125" customWidth="1"/>
    <col min="3" max="3" width="25.28515625" customWidth="1"/>
    <col min="4" max="4" width="40" customWidth="1"/>
    <col min="5" max="5" width="40.140625" customWidth="1"/>
    <col min="7" max="7" width="10.1406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G1" t="s">
        <v>8</v>
      </c>
      <c r="H1" t="s">
        <v>9</v>
      </c>
    </row>
    <row r="2" spans="1:8" x14ac:dyDescent="0.25">
      <c r="A2" s="24">
        <v>38808</v>
      </c>
      <c r="B2" s="25">
        <v>3441</v>
      </c>
      <c r="G2" t="s">
        <v>10</v>
      </c>
      <c r="H2" s="26">
        <f>_xlfn.FORECAST.ETS.STAT($B$2:$B$41,$A$2:$A$41,1,4,1)</f>
        <v>0.5</v>
      </c>
    </row>
    <row r="3" spans="1:8" x14ac:dyDescent="0.25">
      <c r="A3" s="24">
        <v>38899</v>
      </c>
      <c r="B3" s="25">
        <v>3714</v>
      </c>
      <c r="G3" t="s">
        <v>11</v>
      </c>
      <c r="H3" s="26">
        <f>_xlfn.FORECAST.ETS.STAT($B$2:$B$41,$A$2:$A$41,2,4,1)</f>
        <v>1E-3</v>
      </c>
    </row>
    <row r="4" spans="1:8" x14ac:dyDescent="0.25">
      <c r="A4" s="24">
        <v>38991</v>
      </c>
      <c r="B4" s="25">
        <v>3851</v>
      </c>
      <c r="G4" t="s">
        <v>12</v>
      </c>
      <c r="H4" s="26">
        <f>_xlfn.FORECAST.ETS.STAT($B$2:$B$41,$A$2:$A$41,3,4,1)</f>
        <v>0.499</v>
      </c>
    </row>
    <row r="5" spans="1:8" x14ac:dyDescent="0.25">
      <c r="A5" s="24">
        <v>39083</v>
      </c>
      <c r="B5" s="25">
        <v>4919</v>
      </c>
      <c r="G5" t="s">
        <v>13</v>
      </c>
      <c r="H5" s="26">
        <f>_xlfn.FORECAST.ETS.STAT($B$2:$B$41,$A$2:$A$41,4,4,1)</f>
        <v>0.21495100418634605</v>
      </c>
    </row>
    <row r="6" spans="1:8" x14ac:dyDescent="0.25">
      <c r="A6" s="24">
        <v>39173</v>
      </c>
      <c r="B6" s="25">
        <v>3549</v>
      </c>
      <c r="G6" t="s">
        <v>14</v>
      </c>
      <c r="H6" s="26">
        <f>_xlfn.FORECAST.ETS.STAT($B$2:$B$41,$A$2:$A$41,5,4,1)</f>
        <v>2.750137583792938E-2</v>
      </c>
    </row>
    <row r="7" spans="1:8" x14ac:dyDescent="0.25">
      <c r="A7" s="24">
        <v>39264</v>
      </c>
      <c r="B7" s="25">
        <v>3685</v>
      </c>
      <c r="G7" t="s">
        <v>15</v>
      </c>
      <c r="H7" s="26">
        <f>_xlfn.FORECAST.ETS.STAT($B$2:$B$41,$A$2:$A$41,6,4,1)</f>
        <v>112.80480457627587</v>
      </c>
    </row>
    <row r="8" spans="1:8" x14ac:dyDescent="0.25">
      <c r="A8" s="24">
        <v>39356</v>
      </c>
      <c r="B8" s="25">
        <v>3854</v>
      </c>
      <c r="G8" t="s">
        <v>16</v>
      </c>
      <c r="H8" s="26">
        <f>_xlfn.FORECAST.ETS.STAT($B$2:$B$41,$A$2:$A$41,7,4,1)</f>
        <v>136.80515574692254</v>
      </c>
    </row>
    <row r="9" spans="1:8" x14ac:dyDescent="0.25">
      <c r="A9" s="24">
        <v>39448</v>
      </c>
      <c r="B9" s="25">
        <v>4675</v>
      </c>
    </row>
    <row r="10" spans="1:8" x14ac:dyDescent="0.25">
      <c r="A10" s="24">
        <v>39539</v>
      </c>
      <c r="B10" s="25">
        <v>3384</v>
      </c>
    </row>
    <row r="11" spans="1:8" x14ac:dyDescent="0.25">
      <c r="A11" s="24">
        <v>39630</v>
      </c>
      <c r="B11" s="25">
        <v>3499</v>
      </c>
    </row>
    <row r="12" spans="1:8" x14ac:dyDescent="0.25">
      <c r="A12" s="24">
        <v>39722</v>
      </c>
      <c r="B12" s="25">
        <v>3561</v>
      </c>
    </row>
    <row r="13" spans="1:8" x14ac:dyDescent="0.25">
      <c r="A13" s="24">
        <v>39814</v>
      </c>
      <c r="B13" s="25">
        <v>4082</v>
      </c>
    </row>
    <row r="14" spans="1:8" x14ac:dyDescent="0.25">
      <c r="A14" s="24">
        <v>39904</v>
      </c>
      <c r="B14" s="25">
        <v>3127</v>
      </c>
    </row>
    <row r="15" spans="1:8" x14ac:dyDescent="0.25">
      <c r="A15" s="24">
        <v>39995</v>
      </c>
      <c r="B15" s="25">
        <v>3245</v>
      </c>
    </row>
    <row r="16" spans="1:8" x14ac:dyDescent="0.25">
      <c r="A16" s="24">
        <v>40087</v>
      </c>
      <c r="B16" s="25">
        <v>3589</v>
      </c>
    </row>
    <row r="17" spans="1:2" x14ac:dyDescent="0.25">
      <c r="A17" s="24">
        <v>40179</v>
      </c>
      <c r="B17" s="25">
        <v>4236</v>
      </c>
    </row>
    <row r="18" spans="1:2" x14ac:dyDescent="0.25">
      <c r="A18" s="24">
        <v>40269</v>
      </c>
      <c r="B18" s="25">
        <v>3329</v>
      </c>
    </row>
    <row r="19" spans="1:2" x14ac:dyDescent="0.25">
      <c r="A19" s="24">
        <v>40360</v>
      </c>
      <c r="B19" s="25">
        <v>3317</v>
      </c>
    </row>
    <row r="20" spans="1:2" x14ac:dyDescent="0.25">
      <c r="A20" s="24">
        <v>40452</v>
      </c>
      <c r="B20" s="25">
        <v>3654</v>
      </c>
    </row>
    <row r="21" spans="1:2" x14ac:dyDescent="0.25">
      <c r="A21" s="24">
        <v>40544</v>
      </c>
      <c r="B21" s="25">
        <v>4364</v>
      </c>
    </row>
    <row r="22" spans="1:2" x14ac:dyDescent="0.25">
      <c r="A22" s="24">
        <v>40634</v>
      </c>
      <c r="B22" s="25">
        <v>3295</v>
      </c>
    </row>
    <row r="23" spans="1:2" x14ac:dyDescent="0.25">
      <c r="A23" s="24">
        <v>40725</v>
      </c>
      <c r="B23" s="25">
        <v>3386</v>
      </c>
    </row>
    <row r="24" spans="1:2" x14ac:dyDescent="0.25">
      <c r="A24" s="24">
        <v>40817</v>
      </c>
      <c r="B24" s="25">
        <v>3585</v>
      </c>
    </row>
    <row r="25" spans="1:2" x14ac:dyDescent="0.25">
      <c r="A25" s="24">
        <v>40909</v>
      </c>
      <c r="B25" s="25">
        <v>4283</v>
      </c>
    </row>
    <row r="26" spans="1:2" x14ac:dyDescent="0.25">
      <c r="A26" s="24">
        <v>41000</v>
      </c>
      <c r="B26" s="25">
        <v>3487</v>
      </c>
    </row>
    <row r="27" spans="1:2" x14ac:dyDescent="0.25">
      <c r="A27" s="24">
        <v>41091</v>
      </c>
      <c r="B27" s="25">
        <v>3575</v>
      </c>
    </row>
    <row r="28" spans="1:2" x14ac:dyDescent="0.25">
      <c r="A28" s="24">
        <v>41183</v>
      </c>
      <c r="B28" s="25">
        <v>3864</v>
      </c>
    </row>
    <row r="29" spans="1:2" x14ac:dyDescent="0.25">
      <c r="A29" s="24">
        <v>41275</v>
      </c>
      <c r="B29" s="25">
        <v>4725</v>
      </c>
    </row>
    <row r="30" spans="1:2" x14ac:dyDescent="0.25">
      <c r="A30" s="24">
        <v>41365</v>
      </c>
      <c r="B30" s="25">
        <v>3729</v>
      </c>
    </row>
    <row r="31" spans="1:2" x14ac:dyDescent="0.25">
      <c r="A31" s="24">
        <v>41456</v>
      </c>
      <c r="B31" s="25">
        <v>3868</v>
      </c>
    </row>
    <row r="32" spans="1:2" x14ac:dyDescent="0.25">
      <c r="A32" s="24">
        <v>41548</v>
      </c>
      <c r="B32" s="25">
        <v>3976</v>
      </c>
    </row>
    <row r="33" spans="1:5" x14ac:dyDescent="0.25">
      <c r="A33" s="24">
        <v>41640</v>
      </c>
      <c r="B33" s="25">
        <v>4575</v>
      </c>
    </row>
    <row r="34" spans="1:5" x14ac:dyDescent="0.25">
      <c r="A34" s="24">
        <v>41730</v>
      </c>
      <c r="B34" s="25">
        <v>3774</v>
      </c>
    </row>
    <row r="35" spans="1:5" x14ac:dyDescent="0.25">
      <c r="A35" s="24">
        <v>41821</v>
      </c>
      <c r="B35" s="25">
        <v>3981</v>
      </c>
    </row>
    <row r="36" spans="1:5" x14ac:dyDescent="0.25">
      <c r="A36" s="24">
        <v>41913</v>
      </c>
      <c r="B36" s="25">
        <v>3972</v>
      </c>
    </row>
    <row r="37" spans="1:5" x14ac:dyDescent="0.25">
      <c r="A37" s="24">
        <v>42005</v>
      </c>
      <c r="B37" s="25">
        <v>4708</v>
      </c>
    </row>
    <row r="38" spans="1:5" x14ac:dyDescent="0.25">
      <c r="A38" s="24">
        <v>42095</v>
      </c>
      <c r="B38" s="25">
        <v>3657</v>
      </c>
    </row>
    <row r="39" spans="1:5" x14ac:dyDescent="0.25">
      <c r="A39" s="24">
        <v>42186</v>
      </c>
      <c r="B39" s="25">
        <v>3898</v>
      </c>
    </row>
    <row r="40" spans="1:5" x14ac:dyDescent="0.25">
      <c r="A40" s="24">
        <v>42278</v>
      </c>
      <c r="B40" s="25">
        <v>3857</v>
      </c>
    </row>
    <row r="41" spans="1:5" x14ac:dyDescent="0.25">
      <c r="A41" s="24">
        <v>42370</v>
      </c>
      <c r="B41" s="25">
        <v>4385</v>
      </c>
      <c r="C41" s="25">
        <v>4385</v>
      </c>
      <c r="D41" s="25">
        <v>4385</v>
      </c>
      <c r="E41" s="25">
        <v>4385</v>
      </c>
    </row>
    <row r="42" spans="1:5" x14ac:dyDescent="0.25">
      <c r="A42" s="24">
        <v>42476</v>
      </c>
      <c r="B42" s="25">
        <v>3438</v>
      </c>
      <c r="C42" s="25">
        <f>_xlfn.FORECAST.ETS(A42,$B$2:$B$41,$A$2:$A$41,4,1)</f>
        <v>3585.9128766010949</v>
      </c>
      <c r="D42" s="25">
        <f>C42-_xlfn.FORECAST.ETS.CONFINT(A42,$B$2:$B$41,$A$2:$A$41,0.95,4,1)</f>
        <v>3309.6536038874342</v>
      </c>
      <c r="E42" s="25">
        <f>C42+_xlfn.FORECAST.ETS.CONFINT(A42,$B$2:$B$41,$A$2:$A$41,0.95,4,1)</f>
        <v>3862.1721493147556</v>
      </c>
    </row>
    <row r="43" spans="1:5" x14ac:dyDescent="0.25">
      <c r="A43" s="24">
        <v>42552</v>
      </c>
      <c r="B43" s="25">
        <v>3851</v>
      </c>
      <c r="C43" s="25">
        <f>_xlfn.FORECAST.ETS(A43,$B$2:$B$41,$A$2:$A$41,4,1)</f>
        <v>3776.7062270076663</v>
      </c>
      <c r="D43" s="25">
        <f>C43-_xlfn.FORECAST.ETS.CONFINT(A43,$B$2:$B$41,$A$2:$A$41,0.95,4,1)</f>
        <v>3473.9156393272301</v>
      </c>
      <c r="E43" s="25">
        <f>C43+_xlfn.FORECAST.ETS.CONFINT(A43,$B$2:$B$41,$A$2:$A$41,0.95,4,1)</f>
        <v>4079.4968146881024</v>
      </c>
    </row>
    <row r="44" spans="1:5" x14ac:dyDescent="0.25">
      <c r="A44" s="24">
        <v>42644</v>
      </c>
      <c r="B44" s="25">
        <v>3798</v>
      </c>
      <c r="C44" s="25">
        <f>_xlfn.FORECAST.ETS(A44,$B$2:$B$41,$A$2:$A$41,4,1)</f>
        <v>3761.9291676517232</v>
      </c>
      <c r="D44" s="25">
        <f>C44-_xlfn.FORECAST.ETS.CONFINT(A44,$B$2:$B$41,$A$2:$A$41,0.95,4,1)</f>
        <v>3430.0394824868149</v>
      </c>
      <c r="E44" s="25">
        <f>C44+_xlfn.FORECAST.ETS.CONFINT(A44,$B$2:$B$41,$A$2:$A$41,0.95,4,1)</f>
        <v>4093.8188528166315</v>
      </c>
    </row>
    <row r="45" spans="1:5" x14ac:dyDescent="0.25">
      <c r="A45" s="24">
        <v>42736</v>
      </c>
      <c r="B45" s="25">
        <v>4429</v>
      </c>
      <c r="C45" s="25">
        <f>_xlfn.FORECAST.ETS(A45,$B$2:$B$41,$A$2:$A$41,4,1)</f>
        <v>4405.8531504650718</v>
      </c>
      <c r="D45" s="25">
        <f>C45-_xlfn.FORECAST.ETS.CONFINT(A45,$B$2:$B$41,$A$2:$A$41,0.95,4,1)</f>
        <v>4047.1150291164754</v>
      </c>
      <c r="E45" s="25">
        <f>C45+_xlfn.FORECAST.ETS.CONFINT(A45,$B$2:$B$41,$A$2:$A$41,0.95,4,1)</f>
        <v>4764.5912718136678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2" bestFit="1" customWidth="1"/>
    <col min="2" max="2" width="9.140625" style="3" customWidth="1"/>
    <col min="3" max="3" width="9.140625" style="12" customWidth="1"/>
  </cols>
  <sheetData>
    <row r="1" spans="1:3" ht="24.75" x14ac:dyDescent="0.25">
      <c r="A1" t="s">
        <v>2</v>
      </c>
      <c r="B1" s="1" t="s">
        <v>0</v>
      </c>
      <c r="C1" s="11" t="s">
        <v>1</v>
      </c>
    </row>
    <row r="2" spans="1:3" x14ac:dyDescent="0.25">
      <c r="A2" t="s">
        <v>3</v>
      </c>
      <c r="B2" s="2">
        <v>38808</v>
      </c>
      <c r="C2" s="12">
        <v>3441</v>
      </c>
    </row>
    <row r="3" spans="1:3" x14ac:dyDescent="0.25">
      <c r="A3" t="s">
        <v>3</v>
      </c>
      <c r="B3" s="2">
        <v>38899</v>
      </c>
      <c r="C3" s="12">
        <v>3714</v>
      </c>
    </row>
    <row r="4" spans="1:3" x14ac:dyDescent="0.25">
      <c r="A4" t="s">
        <v>3</v>
      </c>
      <c r="B4" s="2">
        <v>38991</v>
      </c>
      <c r="C4" s="12">
        <v>3851</v>
      </c>
    </row>
    <row r="5" spans="1:3" x14ac:dyDescent="0.25">
      <c r="A5" t="s">
        <v>3</v>
      </c>
      <c r="B5" s="2">
        <v>39083</v>
      </c>
      <c r="C5" s="12">
        <v>4919</v>
      </c>
    </row>
    <row r="6" spans="1:3" x14ac:dyDescent="0.25">
      <c r="A6" t="s">
        <v>3</v>
      </c>
      <c r="B6" s="2">
        <v>39173</v>
      </c>
      <c r="C6" s="12">
        <v>3549</v>
      </c>
    </row>
    <row r="7" spans="1:3" x14ac:dyDescent="0.25">
      <c r="A7" t="s">
        <v>3</v>
      </c>
      <c r="B7" s="2">
        <v>39264</v>
      </c>
      <c r="C7" s="12">
        <v>3685</v>
      </c>
    </row>
    <row r="8" spans="1:3" x14ac:dyDescent="0.25">
      <c r="A8" t="s">
        <v>3</v>
      </c>
      <c r="B8" s="2">
        <v>39356</v>
      </c>
      <c r="C8" s="12">
        <v>3854</v>
      </c>
    </row>
    <row r="9" spans="1:3" x14ac:dyDescent="0.25">
      <c r="A9" t="s">
        <v>3</v>
      </c>
      <c r="B9" s="2">
        <v>39448</v>
      </c>
      <c r="C9" s="12">
        <v>4675</v>
      </c>
    </row>
    <row r="10" spans="1:3" x14ac:dyDescent="0.25">
      <c r="A10" t="s">
        <v>3</v>
      </c>
      <c r="B10" s="2">
        <v>39539</v>
      </c>
      <c r="C10" s="12">
        <v>3384</v>
      </c>
    </row>
    <row r="11" spans="1:3" x14ac:dyDescent="0.25">
      <c r="A11" t="s">
        <v>3</v>
      </c>
      <c r="B11" s="2">
        <v>39630</v>
      </c>
      <c r="C11" s="12">
        <v>3499</v>
      </c>
    </row>
    <row r="12" spans="1:3" x14ac:dyDescent="0.25">
      <c r="A12" t="s">
        <v>3</v>
      </c>
      <c r="B12" s="2">
        <v>39722</v>
      </c>
      <c r="C12" s="12">
        <v>3561</v>
      </c>
    </row>
    <row r="13" spans="1:3" x14ac:dyDescent="0.25">
      <c r="A13" t="s">
        <v>3</v>
      </c>
      <c r="B13" s="2">
        <v>39814</v>
      </c>
      <c r="C13" s="12">
        <v>4082</v>
      </c>
    </row>
    <row r="14" spans="1:3" x14ac:dyDescent="0.25">
      <c r="A14" t="s">
        <v>3</v>
      </c>
      <c r="B14" s="2">
        <v>39904</v>
      </c>
      <c r="C14" s="12">
        <v>3127</v>
      </c>
    </row>
    <row r="15" spans="1:3" x14ac:dyDescent="0.25">
      <c r="A15" t="s">
        <v>3</v>
      </c>
      <c r="B15" s="2">
        <v>39995</v>
      </c>
      <c r="C15" s="12">
        <v>3245</v>
      </c>
    </row>
    <row r="16" spans="1:3" x14ac:dyDescent="0.25">
      <c r="A16" t="s">
        <v>3</v>
      </c>
      <c r="B16" s="2">
        <v>40087</v>
      </c>
      <c r="C16" s="12">
        <v>3589</v>
      </c>
    </row>
    <row r="17" spans="1:3" x14ac:dyDescent="0.25">
      <c r="A17" t="s">
        <v>3</v>
      </c>
      <c r="B17" s="2">
        <v>40179</v>
      </c>
      <c r="C17" s="12">
        <v>4236</v>
      </c>
    </row>
    <row r="18" spans="1:3" x14ac:dyDescent="0.25">
      <c r="A18" t="s">
        <v>3</v>
      </c>
      <c r="B18" s="2">
        <v>40269</v>
      </c>
      <c r="C18" s="12">
        <v>3329</v>
      </c>
    </row>
    <row r="19" spans="1:3" x14ac:dyDescent="0.25">
      <c r="A19" t="s">
        <v>3</v>
      </c>
      <c r="B19" s="2">
        <v>40360</v>
      </c>
      <c r="C19" s="12">
        <v>3317</v>
      </c>
    </row>
    <row r="20" spans="1:3" x14ac:dyDescent="0.25">
      <c r="A20" t="s">
        <v>3</v>
      </c>
      <c r="B20" s="2">
        <v>40452</v>
      </c>
      <c r="C20" s="12">
        <v>3654</v>
      </c>
    </row>
    <row r="21" spans="1:3" x14ac:dyDescent="0.25">
      <c r="A21" t="s">
        <v>3</v>
      </c>
      <c r="B21" s="2">
        <v>40544</v>
      </c>
      <c r="C21" s="12">
        <v>4364</v>
      </c>
    </row>
    <row r="22" spans="1:3" x14ac:dyDescent="0.25">
      <c r="A22" t="s">
        <v>3</v>
      </c>
      <c r="B22" s="2">
        <v>40634</v>
      </c>
      <c r="C22" s="12">
        <v>3295</v>
      </c>
    </row>
    <row r="23" spans="1:3" x14ac:dyDescent="0.25">
      <c r="A23" t="s">
        <v>3</v>
      </c>
      <c r="B23" s="2">
        <v>40725</v>
      </c>
      <c r="C23" s="12">
        <v>3386</v>
      </c>
    </row>
    <row r="24" spans="1:3" x14ac:dyDescent="0.25">
      <c r="A24" t="s">
        <v>3</v>
      </c>
      <c r="B24" s="2">
        <v>40817</v>
      </c>
      <c r="C24" s="12">
        <v>3585</v>
      </c>
    </row>
    <row r="25" spans="1:3" x14ac:dyDescent="0.25">
      <c r="A25" t="s">
        <v>3</v>
      </c>
      <c r="B25" s="2">
        <v>40909</v>
      </c>
      <c r="C25" s="12">
        <v>4283</v>
      </c>
    </row>
    <row r="26" spans="1:3" x14ac:dyDescent="0.25">
      <c r="A26" t="s">
        <v>3</v>
      </c>
      <c r="B26" s="2">
        <v>41000</v>
      </c>
      <c r="C26" s="12">
        <v>3487</v>
      </c>
    </row>
    <row r="27" spans="1:3" x14ac:dyDescent="0.25">
      <c r="A27" t="s">
        <v>3</v>
      </c>
      <c r="B27" s="2">
        <v>41091</v>
      </c>
      <c r="C27" s="12">
        <v>3575</v>
      </c>
    </row>
    <row r="28" spans="1:3" x14ac:dyDescent="0.25">
      <c r="A28" t="s">
        <v>3</v>
      </c>
      <c r="B28" s="2">
        <v>41183</v>
      </c>
      <c r="C28" s="12">
        <v>3864</v>
      </c>
    </row>
    <row r="29" spans="1:3" x14ac:dyDescent="0.25">
      <c r="A29" t="s">
        <v>3</v>
      </c>
      <c r="B29" s="2">
        <v>41275</v>
      </c>
      <c r="C29" s="12">
        <v>4725</v>
      </c>
    </row>
    <row r="30" spans="1:3" x14ac:dyDescent="0.25">
      <c r="A30" t="s">
        <v>3</v>
      </c>
      <c r="B30" s="2">
        <v>41365</v>
      </c>
      <c r="C30" s="12">
        <v>3729</v>
      </c>
    </row>
    <row r="31" spans="1:3" x14ac:dyDescent="0.25">
      <c r="A31" t="s">
        <v>3</v>
      </c>
      <c r="B31" s="2">
        <v>41456</v>
      </c>
      <c r="C31" s="12">
        <v>3868</v>
      </c>
    </row>
    <row r="32" spans="1:3" x14ac:dyDescent="0.25">
      <c r="A32" t="s">
        <v>3</v>
      </c>
      <c r="B32" s="2">
        <v>41548</v>
      </c>
      <c r="C32" s="12">
        <v>3976</v>
      </c>
    </row>
    <row r="33" spans="1:3" x14ac:dyDescent="0.25">
      <c r="A33" t="s">
        <v>3</v>
      </c>
      <c r="B33" s="2">
        <v>41640</v>
      </c>
      <c r="C33" s="12">
        <v>4575</v>
      </c>
    </row>
    <row r="34" spans="1:3" x14ac:dyDescent="0.25">
      <c r="A34" t="s">
        <v>3</v>
      </c>
      <c r="B34" s="2">
        <v>41730</v>
      </c>
      <c r="C34" s="12">
        <v>3774</v>
      </c>
    </row>
    <row r="35" spans="1:3" x14ac:dyDescent="0.25">
      <c r="A35" t="s">
        <v>3</v>
      </c>
      <c r="B35" s="2">
        <v>41821</v>
      </c>
      <c r="C35" s="12">
        <v>3981</v>
      </c>
    </row>
    <row r="36" spans="1:3" x14ac:dyDescent="0.25">
      <c r="A36" t="s">
        <v>3</v>
      </c>
      <c r="B36" s="2">
        <v>41913</v>
      </c>
      <c r="C36" s="12">
        <v>3972</v>
      </c>
    </row>
    <row r="37" spans="1:3" x14ac:dyDescent="0.25">
      <c r="A37" t="s">
        <v>3</v>
      </c>
      <c r="B37" s="2">
        <v>42005</v>
      </c>
      <c r="C37" s="12">
        <v>4708</v>
      </c>
    </row>
    <row r="38" spans="1:3" x14ac:dyDescent="0.25">
      <c r="A38" t="s">
        <v>3</v>
      </c>
      <c r="B38" s="2">
        <v>42095</v>
      </c>
      <c r="C38" s="12">
        <v>3657</v>
      </c>
    </row>
    <row r="39" spans="1:3" x14ac:dyDescent="0.25">
      <c r="A39" t="s">
        <v>3</v>
      </c>
      <c r="B39" s="2">
        <v>42186</v>
      </c>
      <c r="C39" s="12">
        <v>3898</v>
      </c>
    </row>
    <row r="40" spans="1:3" x14ac:dyDescent="0.25">
      <c r="A40" t="s">
        <v>3</v>
      </c>
      <c r="B40" s="2">
        <v>42278</v>
      </c>
      <c r="C40" s="12">
        <v>3857</v>
      </c>
    </row>
    <row r="41" spans="1:3" x14ac:dyDescent="0.25">
      <c r="A41" t="s">
        <v>3</v>
      </c>
      <c r="B41" s="2">
        <v>42370</v>
      </c>
      <c r="C41" s="12">
        <v>4385</v>
      </c>
    </row>
    <row r="42" spans="1:3" x14ac:dyDescent="0.25">
      <c r="A42" t="s">
        <v>4</v>
      </c>
      <c r="B42" s="2">
        <v>42476</v>
      </c>
      <c r="C42" s="12">
        <v>3438</v>
      </c>
    </row>
    <row r="43" spans="1:3" x14ac:dyDescent="0.25">
      <c r="A43" t="s">
        <v>4</v>
      </c>
      <c r="B43" s="2">
        <v>42552</v>
      </c>
      <c r="C43" s="12">
        <v>3851</v>
      </c>
    </row>
    <row r="44" spans="1:3" x14ac:dyDescent="0.25">
      <c r="A44" t="s">
        <v>4</v>
      </c>
      <c r="B44" s="2">
        <v>42644</v>
      </c>
      <c r="C44" s="12">
        <v>3798</v>
      </c>
    </row>
    <row r="45" spans="1:3" x14ac:dyDescent="0.25">
      <c r="A45" t="s">
        <v>4</v>
      </c>
      <c r="B45" s="2">
        <v>42736</v>
      </c>
      <c r="C45" s="12">
        <v>4429</v>
      </c>
    </row>
    <row r="46" spans="1:3" x14ac:dyDescent="0.25">
      <c r="B46" s="2"/>
    </row>
    <row r="47" spans="1:3" x14ac:dyDescent="0.25">
      <c r="B47" s="2"/>
    </row>
    <row r="48" spans="1:3" x14ac:dyDescent="0.25">
      <c r="B48" s="2"/>
    </row>
    <row r="49" spans="2:2" x14ac:dyDescent="0.25">
      <c r="B49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topLeftCell="A4" workbookViewId="0">
      <selection activeCell="A2" sqref="A2:B2"/>
    </sheetView>
  </sheetViews>
  <sheetFormatPr defaultRowHeight="15" x14ac:dyDescent="0.25"/>
  <cols>
    <col min="1" max="1" width="11.85546875" customWidth="1"/>
    <col min="6" max="6" width="12" bestFit="1" customWidth="1"/>
    <col min="10" max="10" width="12" bestFit="1" customWidth="1"/>
  </cols>
  <sheetData>
    <row r="1" spans="1:10" x14ac:dyDescent="0.25">
      <c r="A1" s="22" t="s">
        <v>17</v>
      </c>
      <c r="B1" s="22"/>
      <c r="C1" s="13">
        <v>1249.3183973285199</v>
      </c>
      <c r="H1" s="14"/>
      <c r="I1" s="14"/>
    </row>
    <row r="2" spans="1:10" x14ac:dyDescent="0.25">
      <c r="A2" s="23" t="s">
        <v>18</v>
      </c>
      <c r="B2" s="23"/>
      <c r="C2" s="15">
        <v>0.61990879064141258</v>
      </c>
      <c r="H2" s="16" t="s">
        <v>19</v>
      </c>
      <c r="I2" s="14" t="s">
        <v>16</v>
      </c>
      <c r="J2" t="s">
        <v>26</v>
      </c>
    </row>
    <row r="3" spans="1:10" x14ac:dyDescent="0.25">
      <c r="A3" s="3" t="s">
        <v>20</v>
      </c>
      <c r="B3" t="s">
        <v>21</v>
      </c>
      <c r="C3" t="s">
        <v>22</v>
      </c>
      <c r="D3" t="s">
        <v>23</v>
      </c>
      <c r="E3" t="s">
        <v>25</v>
      </c>
      <c r="F3" t="s">
        <v>26</v>
      </c>
      <c r="H3" s="17"/>
      <c r="I3" s="17">
        <f>D17</f>
        <v>68.853355886860115</v>
      </c>
      <c r="J3" s="19">
        <f>F15</f>
        <v>2.8732745366435507E-25</v>
      </c>
    </row>
    <row r="4" spans="1:10" x14ac:dyDescent="0.25">
      <c r="A4">
        <v>0</v>
      </c>
      <c r="C4" s="18">
        <f>C1</f>
        <v>1249.3183973285199</v>
      </c>
      <c r="H4" s="17">
        <v>0.1</v>
      </c>
      <c r="I4" s="17">
        <f t="dataTable" ref="I4:J12" dt2D="0" dtr="0" r1="C2"/>
        <v>71.790973602861683</v>
      </c>
      <c r="J4" s="19">
        <v>1.8920378385577604E-25</v>
      </c>
    </row>
    <row r="5" spans="1:10" x14ac:dyDescent="0.25">
      <c r="A5">
        <v>1</v>
      </c>
      <c r="B5">
        <v>1212</v>
      </c>
      <c r="C5" s="18">
        <f>$C$2*B5+(1-$C$2)*C4</f>
        <v>1226.1843947719215</v>
      </c>
      <c r="D5" s="18">
        <f>C4</f>
        <v>1249.3183973285199</v>
      </c>
      <c r="E5" s="18">
        <f>B5-D5</f>
        <v>-37.31839732851995</v>
      </c>
      <c r="F5">
        <f>_xlfn.NORM.DIST(E5,0,$D$17,FALSE)</f>
        <v>5.0025947943926254E-3</v>
      </c>
      <c r="H5" s="17">
        <v>0.2</v>
      </c>
      <c r="I5" s="17">
        <v>72.266848866809227</v>
      </c>
      <c r="J5" s="19">
        <v>1.7710754689915913E-25</v>
      </c>
    </row>
    <row r="6" spans="1:10" x14ac:dyDescent="0.25">
      <c r="A6">
        <v>2</v>
      </c>
      <c r="B6">
        <v>1321</v>
      </c>
      <c r="C6" s="18">
        <f t="shared" ref="C6:C14" si="0">$C$2*B6+(1-$C$2)*C5</f>
        <v>1284.9614219427933</v>
      </c>
      <c r="D6" s="18">
        <f t="shared" ref="D6:D14" si="1">C5</f>
        <v>1226.1843947719215</v>
      </c>
      <c r="E6" s="18">
        <f t="shared" ref="E6:E14" si="2">B6-D6</f>
        <v>94.815605228078539</v>
      </c>
      <c r="F6">
        <f t="shared" ref="F6:F14" si="3">_xlfn.NORM.DIST(E6,0,$D$17,FALSE)</f>
        <v>2.2449485393713558E-3</v>
      </c>
      <c r="H6" s="17">
        <v>0.3</v>
      </c>
      <c r="I6" s="17">
        <v>71.520598492424782</v>
      </c>
      <c r="J6" s="19">
        <v>1.9647932090824216E-25</v>
      </c>
    </row>
    <row r="7" spans="1:10" x14ac:dyDescent="0.25">
      <c r="A7">
        <v>3</v>
      </c>
      <c r="B7">
        <v>1278</v>
      </c>
      <c r="C7" s="18">
        <f t="shared" si="0"/>
        <v>1280.6459752850917</v>
      </c>
      <c r="D7" s="18">
        <f t="shared" si="1"/>
        <v>1284.9614219427933</v>
      </c>
      <c r="E7" s="18">
        <f t="shared" si="2"/>
        <v>-6.9614219427933222</v>
      </c>
      <c r="F7">
        <f t="shared" si="3"/>
        <v>5.76454752618368E-3</v>
      </c>
      <c r="H7" s="17">
        <v>0.4</v>
      </c>
      <c r="I7" s="17">
        <v>70.350319490671211</v>
      </c>
      <c r="J7" s="19">
        <v>2.317221278043972E-25</v>
      </c>
    </row>
    <row r="8" spans="1:10" x14ac:dyDescent="0.25">
      <c r="A8">
        <v>4</v>
      </c>
      <c r="B8">
        <v>1341</v>
      </c>
      <c r="C8" s="18">
        <f t="shared" si="0"/>
        <v>1318.0599657564524</v>
      </c>
      <c r="D8" s="18">
        <f t="shared" si="1"/>
        <v>1280.6459752850917</v>
      </c>
      <c r="E8" s="18">
        <f t="shared" si="2"/>
        <v>60.354024714908292</v>
      </c>
      <c r="F8">
        <f t="shared" si="3"/>
        <v>3.94583262896932E-3</v>
      </c>
      <c r="H8" s="17">
        <v>0.5</v>
      </c>
      <c r="I8" s="17">
        <v>69.348573231514649</v>
      </c>
      <c r="J8" s="19">
        <v>2.6745636933981267E-25</v>
      </c>
    </row>
    <row r="9" spans="1:10" x14ac:dyDescent="0.25">
      <c r="A9">
        <v>5</v>
      </c>
      <c r="B9">
        <v>1257</v>
      </c>
      <c r="C9" s="18">
        <f t="shared" si="0"/>
        <v>1280.2083562277639</v>
      </c>
      <c r="D9" s="18">
        <f t="shared" si="1"/>
        <v>1318.0599657564524</v>
      </c>
      <c r="E9" s="18">
        <f t="shared" si="2"/>
        <v>-61.059965756452357</v>
      </c>
      <c r="F9">
        <f t="shared" si="3"/>
        <v>3.9103239820710272E-3</v>
      </c>
      <c r="H9" s="20">
        <v>0.6</v>
      </c>
      <c r="I9" s="20">
        <v>68.868021186770974</v>
      </c>
      <c r="J9" s="21">
        <v>2.8671618189912805E-25</v>
      </c>
    </row>
    <row r="10" spans="1:10" x14ac:dyDescent="0.25">
      <c r="A10">
        <v>6</v>
      </c>
      <c r="B10">
        <v>1341</v>
      </c>
      <c r="C10" s="18">
        <f t="shared" si="0"/>
        <v>1317.8936305997142</v>
      </c>
      <c r="D10" s="18">
        <f t="shared" si="1"/>
        <v>1280.2083562277639</v>
      </c>
      <c r="E10" s="18">
        <f t="shared" si="2"/>
        <v>60.791643772236057</v>
      </c>
      <c r="F10">
        <f t="shared" si="3"/>
        <v>3.9238312979338634E-3</v>
      </c>
      <c r="H10" s="17">
        <v>0.7</v>
      </c>
      <c r="I10" s="17">
        <v>69.104062710127906</v>
      </c>
      <c r="J10" s="19">
        <v>2.7707187300599532E-25</v>
      </c>
    </row>
    <row r="11" spans="1:10" x14ac:dyDescent="0.25">
      <c r="A11">
        <v>7</v>
      </c>
      <c r="B11">
        <v>1257</v>
      </c>
      <c r="C11" s="18">
        <f t="shared" si="0"/>
        <v>1280.1451336968805</v>
      </c>
      <c r="D11" s="18">
        <f t="shared" si="1"/>
        <v>1317.8936305997142</v>
      </c>
      <c r="E11" s="18">
        <f t="shared" si="2"/>
        <v>-60.893630599714243</v>
      </c>
      <c r="F11">
        <f t="shared" si="3"/>
        <v>3.9186988089683133E-3</v>
      </c>
      <c r="H11" s="17">
        <v>0.8</v>
      </c>
      <c r="I11" s="17">
        <v>70.182944538541904</v>
      </c>
      <c r="J11" s="19">
        <v>2.3730800975329863E-25</v>
      </c>
    </row>
    <row r="12" spans="1:10" x14ac:dyDescent="0.25">
      <c r="A12">
        <v>8</v>
      </c>
      <c r="B12">
        <v>1287</v>
      </c>
      <c r="C12" s="18">
        <f t="shared" si="0"/>
        <v>1284.3945255768558</v>
      </c>
      <c r="D12" s="18">
        <f t="shared" si="1"/>
        <v>1280.1451336968805</v>
      </c>
      <c r="E12" s="18">
        <f t="shared" si="2"/>
        <v>6.8548663031194792</v>
      </c>
      <c r="F12">
        <f t="shared" si="3"/>
        <v>5.7654426570773994E-3</v>
      </c>
      <c r="H12" s="17">
        <v>0.9</v>
      </c>
      <c r="I12" s="17">
        <v>72.226857340239377</v>
      </c>
      <c r="J12" s="19">
        <v>1.7809062648466278E-25</v>
      </c>
    </row>
    <row r="13" spans="1:10" x14ac:dyDescent="0.25">
      <c r="A13">
        <v>9</v>
      </c>
      <c r="B13">
        <v>1189</v>
      </c>
      <c r="C13" s="18">
        <f t="shared" si="0"/>
        <v>1225.2586205926957</v>
      </c>
      <c r="D13" s="18">
        <f t="shared" si="1"/>
        <v>1284.3945255768558</v>
      </c>
      <c r="E13" s="18">
        <f t="shared" si="2"/>
        <v>-95.394525576855813</v>
      </c>
      <c r="F13">
        <f t="shared" si="3"/>
        <v>2.2190270961949996E-3</v>
      </c>
      <c r="H13" s="14"/>
      <c r="I13" s="14"/>
    </row>
    <row r="14" spans="1:10" x14ac:dyDescent="0.25">
      <c r="A14">
        <v>10</v>
      </c>
      <c r="B14">
        <v>1111</v>
      </c>
      <c r="C14" s="18">
        <f t="shared" si="0"/>
        <v>1154.4286972807217</v>
      </c>
      <c r="D14" s="18">
        <f t="shared" si="1"/>
        <v>1225.2586205926957</v>
      </c>
      <c r="E14" s="18">
        <f t="shared" si="2"/>
        <v>-114.25862059269571</v>
      </c>
      <c r="F14">
        <f t="shared" si="3"/>
        <v>1.4622152447614336E-3</v>
      </c>
      <c r="H14" s="14"/>
      <c r="I14" s="14"/>
    </row>
    <row r="15" spans="1:10" x14ac:dyDescent="0.25">
      <c r="F15">
        <f>PRODUCT(F5:F14)</f>
        <v>2.8732745366435507E-25</v>
      </c>
      <c r="H15" s="14"/>
      <c r="I15" s="14"/>
    </row>
    <row r="16" spans="1:10" x14ac:dyDescent="0.25">
      <c r="C16" t="s">
        <v>24</v>
      </c>
      <c r="D16">
        <f t="array" ref="D16">AVERAGE(E5:E14^2)</f>
        <v>4740.7846168826145</v>
      </c>
      <c r="H16" s="14"/>
      <c r="I16" s="14"/>
    </row>
    <row r="17" spans="3:9" x14ac:dyDescent="0.25">
      <c r="C17" t="s">
        <v>16</v>
      </c>
      <c r="D17">
        <f>SQRT(D16)</f>
        <v>68.853355886860115</v>
      </c>
      <c r="H17" s="14"/>
      <c r="I17" s="14"/>
    </row>
  </sheetData>
  <mergeCells count="2">
    <mergeCell ref="A1:B1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CC2517-1766-4724-9DFF-6DEAD3BAFD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F7F442-3076-49C0-9911-AB1D945CB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318D68-BB18-406E-9D9D-426943DC9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f257c-f9b4-4a78-89eb-782bf7388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Sheet1</vt:lpstr>
      <vt:lpstr>data</vt:lpstr>
      <vt:lpstr>MLE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Tanat Iempreedee</cp:lastModifiedBy>
  <dcterms:created xsi:type="dcterms:W3CDTF">2021-06-10T03:19:18Z</dcterms:created>
  <dcterms:modified xsi:type="dcterms:W3CDTF">2021-06-13T09:58:52Z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