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business-forecasting\09 - Multiple Regression\"/>
    </mc:Choice>
  </mc:AlternateContent>
  <bookViews>
    <workbookView xWindow="900" yWindow="1335" windowWidth="22920" windowHeight="12855" activeTab="3"/>
  </bookViews>
  <sheets>
    <sheet name="Sheet2" sheetId="2" r:id="rId1"/>
    <sheet name="c5f2" sheetId="1" r:id="rId2"/>
    <sheet name="matrix" sheetId="4" r:id="rId3"/>
    <sheet name="WhatIf" sheetId="3" r:id="rId4"/>
    <sheet name="max profit" sheetId="6" r:id="rId5"/>
    <sheet name="c5f2 (2)" sheetId="5" r:id="rId6"/>
  </sheets>
  <definedNames>
    <definedName name="solver_adj" localSheetId="4" hidden="1">'max profit'!$B$3</definedName>
    <definedName name="solver_adj" localSheetId="3" hidden="1">WhatIf!$B$3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1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0</definedName>
    <definedName name="solver_num" localSheetId="3" hidden="1">0</definedName>
    <definedName name="solver_nwt" localSheetId="4" hidden="1">1</definedName>
    <definedName name="solver_nwt" localSheetId="3" hidden="1">1</definedName>
    <definedName name="solver_opt" localSheetId="4" hidden="1">'max profit'!$B$8</definedName>
    <definedName name="solver_opt" localSheetId="3" hidden="1">WhatIf!$B$8</definedName>
    <definedName name="solver_pre" localSheetId="4" hidden="1">0.000001</definedName>
    <definedName name="solver_pre" localSheetId="3" hidden="1">0.000001</definedName>
    <definedName name="solver_rbv" localSheetId="4" hidden="1">1</definedName>
    <definedName name="solver_rbv" localSheetId="3" hidden="1">1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1</definedName>
    <definedName name="solver_typ" localSheetId="3" hidden="1">1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6" l="1"/>
  <c r="B6" i="6" s="1"/>
  <c r="B7" i="6" s="1"/>
  <c r="U12" i="5"/>
  <c r="U11" i="5"/>
  <c r="U10" i="5"/>
  <c r="U9" i="5"/>
  <c r="T12" i="5"/>
  <c r="T11" i="5"/>
  <c r="T10" i="5"/>
  <c r="T9" i="5"/>
  <c r="R12" i="5"/>
  <c r="R11" i="5"/>
  <c r="R10" i="5"/>
  <c r="R9" i="5"/>
  <c r="Q12" i="5"/>
  <c r="Q11" i="5"/>
  <c r="Q10" i="5"/>
  <c r="Q9" i="5"/>
  <c r="T7" i="5"/>
  <c r="S7" i="5"/>
  <c r="R7" i="5"/>
  <c r="Q7" i="5"/>
  <c r="T6" i="5"/>
  <c r="S6" i="5"/>
  <c r="R6" i="5"/>
  <c r="Q6" i="5"/>
  <c r="T5" i="5"/>
  <c r="S5" i="5"/>
  <c r="R5" i="5"/>
  <c r="Q5" i="5"/>
  <c r="T4" i="5"/>
  <c r="S4" i="5"/>
  <c r="R4" i="5"/>
  <c r="Q4" i="5"/>
  <c r="Q2" i="5"/>
  <c r="P2" i="5"/>
  <c r="T1" i="5"/>
  <c r="P1" i="5" a="1"/>
  <c r="S1" i="5" s="1"/>
  <c r="K2" i="4" a="1"/>
  <c r="K2" i="4" s="1"/>
  <c r="B8" i="6" l="1"/>
  <c r="B11" i="6" s="1"/>
  <c r="U4" i="5"/>
  <c r="R2" i="5"/>
  <c r="U7" i="5" s="1"/>
  <c r="P1" i="5"/>
  <c r="S2" i="5"/>
  <c r="U6" i="5"/>
  <c r="Q1" i="5"/>
  <c r="T2" i="5"/>
  <c r="R1" i="5"/>
  <c r="K6" i="4"/>
  <c r="K5" i="4"/>
  <c r="K4" i="4"/>
  <c r="K3" i="4"/>
  <c r="B5" i="3"/>
  <c r="B6" i="3" s="1"/>
  <c r="B7" i="3" s="1"/>
  <c r="B8" i="3" s="1"/>
  <c r="B11" i="3" s="1"/>
  <c r="Q5" i="1"/>
  <c r="R5" i="1"/>
  <c r="S5" i="1"/>
  <c r="T5" i="1"/>
  <c r="Q6" i="1"/>
  <c r="R6" i="1"/>
  <c r="S6" i="1"/>
  <c r="T6" i="1"/>
  <c r="Q7" i="1"/>
  <c r="R7" i="1"/>
  <c r="S7" i="1"/>
  <c r="T7" i="1"/>
  <c r="R4" i="1"/>
  <c r="S4" i="1"/>
  <c r="T4" i="1"/>
  <c r="Q4" i="1"/>
  <c r="P1" i="1" a="1"/>
  <c r="R1" i="1" s="1"/>
  <c r="U5" i="5" l="1"/>
  <c r="Q2" i="1"/>
  <c r="Q1" i="1"/>
  <c r="P1" i="1"/>
  <c r="T2" i="1"/>
  <c r="S2" i="1"/>
  <c r="R2" i="1"/>
  <c r="P2" i="1"/>
  <c r="T1" i="1"/>
  <c r="S1" i="1"/>
  <c r="U4" i="1" l="1"/>
  <c r="U6" i="1"/>
  <c r="U5" i="1"/>
  <c r="U7" i="1"/>
</calcChain>
</file>

<file path=xl/sharedStrings.xml><?xml version="1.0" encoding="utf-8"?>
<sst xmlns="http://schemas.openxmlformats.org/spreadsheetml/2006/main" count="157" uniqueCount="57">
  <si>
    <t>Date</t>
  </si>
  <si>
    <t>NCS</t>
  </si>
  <si>
    <t>DPIPC</t>
  </si>
  <si>
    <t>UR</t>
  </si>
  <si>
    <t>PR</t>
  </si>
  <si>
    <t>UMICS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</si>
  <si>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</si>
  <si>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</si>
  <si>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</si>
  <si>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</si>
  <si>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</si>
  <si>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</si>
  <si>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</si>
  <si>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</si>
  <si>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</si>
  <si>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</si>
  <si>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</si>
  <si>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</si>
  <si>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</si>
  <si>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</si>
  <si>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</si>
  <si>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</si>
  <si>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</si>
  <si>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</si>
  <si>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</si>
  <si>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</si>
  <si>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</si>
  <si>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</si>
  <si>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</si>
  <si>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</si>
  <si>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coefficeints</t>
  </si>
  <si>
    <t>Ones</t>
  </si>
  <si>
    <t>Seasonal Naïve for 2017</t>
  </si>
  <si>
    <t>Q1</t>
  </si>
  <si>
    <t>Q2</t>
  </si>
  <si>
    <t>Q3</t>
  </si>
  <si>
    <t>Q4</t>
  </si>
  <si>
    <t>NCS.Forecast</t>
  </si>
  <si>
    <t>Avg Price</t>
  </si>
  <si>
    <t>Avg Price (USD/unit)</t>
  </si>
  <si>
    <t>Unit Cost (USD/unit)</t>
  </si>
  <si>
    <t>Sales Revenue (Million USD)</t>
  </si>
  <si>
    <t>Media Spending (Million USD)</t>
  </si>
  <si>
    <t>Cost (Million USD)</t>
  </si>
  <si>
    <t>Profit (Million USD)</t>
  </si>
  <si>
    <t>Profit</t>
  </si>
  <si>
    <t>Demand (Million units)</t>
  </si>
  <si>
    <t>ones</t>
  </si>
  <si>
    <t>beta0</t>
  </si>
  <si>
    <t>beta1</t>
  </si>
  <si>
    <t>beta2</t>
  </si>
  <si>
    <t>beta3</t>
  </si>
  <si>
    <t>beta4</t>
  </si>
  <si>
    <t>Optimistic</t>
  </si>
  <si>
    <t>DPIPC*1.05</t>
  </si>
  <si>
    <t>UR*0.98</t>
  </si>
  <si>
    <t>UMICS*1.03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</si>
</sst>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87" formatCode="_(* #,##0_);_(* \(#,##0\);_(* &quot;-&quot;??_);_(@_)"/>
  </numFmts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i/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Alignment="1">
      <alignment horizontal="right"/>
    </xf>
    <xf numFmtId="43" fontId="0" fillId="0" borderId="0" xfId="1" applyFont="1"/>
    <xf numFmtId="187" fontId="0" fillId="0" borderId="0" xfId="1" applyNumberFormat="1" applyFont="1"/>
    <xf numFmtId="0" fontId="0" fillId="0" borderId="0" xfId="0" applyAlignment="1">
      <alignment wrapText="1"/>
    </xf>
    <xf numFmtId="43" fontId="0" fillId="0" borderId="0" xfId="1" applyFon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87" fontId="0" fillId="2" borderId="0" xfId="1" applyNumberFormat="1" applyFont="1" applyFill="1"/>
    <xf numFmtId="0" fontId="3" fillId="2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WhatIf!$A$12:$A$19</c:f>
              <c:numCache>
                <c:formatCode>_(* #,##0_);_(* \(#,##0\);_(* "-"??_);_(@_)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WhatIf!$B$12:$B$19</c:f>
              <c:numCache>
                <c:formatCode>_(* #,##0.00_);_(* \(#,##0.00\);_(* "-"??_);_(@_)</c:formatCode>
                <c:ptCount val="8"/>
                <c:pt idx="0">
                  <c:v>74.8</c:v>
                </c:pt>
                <c:pt idx="1">
                  <c:v>98.8</c:v>
                </c:pt>
                <c:pt idx="2">
                  <c:v>105.46666666666667</c:v>
                </c:pt>
                <c:pt idx="3">
                  <c:v>107.8</c:v>
                </c:pt>
                <c:pt idx="4">
                  <c:v>108.4</c:v>
                </c:pt>
                <c:pt idx="5">
                  <c:v>108.13333333333334</c:v>
                </c:pt>
                <c:pt idx="6">
                  <c:v>107.37142857142857</c:v>
                </c:pt>
                <c:pt idx="7">
                  <c:v>106.3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CB-4798-938B-71E42CFEA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47088"/>
        <c:axId val="730645008"/>
      </c:scatterChart>
      <c:valAx>
        <c:axId val="73064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Price (USD/unit)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30645008"/>
        <c:crosses val="autoZero"/>
        <c:crossBetween val="midCat"/>
      </c:valAx>
      <c:valAx>
        <c:axId val="730645008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(M</a:t>
                </a:r>
                <a:r>
                  <a:rPr lang="en-US" baseline="0"/>
                  <a:t> USD)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3064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'max profit'!$A$12:$A$19</c:f>
              <c:numCache>
                <c:formatCode>_(* #,##0_);_(* \(#,##0\);_(* "-"??_);_(@_)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'max profit'!$B$12:$B$19</c:f>
              <c:numCache>
                <c:formatCode>_(* #,##0.00_);_(* \(#,##0.00\);_(* "-"??_);_(@_)</c:formatCode>
                <c:ptCount val="8"/>
                <c:pt idx="0">
                  <c:v>74.8</c:v>
                </c:pt>
                <c:pt idx="1">
                  <c:v>98.8</c:v>
                </c:pt>
                <c:pt idx="2">
                  <c:v>105.46666666666667</c:v>
                </c:pt>
                <c:pt idx="3">
                  <c:v>107.8</c:v>
                </c:pt>
                <c:pt idx="4">
                  <c:v>108.4</c:v>
                </c:pt>
                <c:pt idx="5">
                  <c:v>108.13333333333334</c:v>
                </c:pt>
                <c:pt idx="6">
                  <c:v>107.37142857142857</c:v>
                </c:pt>
                <c:pt idx="7">
                  <c:v>106.3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C1-4FC1-85AF-4430F03B6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47088"/>
        <c:axId val="730645008"/>
      </c:scatterChart>
      <c:valAx>
        <c:axId val="73064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Price (USD/unit)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30645008"/>
        <c:crosses val="autoZero"/>
        <c:crossBetween val="midCat"/>
      </c:valAx>
      <c:valAx>
        <c:axId val="730645008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(M</a:t>
                </a:r>
                <a:r>
                  <a:rPr lang="en-US" baseline="0"/>
                  <a:t>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3064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2</xdr:row>
      <xdr:rowOff>28575</xdr:rowOff>
    </xdr:from>
    <xdr:to>
      <xdr:col>24</xdr:col>
      <xdr:colOff>486835</xdr:colOff>
      <xdr:row>12</xdr:row>
      <xdr:rowOff>28841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09575"/>
          <a:ext cx="7592485" cy="1905266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</xdr:row>
      <xdr:rowOff>104775</xdr:rowOff>
    </xdr:from>
    <xdr:to>
      <xdr:col>9</xdr:col>
      <xdr:colOff>457200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2</xdr:row>
      <xdr:rowOff>28575</xdr:rowOff>
    </xdr:from>
    <xdr:to>
      <xdr:col>24</xdr:col>
      <xdr:colOff>486835</xdr:colOff>
      <xdr:row>12</xdr:row>
      <xdr:rowOff>28841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5DF0F4-888C-427D-B556-5C7E13578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09575"/>
          <a:ext cx="7592485" cy="1905266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</xdr:row>
      <xdr:rowOff>104775</xdr:rowOff>
    </xdr:from>
    <xdr:to>
      <xdr:col>9</xdr:col>
      <xdr:colOff>457200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09C43B-0E38-4811-B001-F493D231C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12" sqref="F12"/>
    </sheetView>
  </sheetViews>
  <sheetFormatPr defaultRowHeight="14.25" x14ac:dyDescent="0.2"/>
  <sheetData>
    <row r="1" spans="1:9" x14ac:dyDescent="0.2">
      <c r="A1" t="s">
        <v>6</v>
      </c>
    </row>
    <row r="2" spans="1:9" ht="15" thickBot="1" x14ac:dyDescent="0.25"/>
    <row r="3" spans="1:9" x14ac:dyDescent="0.2">
      <c r="A3" s="5" t="s">
        <v>7</v>
      </c>
      <c r="B3" s="5"/>
    </row>
    <row r="4" spans="1:9" x14ac:dyDescent="0.2">
      <c r="A4" s="2" t="s">
        <v>8</v>
      </c>
      <c r="B4" s="2">
        <v>0.91003473112272859</v>
      </c>
    </row>
    <row r="5" spans="1:9" x14ac:dyDescent="0.2">
      <c r="A5" s="2" t="s">
        <v>9</v>
      </c>
      <c r="B5" s="2">
        <v>0.82816321184961683</v>
      </c>
    </row>
    <row r="6" spans="1:9" x14ac:dyDescent="0.2">
      <c r="A6" s="2" t="s">
        <v>10</v>
      </c>
      <c r="B6" s="2">
        <v>0.81566599089322533</v>
      </c>
    </row>
    <row r="7" spans="1:9" x14ac:dyDescent="0.2">
      <c r="A7" s="2" t="s">
        <v>11</v>
      </c>
      <c r="B7" s="2">
        <v>11689.892189957467</v>
      </c>
    </row>
    <row r="8" spans="1:9" ht="15" thickBot="1" x14ac:dyDescent="0.25">
      <c r="A8" s="3" t="s">
        <v>12</v>
      </c>
      <c r="B8" s="3">
        <v>60</v>
      </c>
    </row>
    <row r="10" spans="1:9" ht="15" thickBot="1" x14ac:dyDescent="0.25">
      <c r="A10" t="s">
        <v>13</v>
      </c>
    </row>
    <row r="11" spans="1:9" x14ac:dyDescent="0.2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">
      <c r="A12" s="2" t="s">
        <v>14</v>
      </c>
      <c r="B12" s="2">
        <v>4</v>
      </c>
      <c r="C12" s="2">
        <v>36222922722.477768</v>
      </c>
      <c r="D12" s="2">
        <v>9055730680.619442</v>
      </c>
      <c r="E12" s="2">
        <v>66.267789834192371</v>
      </c>
      <c r="F12" s="2">
        <v>2.1968743067485653E-20</v>
      </c>
    </row>
    <row r="13" spans="1:9" x14ac:dyDescent="0.2">
      <c r="A13" s="2" t="s">
        <v>15</v>
      </c>
      <c r="B13" s="2">
        <v>55</v>
      </c>
      <c r="C13" s="2">
        <v>7515946867.7055731</v>
      </c>
      <c r="D13" s="2">
        <v>136653579.41282859</v>
      </c>
      <c r="E13" s="2"/>
      <c r="F13" s="2"/>
    </row>
    <row r="14" spans="1:9" ht="15" thickBot="1" x14ac:dyDescent="0.25">
      <c r="A14" s="3" t="s">
        <v>16</v>
      </c>
      <c r="B14" s="3">
        <v>59</v>
      </c>
      <c r="C14" s="3">
        <v>43738869590.183342</v>
      </c>
      <c r="D14" s="3"/>
      <c r="E14" s="3"/>
      <c r="F14" s="3"/>
    </row>
    <row r="15" spans="1:9" ht="15" thickBot="1" x14ac:dyDescent="0.25"/>
    <row r="16" spans="1:9" x14ac:dyDescent="0.2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">
      <c r="A17" s="2" t="s">
        <v>17</v>
      </c>
      <c r="B17" s="2">
        <v>25428.255372398373</v>
      </c>
      <c r="C17" s="2">
        <v>37465.765691543878</v>
      </c>
      <c r="D17" s="2">
        <v>0.67870641112074204</v>
      </c>
      <c r="E17" s="2">
        <v>0.50016991012178735</v>
      </c>
      <c r="F17" s="2">
        <v>-49654.816913673581</v>
      </c>
      <c r="G17" s="2">
        <v>100511.32765847033</v>
      </c>
      <c r="H17" s="2">
        <v>-49654.816913673581</v>
      </c>
      <c r="I17" s="2">
        <v>100511.32765847033</v>
      </c>
    </row>
    <row r="18" spans="1:9" x14ac:dyDescent="0.2">
      <c r="A18" s="2" t="s">
        <v>2</v>
      </c>
      <c r="B18" s="2">
        <v>3.2274615664639295</v>
      </c>
      <c r="C18" s="2">
        <v>0.39157130593209694</v>
      </c>
      <c r="D18" s="2">
        <v>8.2423341995943122</v>
      </c>
      <c r="E18" s="2">
        <v>3.5188083451446604E-11</v>
      </c>
      <c r="F18" s="2">
        <v>2.4427351335249927</v>
      </c>
      <c r="G18" s="2">
        <v>4.0121879994028662</v>
      </c>
      <c r="H18" s="2">
        <v>2.4427351335249927</v>
      </c>
      <c r="I18" s="2">
        <v>4.0121879994028662</v>
      </c>
    </row>
    <row r="19" spans="1:9" x14ac:dyDescent="0.2">
      <c r="A19" s="2" t="s">
        <v>3</v>
      </c>
      <c r="B19" s="2">
        <v>-7666.8515781443248</v>
      </c>
      <c r="C19" s="2">
        <v>1662.4019148659306</v>
      </c>
      <c r="D19" s="2">
        <v>-4.6119121432572703</v>
      </c>
      <c r="E19" s="2">
        <v>2.4235967848192775E-5</v>
      </c>
      <c r="F19" s="2">
        <v>-10998.37946336128</v>
      </c>
      <c r="G19" s="2">
        <v>-4335.3236929273698</v>
      </c>
      <c r="H19" s="2">
        <v>-10998.37946336128</v>
      </c>
      <c r="I19" s="2">
        <v>-4335.3236929273698</v>
      </c>
    </row>
    <row r="20" spans="1:9" x14ac:dyDescent="0.2">
      <c r="A20" s="2" t="s">
        <v>4</v>
      </c>
      <c r="B20" s="2">
        <v>-3219.4991245446204</v>
      </c>
      <c r="C20" s="2">
        <v>1412.5313837533586</v>
      </c>
      <c r="D20" s="2">
        <v>-2.2792407740986347</v>
      </c>
      <c r="E20" s="2">
        <v>2.6555993804546405E-2</v>
      </c>
      <c r="F20" s="2">
        <v>-6050.2752753877367</v>
      </c>
      <c r="G20" s="2">
        <v>-388.72297370150409</v>
      </c>
      <c r="H20" s="2">
        <v>-6050.2752753877367</v>
      </c>
      <c r="I20" s="2">
        <v>-388.72297370150409</v>
      </c>
    </row>
    <row r="21" spans="1:9" ht="15" thickBot="1" x14ac:dyDescent="0.25">
      <c r="A21" s="3" t="s">
        <v>5</v>
      </c>
      <c r="B21" s="3">
        <v>1122.4290256210936</v>
      </c>
      <c r="C21" s="3">
        <v>210.67546309855561</v>
      </c>
      <c r="D21" s="3">
        <v>5.3277634192075451</v>
      </c>
      <c r="E21" s="3">
        <v>1.9059707735501073E-6</v>
      </c>
      <c r="F21" s="3">
        <v>700.22596283140842</v>
      </c>
      <c r="G21" s="3">
        <v>1544.6320884107788</v>
      </c>
      <c r="H21" s="3">
        <v>700.22596283140842</v>
      </c>
      <c r="I21" s="3">
        <v>1544.6320884107788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workbookViewId="0">
      <selection activeCell="U4" sqref="U4"/>
    </sheetView>
  </sheetViews>
  <sheetFormatPr defaultRowHeight="14.25" x14ac:dyDescent="0.2"/>
  <cols>
    <col min="1" max="1" width="7.375" bestFit="1" customWidth="1"/>
    <col min="2" max="2" width="7" bestFit="1" customWidth="1"/>
    <col min="3" max="3" width="6.25" bestFit="1" customWidth="1"/>
    <col min="4" max="5" width="5" bestFit="1" customWidth="1"/>
    <col min="6" max="6" width="6.75" bestFit="1" customWidth="1"/>
    <col min="7" max="7" width="3.75" customWidth="1"/>
    <col min="12" max="14" width="8.625" customWidth="1"/>
    <col min="15" max="15" width="22.125" bestFit="1" customWidth="1"/>
    <col min="21" max="21" width="12.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P1" t="str">
        <f t="array" ref="P1:T2">TRANSPOSE(H17:I21)</f>
        <v>Intercept</v>
      </c>
      <c r="Q1" t="str">
        <v>DPIPC</v>
      </c>
      <c r="R1" t="str">
        <v>UR</v>
      </c>
      <c r="S1" t="str">
        <v>PR</v>
      </c>
      <c r="T1" t="str">
        <v>UMICS</v>
      </c>
    </row>
    <row r="2" spans="1:21" ht="15" thickBot="1" x14ac:dyDescent="0.25">
      <c r="A2" s="1">
        <v>44229</v>
      </c>
      <c r="B2">
        <v>152641</v>
      </c>
      <c r="C2">
        <v>27840</v>
      </c>
      <c r="D2">
        <v>5.7</v>
      </c>
      <c r="E2">
        <v>4.75</v>
      </c>
      <c r="F2">
        <v>93.13</v>
      </c>
      <c r="O2" t="s">
        <v>30</v>
      </c>
      <c r="P2">
        <v>25428.255372398373</v>
      </c>
      <c r="Q2">
        <v>3.2274615664639295</v>
      </c>
      <c r="R2">
        <v>-7666.8515781443248</v>
      </c>
      <c r="S2">
        <v>-3219.4991245446204</v>
      </c>
      <c r="T2">
        <v>1122.4290256210936</v>
      </c>
    </row>
    <row r="3" spans="1:21" x14ac:dyDescent="0.2">
      <c r="A3" s="1">
        <v>44318</v>
      </c>
      <c r="B3">
        <v>166036</v>
      </c>
      <c r="C3">
        <v>28134</v>
      </c>
      <c r="D3">
        <v>5.83</v>
      </c>
      <c r="E3">
        <v>4.75</v>
      </c>
      <c r="F3">
        <v>94.1</v>
      </c>
      <c r="H3" s="5" t="s">
        <v>7</v>
      </c>
      <c r="I3" s="5"/>
      <c r="O3" t="s">
        <v>32</v>
      </c>
      <c r="P3" t="s">
        <v>31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37</v>
      </c>
    </row>
    <row r="4" spans="1:21" x14ac:dyDescent="0.2">
      <c r="A4" s="1">
        <v>44410</v>
      </c>
      <c r="B4">
        <v>175863</v>
      </c>
      <c r="C4">
        <v>28168</v>
      </c>
      <c r="D4">
        <v>5.73</v>
      </c>
      <c r="E4">
        <v>4.75</v>
      </c>
      <c r="F4">
        <v>87.27</v>
      </c>
      <c r="H4" s="2" t="s">
        <v>8</v>
      </c>
      <c r="I4" s="2">
        <v>0.91003473112272859</v>
      </c>
      <c r="O4" s="6" t="s">
        <v>33</v>
      </c>
      <c r="P4">
        <v>1</v>
      </c>
      <c r="Q4">
        <f>C58</f>
        <v>42807</v>
      </c>
      <c r="R4">
        <f t="shared" ref="R4:T4" si="0">D58</f>
        <v>4.93</v>
      </c>
      <c r="S4">
        <f t="shared" si="0"/>
        <v>3.5</v>
      </c>
      <c r="T4">
        <f t="shared" si="0"/>
        <v>91.57</v>
      </c>
      <c r="U4" s="8">
        <f>SUMPRODUCT($P$2:$T$2,P4:T4)</f>
        <v>217301.20330798568</v>
      </c>
    </row>
    <row r="5" spans="1:21" x14ac:dyDescent="0.2">
      <c r="A5" s="1">
        <v>44502</v>
      </c>
      <c r="B5">
        <v>151219</v>
      </c>
      <c r="C5">
        <v>28363</v>
      </c>
      <c r="D5">
        <v>5.87</v>
      </c>
      <c r="E5">
        <v>4.45</v>
      </c>
      <c r="F5">
        <v>83.83</v>
      </c>
      <c r="H5" s="2" t="s">
        <v>9</v>
      </c>
      <c r="I5" s="2">
        <v>0.82816321184961683</v>
      </c>
      <c r="O5" s="6" t="s">
        <v>34</v>
      </c>
      <c r="P5">
        <v>1</v>
      </c>
      <c r="Q5">
        <f t="shared" ref="Q5:Q7" si="1">C59</f>
        <v>43265</v>
      </c>
      <c r="R5">
        <f t="shared" ref="R5:R7" si="2">D59</f>
        <v>4.87</v>
      </c>
      <c r="S5">
        <f t="shared" ref="S5:S7" si="3">E59</f>
        <v>3.5</v>
      </c>
      <c r="T5">
        <f t="shared" ref="T5:T7" si="4">F59</f>
        <v>92.4</v>
      </c>
      <c r="U5" s="8">
        <f t="shared" ref="U5:U7" si="5">SUMPRODUCT($P$2:$T$2,P5:T5)</f>
        <v>220171.00789138034</v>
      </c>
    </row>
    <row r="6" spans="1:21" x14ac:dyDescent="0.2">
      <c r="A6" s="1">
        <v>44230</v>
      </c>
      <c r="B6">
        <v>152843</v>
      </c>
      <c r="C6">
        <v>28584</v>
      </c>
      <c r="D6">
        <v>5.87</v>
      </c>
      <c r="E6">
        <v>4.25</v>
      </c>
      <c r="F6">
        <v>79.97</v>
      </c>
      <c r="H6" s="2" t="s">
        <v>10</v>
      </c>
      <c r="I6" s="2">
        <v>0.81566599089322533</v>
      </c>
      <c r="O6" s="6" t="s">
        <v>35</v>
      </c>
      <c r="P6">
        <v>1</v>
      </c>
      <c r="Q6">
        <f t="shared" si="1"/>
        <v>43651</v>
      </c>
      <c r="R6">
        <f t="shared" si="2"/>
        <v>4.9000000000000004</v>
      </c>
      <c r="S6">
        <f t="shared" si="3"/>
        <v>3.5</v>
      </c>
      <c r="T6">
        <f t="shared" si="4"/>
        <v>90.33</v>
      </c>
      <c r="U6" s="8">
        <f t="shared" si="5"/>
        <v>218863.37442565535</v>
      </c>
    </row>
    <row r="7" spans="1:21" x14ac:dyDescent="0.2">
      <c r="A7" s="1">
        <v>44319</v>
      </c>
      <c r="B7">
        <v>173360</v>
      </c>
      <c r="C7">
        <v>28958</v>
      </c>
      <c r="D7">
        <v>6.13</v>
      </c>
      <c r="E7">
        <v>4.24</v>
      </c>
      <c r="F7">
        <v>89.27</v>
      </c>
      <c r="H7" s="2" t="s">
        <v>11</v>
      </c>
      <c r="I7" s="2">
        <v>11689.892189957467</v>
      </c>
      <c r="O7" s="6" t="s">
        <v>36</v>
      </c>
      <c r="P7">
        <v>1</v>
      </c>
      <c r="Q7">
        <f t="shared" si="1"/>
        <v>43759</v>
      </c>
      <c r="R7">
        <f t="shared" si="2"/>
        <v>4.7</v>
      </c>
      <c r="S7">
        <f t="shared" si="3"/>
        <v>3.55</v>
      </c>
      <c r="T7">
        <f t="shared" si="4"/>
        <v>93.07</v>
      </c>
      <c r="U7" s="8">
        <f t="shared" si="5"/>
        <v>223659.7911644369</v>
      </c>
    </row>
    <row r="8" spans="1:21" ht="15" thickBot="1" x14ac:dyDescent="0.25">
      <c r="A8" s="1">
        <v>44411</v>
      </c>
      <c r="B8">
        <v>178086</v>
      </c>
      <c r="C8">
        <v>29539</v>
      </c>
      <c r="D8">
        <v>6.13</v>
      </c>
      <c r="E8">
        <v>4</v>
      </c>
      <c r="F8">
        <v>89.3</v>
      </c>
      <c r="H8" s="3" t="s">
        <v>12</v>
      </c>
      <c r="I8" s="3">
        <v>60</v>
      </c>
    </row>
    <row r="9" spans="1:21" x14ac:dyDescent="0.2">
      <c r="A9" s="1">
        <v>44503</v>
      </c>
      <c r="B9">
        <v>154916</v>
      </c>
      <c r="C9">
        <v>29708</v>
      </c>
      <c r="D9">
        <v>5.83</v>
      </c>
      <c r="E9">
        <v>4</v>
      </c>
      <c r="F9">
        <v>91.97</v>
      </c>
    </row>
    <row r="10" spans="1:21" ht="15" thickBot="1" x14ac:dyDescent="0.25">
      <c r="A10" s="1">
        <v>44231</v>
      </c>
      <c r="B10">
        <v>159086</v>
      </c>
      <c r="C10">
        <v>30094</v>
      </c>
      <c r="D10">
        <v>5.7</v>
      </c>
      <c r="E10">
        <v>4</v>
      </c>
      <c r="F10">
        <v>98</v>
      </c>
      <c r="H10" t="s">
        <v>13</v>
      </c>
    </row>
    <row r="11" spans="1:21" x14ac:dyDescent="0.2">
      <c r="A11" s="1">
        <v>44320</v>
      </c>
      <c r="B11">
        <v>172174</v>
      </c>
      <c r="C11">
        <v>30537</v>
      </c>
      <c r="D11">
        <v>5.6</v>
      </c>
      <c r="E11">
        <v>4</v>
      </c>
      <c r="F11">
        <v>93.33</v>
      </c>
      <c r="H11" s="4"/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</row>
    <row r="12" spans="1:21" x14ac:dyDescent="0.2">
      <c r="A12" s="1">
        <v>44412</v>
      </c>
      <c r="B12">
        <v>178077</v>
      </c>
      <c r="C12">
        <v>30800</v>
      </c>
      <c r="D12">
        <v>5.43</v>
      </c>
      <c r="E12">
        <v>4.42</v>
      </c>
      <c r="F12">
        <v>95.6</v>
      </c>
      <c r="H12" s="2" t="s">
        <v>14</v>
      </c>
      <c r="I12" s="2">
        <v>4</v>
      </c>
      <c r="J12" s="2">
        <v>36222922722.477768</v>
      </c>
      <c r="K12" s="2">
        <v>9055730680.619442</v>
      </c>
      <c r="L12" s="2">
        <v>66.267789834192371</v>
      </c>
      <c r="M12" s="2">
        <v>2.1968743067485653E-20</v>
      </c>
    </row>
    <row r="13" spans="1:21" x14ac:dyDescent="0.2">
      <c r="A13" s="1">
        <v>44504</v>
      </c>
      <c r="B13">
        <v>161216</v>
      </c>
      <c r="C13">
        <v>31353</v>
      </c>
      <c r="D13">
        <v>5.43</v>
      </c>
      <c r="E13">
        <v>4.9400000000000004</v>
      </c>
      <c r="F13">
        <v>93.87</v>
      </c>
      <c r="H13" s="2" t="s">
        <v>15</v>
      </c>
      <c r="I13" s="2">
        <v>55</v>
      </c>
      <c r="J13" s="2">
        <v>7515946867.7055731</v>
      </c>
      <c r="K13" s="2">
        <v>136653579.41282859</v>
      </c>
      <c r="L13" s="2"/>
      <c r="M13" s="2"/>
    </row>
    <row r="14" spans="1:21" ht="15" thickBot="1" x14ac:dyDescent="0.25">
      <c r="A14" s="1">
        <v>44232</v>
      </c>
      <c r="B14">
        <v>160070</v>
      </c>
      <c r="C14">
        <v>31145</v>
      </c>
      <c r="D14">
        <v>5.3</v>
      </c>
      <c r="E14">
        <v>5.44</v>
      </c>
      <c r="F14">
        <v>94.07</v>
      </c>
      <c r="H14" s="3" t="s">
        <v>16</v>
      </c>
      <c r="I14" s="3">
        <v>59</v>
      </c>
      <c r="J14" s="3">
        <v>43738869590.183342</v>
      </c>
      <c r="K14" s="3"/>
      <c r="L14" s="3"/>
      <c r="M14" s="3"/>
    </row>
    <row r="15" spans="1:21" ht="15" thickBot="1" x14ac:dyDescent="0.25">
      <c r="A15" s="1">
        <v>44321</v>
      </c>
      <c r="B15">
        <v>183594</v>
      </c>
      <c r="C15">
        <v>31533</v>
      </c>
      <c r="D15">
        <v>5.0999999999999996</v>
      </c>
      <c r="E15">
        <v>5.91</v>
      </c>
      <c r="F15">
        <v>90.2</v>
      </c>
    </row>
    <row r="16" spans="1:21" x14ac:dyDescent="0.2">
      <c r="A16" s="1">
        <v>44413</v>
      </c>
      <c r="B16">
        <v>184878</v>
      </c>
      <c r="C16">
        <v>31961</v>
      </c>
      <c r="D16">
        <v>4.97</v>
      </c>
      <c r="E16">
        <v>6.43</v>
      </c>
      <c r="F16">
        <v>87.5</v>
      </c>
      <c r="H16" s="4"/>
      <c r="I16" s="4" t="s">
        <v>23</v>
      </c>
      <c r="J16" s="4" t="s">
        <v>11</v>
      </c>
      <c r="K16" s="4" t="s">
        <v>24</v>
      </c>
      <c r="L16" s="4" t="s">
        <v>25</v>
      </c>
      <c r="M16" s="4" t="s">
        <v>26</v>
      </c>
      <c r="N16" s="4" t="s">
        <v>27</v>
      </c>
    </row>
    <row r="17" spans="1:14" x14ac:dyDescent="0.2">
      <c r="A17" s="1">
        <v>44505</v>
      </c>
      <c r="B17">
        <v>153405</v>
      </c>
      <c r="C17">
        <v>32396</v>
      </c>
      <c r="D17">
        <v>4.97</v>
      </c>
      <c r="E17">
        <v>6.97</v>
      </c>
      <c r="F17">
        <v>82.43</v>
      </c>
      <c r="H17" s="2" t="s">
        <v>17</v>
      </c>
      <c r="I17" s="2">
        <v>25428.255372398373</v>
      </c>
      <c r="J17" s="2">
        <v>37465.765691543878</v>
      </c>
      <c r="K17" s="2">
        <v>0.67870641112074204</v>
      </c>
      <c r="L17" s="2">
        <v>0.50016991012178735</v>
      </c>
      <c r="M17" s="2">
        <v>-49654.816913673581</v>
      </c>
      <c r="N17" s="2">
        <v>100511.32765847033</v>
      </c>
    </row>
    <row r="18" spans="1:14" x14ac:dyDescent="0.2">
      <c r="A18" s="1">
        <v>44233</v>
      </c>
      <c r="B18">
        <v>164864</v>
      </c>
      <c r="C18">
        <v>33217</v>
      </c>
      <c r="D18">
        <v>4.7300000000000004</v>
      </c>
      <c r="E18">
        <v>7.43</v>
      </c>
      <c r="F18">
        <v>88.93</v>
      </c>
      <c r="H18" s="2" t="s">
        <v>2</v>
      </c>
      <c r="I18" s="2">
        <v>3.2274615664639295</v>
      </c>
      <c r="J18" s="2">
        <v>0.39157130593209694</v>
      </c>
      <c r="K18" s="2">
        <v>8.2423341995943122</v>
      </c>
      <c r="L18" s="2">
        <v>3.5188083451446604E-11</v>
      </c>
      <c r="M18" s="2">
        <v>2.4427351335249927</v>
      </c>
      <c r="N18" s="2">
        <v>4.0121879994028662</v>
      </c>
    </row>
    <row r="19" spans="1:14" x14ac:dyDescent="0.2">
      <c r="A19" s="1">
        <v>44322</v>
      </c>
      <c r="B19">
        <v>178363</v>
      </c>
      <c r="C19">
        <v>33448</v>
      </c>
      <c r="D19">
        <v>4.63</v>
      </c>
      <c r="E19">
        <v>7.9</v>
      </c>
      <c r="F19">
        <v>83.8</v>
      </c>
      <c r="H19" s="2" t="s">
        <v>3</v>
      </c>
      <c r="I19" s="2">
        <v>-7666.8515781443248</v>
      </c>
      <c r="J19" s="2">
        <v>1662.4019148659306</v>
      </c>
      <c r="K19" s="2">
        <v>-4.6119121432572703</v>
      </c>
      <c r="L19" s="2">
        <v>2.4235967848192775E-5</v>
      </c>
      <c r="M19" s="2">
        <v>-10998.37946336128</v>
      </c>
      <c r="N19" s="2">
        <v>-4335.3236929273698</v>
      </c>
    </row>
    <row r="20" spans="1:14" x14ac:dyDescent="0.2">
      <c r="A20" s="1">
        <v>44414</v>
      </c>
      <c r="B20">
        <v>181615</v>
      </c>
      <c r="C20">
        <v>33696</v>
      </c>
      <c r="D20">
        <v>4.63</v>
      </c>
      <c r="E20">
        <v>8.25</v>
      </c>
      <c r="F20">
        <v>84.03</v>
      </c>
      <c r="H20" s="2" t="s">
        <v>4</v>
      </c>
      <c r="I20" s="2">
        <v>-3219.4991245446204</v>
      </c>
      <c r="J20" s="2">
        <v>1412.5313837533586</v>
      </c>
      <c r="K20" s="2">
        <v>-2.2792407740986347</v>
      </c>
      <c r="L20" s="2">
        <v>2.6555993804546405E-2</v>
      </c>
      <c r="M20" s="2">
        <v>-6050.2752753877367</v>
      </c>
      <c r="N20" s="2">
        <v>-388.72297370150409</v>
      </c>
    </row>
    <row r="21" spans="1:14" ht="15" thickBot="1" x14ac:dyDescent="0.25">
      <c r="A21" s="1">
        <v>44506</v>
      </c>
      <c r="B21">
        <v>160780</v>
      </c>
      <c r="C21">
        <v>33991</v>
      </c>
      <c r="D21">
        <v>4.43</v>
      </c>
      <c r="E21">
        <v>8.25</v>
      </c>
      <c r="F21">
        <v>92.47</v>
      </c>
      <c r="H21" s="3" t="s">
        <v>5</v>
      </c>
      <c r="I21" s="3">
        <v>1122.4290256210936</v>
      </c>
      <c r="J21" s="3">
        <v>210.67546309855561</v>
      </c>
      <c r="K21" s="3">
        <v>5.3277634192075451</v>
      </c>
      <c r="L21" s="3">
        <v>1.9059707735501073E-6</v>
      </c>
      <c r="M21" s="3">
        <v>700.22596283140842</v>
      </c>
      <c r="N21" s="3">
        <v>1544.6320884107788</v>
      </c>
    </row>
    <row r="22" spans="1:14" x14ac:dyDescent="0.2">
      <c r="A22" s="1">
        <v>44234</v>
      </c>
      <c r="B22">
        <v>167528</v>
      </c>
      <c r="C22">
        <v>34457</v>
      </c>
      <c r="D22">
        <v>4.5</v>
      </c>
      <c r="E22">
        <v>8.25</v>
      </c>
      <c r="F22">
        <v>92.2</v>
      </c>
    </row>
    <row r="23" spans="1:14" x14ac:dyDescent="0.2">
      <c r="A23" s="1">
        <v>44323</v>
      </c>
      <c r="B23">
        <v>180006</v>
      </c>
      <c r="C23">
        <v>34720</v>
      </c>
      <c r="D23">
        <v>4.5</v>
      </c>
      <c r="E23">
        <v>8.25</v>
      </c>
      <c r="F23">
        <v>86.9</v>
      </c>
    </row>
    <row r="24" spans="1:14" x14ac:dyDescent="0.2">
      <c r="A24" s="1">
        <v>44415</v>
      </c>
      <c r="B24">
        <v>179216</v>
      </c>
      <c r="C24">
        <v>34918</v>
      </c>
      <c r="D24">
        <v>4.67</v>
      </c>
      <c r="E24">
        <v>8.18</v>
      </c>
      <c r="F24">
        <v>85.73</v>
      </c>
    </row>
    <row r="25" spans="1:14" x14ac:dyDescent="0.2">
      <c r="A25" s="1">
        <v>44507</v>
      </c>
      <c r="B25">
        <v>160957</v>
      </c>
      <c r="C25">
        <v>35209</v>
      </c>
      <c r="D25">
        <v>4.8</v>
      </c>
      <c r="E25">
        <v>7.52</v>
      </c>
      <c r="F25">
        <v>77.5</v>
      </c>
    </row>
    <row r="26" spans="1:14" x14ac:dyDescent="0.2">
      <c r="A26" s="1">
        <v>44235</v>
      </c>
      <c r="B26">
        <v>158369</v>
      </c>
      <c r="C26">
        <v>35688</v>
      </c>
      <c r="D26">
        <v>5</v>
      </c>
      <c r="E26">
        <v>6.21</v>
      </c>
      <c r="F26">
        <v>72.900000000000006</v>
      </c>
    </row>
    <row r="27" spans="1:14" x14ac:dyDescent="0.2">
      <c r="A27" s="1">
        <v>44324</v>
      </c>
      <c r="B27">
        <v>158761</v>
      </c>
      <c r="C27">
        <v>36742</v>
      </c>
      <c r="D27">
        <v>5.33</v>
      </c>
      <c r="E27">
        <v>5.08</v>
      </c>
      <c r="F27">
        <v>59.6</v>
      </c>
    </row>
    <row r="28" spans="1:14" x14ac:dyDescent="0.2">
      <c r="A28" s="1">
        <v>44416</v>
      </c>
      <c r="B28">
        <v>146003</v>
      </c>
      <c r="C28">
        <v>36175</v>
      </c>
      <c r="D28">
        <v>6</v>
      </c>
      <c r="E28">
        <v>5</v>
      </c>
      <c r="F28">
        <v>64.83</v>
      </c>
    </row>
    <row r="29" spans="1:14" x14ac:dyDescent="0.2">
      <c r="A29" s="1">
        <v>44508</v>
      </c>
      <c r="B29">
        <v>112460</v>
      </c>
      <c r="C29">
        <v>35801</v>
      </c>
      <c r="D29">
        <v>6.87</v>
      </c>
      <c r="E29">
        <v>4.0599999999999996</v>
      </c>
      <c r="F29">
        <v>57.67</v>
      </c>
    </row>
    <row r="30" spans="1:14" x14ac:dyDescent="0.2">
      <c r="A30" s="1">
        <v>44236</v>
      </c>
      <c r="B30">
        <v>111819</v>
      </c>
      <c r="C30">
        <v>35459</v>
      </c>
      <c r="D30">
        <v>8.27</v>
      </c>
      <c r="E30">
        <v>3.25</v>
      </c>
      <c r="F30">
        <v>58.27</v>
      </c>
    </row>
    <row r="31" spans="1:14" x14ac:dyDescent="0.2">
      <c r="A31" s="1">
        <v>44325</v>
      </c>
      <c r="B31">
        <v>122950</v>
      </c>
      <c r="C31">
        <v>35798</v>
      </c>
      <c r="D31">
        <v>9.3000000000000007</v>
      </c>
      <c r="E31">
        <v>3.25</v>
      </c>
      <c r="F31">
        <v>68.2</v>
      </c>
    </row>
    <row r="32" spans="1:14" x14ac:dyDescent="0.2">
      <c r="A32" s="1">
        <v>44417</v>
      </c>
      <c r="B32">
        <v>132705</v>
      </c>
      <c r="C32">
        <v>35546</v>
      </c>
      <c r="D32">
        <v>9.6300000000000008</v>
      </c>
      <c r="E32">
        <v>3.25</v>
      </c>
      <c r="F32">
        <v>68.400000000000006</v>
      </c>
    </row>
    <row r="33" spans="1:6" x14ac:dyDescent="0.2">
      <c r="A33" s="1">
        <v>44509</v>
      </c>
      <c r="B33">
        <v>119091</v>
      </c>
      <c r="C33">
        <v>35658</v>
      </c>
      <c r="D33">
        <v>9.93</v>
      </c>
      <c r="E33">
        <v>3.25</v>
      </c>
      <c r="F33">
        <v>70.17</v>
      </c>
    </row>
    <row r="34" spans="1:6" x14ac:dyDescent="0.2">
      <c r="A34" s="1">
        <v>44237</v>
      </c>
      <c r="B34">
        <v>124117</v>
      </c>
      <c r="C34">
        <v>35744</v>
      </c>
      <c r="D34">
        <v>9.83</v>
      </c>
      <c r="E34">
        <v>3.25</v>
      </c>
      <c r="F34">
        <v>73.87</v>
      </c>
    </row>
    <row r="35" spans="1:6" x14ac:dyDescent="0.2">
      <c r="A35" s="1">
        <v>44326</v>
      </c>
      <c r="B35">
        <v>142278</v>
      </c>
      <c r="C35">
        <v>36183</v>
      </c>
      <c r="D35">
        <v>9.6300000000000008</v>
      </c>
      <c r="E35">
        <v>3.25</v>
      </c>
      <c r="F35">
        <v>73.930000000000007</v>
      </c>
    </row>
    <row r="36" spans="1:6" x14ac:dyDescent="0.2">
      <c r="A36" s="1">
        <v>44418</v>
      </c>
      <c r="B36">
        <v>144165</v>
      </c>
      <c r="C36">
        <v>36397</v>
      </c>
      <c r="D36">
        <v>9.4700000000000006</v>
      </c>
      <c r="E36">
        <v>3.25</v>
      </c>
      <c r="F36">
        <v>68.3</v>
      </c>
    </row>
    <row r="37" spans="1:6" x14ac:dyDescent="0.2">
      <c r="A37" s="1">
        <v>44510</v>
      </c>
      <c r="B37">
        <v>138913</v>
      </c>
      <c r="C37">
        <v>36770</v>
      </c>
      <c r="D37">
        <v>9.5</v>
      </c>
      <c r="E37">
        <v>3.25</v>
      </c>
      <c r="F37">
        <v>71.27</v>
      </c>
    </row>
    <row r="38" spans="1:6" x14ac:dyDescent="0.2">
      <c r="A38" s="1">
        <v>44238</v>
      </c>
      <c r="B38">
        <v>146009</v>
      </c>
      <c r="C38">
        <v>37436</v>
      </c>
      <c r="D38">
        <v>9.0299999999999994</v>
      </c>
      <c r="E38">
        <v>3.25</v>
      </c>
      <c r="F38">
        <v>73.069999999999993</v>
      </c>
    </row>
    <row r="39" spans="1:6" x14ac:dyDescent="0.2">
      <c r="A39" s="1">
        <v>44327</v>
      </c>
      <c r="B39">
        <v>154335</v>
      </c>
      <c r="C39">
        <v>37692</v>
      </c>
      <c r="D39">
        <v>9.07</v>
      </c>
      <c r="E39">
        <v>3.25</v>
      </c>
      <c r="F39">
        <v>71.87</v>
      </c>
    </row>
    <row r="40" spans="1:6" x14ac:dyDescent="0.2">
      <c r="A40" s="1">
        <v>44419</v>
      </c>
      <c r="B40">
        <v>154418</v>
      </c>
      <c r="C40">
        <v>38017</v>
      </c>
      <c r="D40">
        <v>9</v>
      </c>
      <c r="E40">
        <v>3.25</v>
      </c>
      <c r="F40">
        <v>59.67</v>
      </c>
    </row>
    <row r="41" spans="1:6" x14ac:dyDescent="0.2">
      <c r="A41" s="1">
        <v>44511</v>
      </c>
      <c r="B41">
        <v>154026</v>
      </c>
      <c r="C41">
        <v>38097</v>
      </c>
      <c r="D41">
        <v>8.6300000000000008</v>
      </c>
      <c r="E41">
        <v>3.25</v>
      </c>
      <c r="F41">
        <v>64.8</v>
      </c>
    </row>
    <row r="42" spans="1:6" x14ac:dyDescent="0.2">
      <c r="A42" s="1">
        <v>44239</v>
      </c>
      <c r="B42">
        <v>160743</v>
      </c>
      <c r="C42">
        <v>38880</v>
      </c>
      <c r="D42">
        <v>8.27</v>
      </c>
      <c r="E42">
        <v>3.25</v>
      </c>
      <c r="F42">
        <v>75.5</v>
      </c>
    </row>
    <row r="43" spans="1:6" x14ac:dyDescent="0.2">
      <c r="A43" s="1">
        <v>44328</v>
      </c>
      <c r="B43">
        <v>172000</v>
      </c>
      <c r="C43">
        <v>39234</v>
      </c>
      <c r="D43">
        <v>8.1999999999999993</v>
      </c>
      <c r="E43">
        <v>3.25</v>
      </c>
      <c r="F43">
        <v>76.3</v>
      </c>
    </row>
    <row r="44" spans="1:6" x14ac:dyDescent="0.2">
      <c r="A44" s="1">
        <v>44420</v>
      </c>
      <c r="B44">
        <v>172584</v>
      </c>
      <c r="C44">
        <v>39266</v>
      </c>
      <c r="D44">
        <v>8.0299999999999994</v>
      </c>
      <c r="E44">
        <v>3.25</v>
      </c>
      <c r="F44">
        <v>74.97</v>
      </c>
    </row>
    <row r="45" spans="1:6" x14ac:dyDescent="0.2">
      <c r="A45" s="1">
        <v>44512</v>
      </c>
      <c r="B45">
        <v>167223</v>
      </c>
      <c r="C45">
        <v>40436</v>
      </c>
      <c r="D45">
        <v>7.8</v>
      </c>
      <c r="E45">
        <v>3.25</v>
      </c>
      <c r="F45">
        <v>79.400000000000006</v>
      </c>
    </row>
    <row r="46" spans="1:6" x14ac:dyDescent="0.2">
      <c r="A46" s="1">
        <v>44240</v>
      </c>
      <c r="B46">
        <v>171221</v>
      </c>
      <c r="C46">
        <v>38828</v>
      </c>
      <c r="D46">
        <v>7.73</v>
      </c>
      <c r="E46">
        <v>3.25</v>
      </c>
      <c r="F46">
        <v>76.67</v>
      </c>
    </row>
    <row r="47" spans="1:6" x14ac:dyDescent="0.2">
      <c r="A47" s="1">
        <v>44329</v>
      </c>
      <c r="B47">
        <v>189832</v>
      </c>
      <c r="C47">
        <v>39010</v>
      </c>
      <c r="D47">
        <v>7.53</v>
      </c>
      <c r="E47">
        <v>3.25</v>
      </c>
      <c r="F47">
        <v>81.67</v>
      </c>
    </row>
    <row r="48" spans="1:6" x14ac:dyDescent="0.2">
      <c r="A48" s="1">
        <v>44421</v>
      </c>
      <c r="B48">
        <v>192517</v>
      </c>
      <c r="C48">
        <v>39306</v>
      </c>
      <c r="D48">
        <v>7.27</v>
      </c>
      <c r="E48">
        <v>3.25</v>
      </c>
      <c r="F48">
        <v>81.569999999999993</v>
      </c>
    </row>
    <row r="49" spans="1:6" x14ac:dyDescent="0.2">
      <c r="A49" s="1">
        <v>44513</v>
      </c>
      <c r="B49">
        <v>181804</v>
      </c>
      <c r="C49">
        <v>39481</v>
      </c>
      <c r="D49">
        <v>6.93</v>
      </c>
      <c r="E49">
        <v>3.25</v>
      </c>
      <c r="F49">
        <v>76.930000000000007</v>
      </c>
    </row>
    <row r="50" spans="1:6" x14ac:dyDescent="0.2">
      <c r="A50" s="1">
        <v>44241</v>
      </c>
      <c r="B50">
        <v>179902</v>
      </c>
      <c r="C50">
        <v>40049</v>
      </c>
      <c r="D50">
        <v>6.67</v>
      </c>
      <c r="E50">
        <v>3.25</v>
      </c>
      <c r="F50">
        <v>80.930000000000007</v>
      </c>
    </row>
    <row r="51" spans="1:6" x14ac:dyDescent="0.2">
      <c r="A51" s="1">
        <v>44330</v>
      </c>
      <c r="B51">
        <v>203914</v>
      </c>
      <c r="C51">
        <v>40693</v>
      </c>
      <c r="D51">
        <v>6.2</v>
      </c>
      <c r="E51">
        <v>3.25</v>
      </c>
      <c r="F51">
        <v>82.83</v>
      </c>
    </row>
    <row r="52" spans="1:6" x14ac:dyDescent="0.2">
      <c r="A52" s="1">
        <v>44422</v>
      </c>
      <c r="B52">
        <v>205791</v>
      </c>
      <c r="C52">
        <v>41128</v>
      </c>
      <c r="D52">
        <v>6.1</v>
      </c>
      <c r="E52">
        <v>3.25</v>
      </c>
      <c r="F52">
        <v>82.97</v>
      </c>
    </row>
    <row r="53" spans="1:6" x14ac:dyDescent="0.2">
      <c r="A53" s="1">
        <v>44514</v>
      </c>
      <c r="B53">
        <v>195535</v>
      </c>
      <c r="C53">
        <v>41478</v>
      </c>
      <c r="D53">
        <v>5.7</v>
      </c>
      <c r="E53">
        <v>3.25</v>
      </c>
      <c r="F53">
        <v>89.77</v>
      </c>
    </row>
    <row r="54" spans="1:6" x14ac:dyDescent="0.2">
      <c r="A54" s="1">
        <v>44242</v>
      </c>
      <c r="B54">
        <v>194135</v>
      </c>
      <c r="C54">
        <v>41447</v>
      </c>
      <c r="D54">
        <v>5.53</v>
      </c>
      <c r="E54">
        <v>3.25</v>
      </c>
      <c r="F54">
        <v>95.5</v>
      </c>
    </row>
    <row r="55" spans="1:6" x14ac:dyDescent="0.2">
      <c r="A55" s="1">
        <v>44331</v>
      </c>
      <c r="B55">
        <v>216311</v>
      </c>
      <c r="C55">
        <v>41966</v>
      </c>
      <c r="D55">
        <v>5.4</v>
      </c>
      <c r="E55">
        <v>3.25</v>
      </c>
      <c r="F55">
        <v>94.23</v>
      </c>
    </row>
    <row r="56" spans="1:6" x14ac:dyDescent="0.2">
      <c r="A56" s="1">
        <v>44423</v>
      </c>
      <c r="B56">
        <v>221493</v>
      </c>
      <c r="C56">
        <v>42343</v>
      </c>
      <c r="D56">
        <v>5.0999999999999996</v>
      </c>
      <c r="E56">
        <v>3.25</v>
      </c>
      <c r="F56">
        <v>90.73</v>
      </c>
    </row>
    <row r="57" spans="1:6" x14ac:dyDescent="0.2">
      <c r="A57" s="1">
        <v>44515</v>
      </c>
      <c r="B57">
        <v>210181</v>
      </c>
      <c r="C57">
        <v>42621</v>
      </c>
      <c r="D57">
        <v>5</v>
      </c>
      <c r="E57">
        <v>3.29</v>
      </c>
      <c r="F57">
        <v>91.3</v>
      </c>
    </row>
    <row r="58" spans="1:6" x14ac:dyDescent="0.2">
      <c r="A58" s="1">
        <v>44243</v>
      </c>
      <c r="B58">
        <v>204681</v>
      </c>
      <c r="C58">
        <v>42807</v>
      </c>
      <c r="D58">
        <v>4.93</v>
      </c>
      <c r="E58">
        <v>3.5</v>
      </c>
      <c r="F58">
        <v>91.57</v>
      </c>
    </row>
    <row r="59" spans="1:6" x14ac:dyDescent="0.2">
      <c r="A59" s="1">
        <v>44332</v>
      </c>
      <c r="B59">
        <v>221073</v>
      </c>
      <c r="C59">
        <v>43265</v>
      </c>
      <c r="D59">
        <v>4.87</v>
      </c>
      <c r="E59">
        <v>3.5</v>
      </c>
      <c r="F59">
        <v>92.4</v>
      </c>
    </row>
    <row r="60" spans="1:6" x14ac:dyDescent="0.2">
      <c r="A60" s="1">
        <v>44424</v>
      </c>
      <c r="B60">
        <v>229123</v>
      </c>
      <c r="C60">
        <v>43651</v>
      </c>
      <c r="D60">
        <v>4.9000000000000004</v>
      </c>
      <c r="E60">
        <v>3.5</v>
      </c>
      <c r="F60">
        <v>90.33</v>
      </c>
    </row>
    <row r="61" spans="1:6" x14ac:dyDescent="0.2">
      <c r="A61" s="1">
        <v>44516</v>
      </c>
      <c r="B61">
        <v>221392</v>
      </c>
      <c r="C61">
        <v>43759</v>
      </c>
      <c r="D61">
        <v>4.7</v>
      </c>
      <c r="E61">
        <v>3.55</v>
      </c>
      <c r="F61">
        <v>93.07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L24" sqref="L24"/>
    </sheetView>
  </sheetViews>
  <sheetFormatPr defaultRowHeight="14.25" x14ac:dyDescent="0.2"/>
  <sheetData>
    <row r="1" spans="1:11" x14ac:dyDescent="0.2">
      <c r="A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</row>
    <row r="2" spans="1:11" x14ac:dyDescent="0.2">
      <c r="A2">
        <v>152641</v>
      </c>
      <c r="C2">
        <v>1</v>
      </c>
      <c r="D2">
        <v>27840</v>
      </c>
      <c r="E2">
        <v>5.7</v>
      </c>
      <c r="F2">
        <v>4.75</v>
      </c>
      <c r="G2">
        <v>93.13</v>
      </c>
      <c r="J2" t="s">
        <v>48</v>
      </c>
      <c r="K2">
        <f t="array" ref="K2:K6">MMULT(MMULT(MINVERSE(MMULT(TRANSPOSE(C2:G61),C2:G61)),TRANSPOSE(C2:G61)),A2:A61)</f>
        <v>25428.255372432483</v>
      </c>
    </row>
    <row r="3" spans="1:11" x14ac:dyDescent="0.2">
      <c r="A3">
        <v>166036</v>
      </c>
      <c r="C3">
        <v>1</v>
      </c>
      <c r="D3">
        <v>28134</v>
      </c>
      <c r="E3">
        <v>5.83</v>
      </c>
      <c r="F3">
        <v>4.75</v>
      </c>
      <c r="G3">
        <v>94.1</v>
      </c>
      <c r="J3" t="s">
        <v>49</v>
      </c>
      <c r="K3">
        <v>3.2274615664638113</v>
      </c>
    </row>
    <row r="4" spans="1:11" x14ac:dyDescent="0.2">
      <c r="A4">
        <v>175863</v>
      </c>
      <c r="C4">
        <v>1</v>
      </c>
      <c r="D4">
        <v>28168</v>
      </c>
      <c r="E4">
        <v>5.73</v>
      </c>
      <c r="F4">
        <v>4.75</v>
      </c>
      <c r="G4">
        <v>87.27</v>
      </c>
      <c r="J4" t="s">
        <v>50</v>
      </c>
      <c r="K4">
        <v>-7666.8515781450242</v>
      </c>
    </row>
    <row r="5" spans="1:11" x14ac:dyDescent="0.2">
      <c r="A5">
        <v>151219</v>
      </c>
      <c r="C5">
        <v>1</v>
      </c>
      <c r="D5">
        <v>28363</v>
      </c>
      <c r="E5">
        <v>5.87</v>
      </c>
      <c r="F5">
        <v>4.45</v>
      </c>
      <c r="G5">
        <v>83.83</v>
      </c>
      <c r="J5" t="s">
        <v>51</v>
      </c>
      <c r="K5">
        <v>-3219.49912454477</v>
      </c>
    </row>
    <row r="6" spans="1:11" x14ac:dyDescent="0.2">
      <c r="A6">
        <v>152843</v>
      </c>
      <c r="C6">
        <v>1</v>
      </c>
      <c r="D6">
        <v>28584</v>
      </c>
      <c r="E6">
        <v>5.87</v>
      </c>
      <c r="F6">
        <v>4.25</v>
      </c>
      <c r="G6">
        <v>79.97</v>
      </c>
      <c r="J6" t="s">
        <v>52</v>
      </c>
      <c r="K6">
        <v>1122.4290256210024</v>
      </c>
    </row>
    <row r="7" spans="1:11" x14ac:dyDescent="0.2">
      <c r="A7">
        <v>173360</v>
      </c>
      <c r="C7">
        <v>1</v>
      </c>
      <c r="D7">
        <v>28958</v>
      </c>
      <c r="E7">
        <v>6.13</v>
      </c>
      <c r="F7">
        <v>4.24</v>
      </c>
      <c r="G7">
        <v>89.27</v>
      </c>
    </row>
    <row r="8" spans="1:11" x14ac:dyDescent="0.2">
      <c r="A8">
        <v>178086</v>
      </c>
      <c r="C8">
        <v>1</v>
      </c>
      <c r="D8">
        <v>29539</v>
      </c>
      <c r="E8">
        <v>6.13</v>
      </c>
      <c r="F8">
        <v>4</v>
      </c>
      <c r="G8">
        <v>89.3</v>
      </c>
    </row>
    <row r="9" spans="1:11" x14ac:dyDescent="0.2">
      <c r="A9">
        <v>154916</v>
      </c>
      <c r="C9">
        <v>1</v>
      </c>
      <c r="D9">
        <v>29708</v>
      </c>
      <c r="E9">
        <v>5.83</v>
      </c>
      <c r="F9">
        <v>4</v>
      </c>
      <c r="G9">
        <v>91.97</v>
      </c>
    </row>
    <row r="10" spans="1:11" x14ac:dyDescent="0.2">
      <c r="A10">
        <v>159086</v>
      </c>
      <c r="C10">
        <v>1</v>
      </c>
      <c r="D10">
        <v>30094</v>
      </c>
      <c r="E10">
        <v>5.7</v>
      </c>
      <c r="F10">
        <v>4</v>
      </c>
      <c r="G10">
        <v>98</v>
      </c>
    </row>
    <row r="11" spans="1:11" x14ac:dyDescent="0.2">
      <c r="A11">
        <v>172174</v>
      </c>
      <c r="C11">
        <v>1</v>
      </c>
      <c r="D11">
        <v>30537</v>
      </c>
      <c r="E11">
        <v>5.6</v>
      </c>
      <c r="F11">
        <v>4</v>
      </c>
      <c r="G11">
        <v>93.33</v>
      </c>
    </row>
    <row r="12" spans="1:11" x14ac:dyDescent="0.2">
      <c r="A12">
        <v>178077</v>
      </c>
      <c r="C12">
        <v>1</v>
      </c>
      <c r="D12">
        <v>30800</v>
      </c>
      <c r="E12">
        <v>5.43</v>
      </c>
      <c r="F12">
        <v>4.42</v>
      </c>
      <c r="G12">
        <v>95.6</v>
      </c>
    </row>
    <row r="13" spans="1:11" x14ac:dyDescent="0.2">
      <c r="A13">
        <v>161216</v>
      </c>
      <c r="C13">
        <v>1</v>
      </c>
      <c r="D13">
        <v>31353</v>
      </c>
      <c r="E13">
        <v>5.43</v>
      </c>
      <c r="F13">
        <v>4.9400000000000004</v>
      </c>
      <c r="G13">
        <v>93.87</v>
      </c>
    </row>
    <row r="14" spans="1:11" x14ac:dyDescent="0.2">
      <c r="A14">
        <v>160070</v>
      </c>
      <c r="C14">
        <v>1</v>
      </c>
      <c r="D14">
        <v>31145</v>
      </c>
      <c r="E14">
        <v>5.3</v>
      </c>
      <c r="F14">
        <v>5.44</v>
      </c>
      <c r="G14">
        <v>94.07</v>
      </c>
    </row>
    <row r="15" spans="1:11" x14ac:dyDescent="0.2">
      <c r="A15">
        <v>183594</v>
      </c>
      <c r="C15">
        <v>1</v>
      </c>
      <c r="D15">
        <v>31533</v>
      </c>
      <c r="E15">
        <v>5.0999999999999996</v>
      </c>
      <c r="F15">
        <v>5.91</v>
      </c>
      <c r="G15">
        <v>90.2</v>
      </c>
    </row>
    <row r="16" spans="1:11" x14ac:dyDescent="0.2">
      <c r="A16">
        <v>184878</v>
      </c>
      <c r="C16">
        <v>1</v>
      </c>
      <c r="D16">
        <v>31961</v>
      </c>
      <c r="E16">
        <v>4.97</v>
      </c>
      <c r="F16">
        <v>6.43</v>
      </c>
      <c r="G16">
        <v>87.5</v>
      </c>
    </row>
    <row r="17" spans="1:7" x14ac:dyDescent="0.2">
      <c r="A17">
        <v>153405</v>
      </c>
      <c r="C17">
        <v>1</v>
      </c>
      <c r="D17">
        <v>32396</v>
      </c>
      <c r="E17">
        <v>4.97</v>
      </c>
      <c r="F17">
        <v>6.97</v>
      </c>
      <c r="G17">
        <v>82.43</v>
      </c>
    </row>
    <row r="18" spans="1:7" x14ac:dyDescent="0.2">
      <c r="A18">
        <v>164864</v>
      </c>
      <c r="C18">
        <v>1</v>
      </c>
      <c r="D18">
        <v>33217</v>
      </c>
      <c r="E18">
        <v>4.7300000000000004</v>
      </c>
      <c r="F18">
        <v>7.43</v>
      </c>
      <c r="G18">
        <v>88.93</v>
      </c>
    </row>
    <row r="19" spans="1:7" x14ac:dyDescent="0.2">
      <c r="A19">
        <v>178363</v>
      </c>
      <c r="C19">
        <v>1</v>
      </c>
      <c r="D19">
        <v>33448</v>
      </c>
      <c r="E19">
        <v>4.63</v>
      </c>
      <c r="F19">
        <v>7.9</v>
      </c>
      <c r="G19">
        <v>83.8</v>
      </c>
    </row>
    <row r="20" spans="1:7" x14ac:dyDescent="0.2">
      <c r="A20">
        <v>181615</v>
      </c>
      <c r="C20">
        <v>1</v>
      </c>
      <c r="D20">
        <v>33696</v>
      </c>
      <c r="E20">
        <v>4.63</v>
      </c>
      <c r="F20">
        <v>8.25</v>
      </c>
      <c r="G20">
        <v>84.03</v>
      </c>
    </row>
    <row r="21" spans="1:7" x14ac:dyDescent="0.2">
      <c r="A21">
        <v>160780</v>
      </c>
      <c r="C21">
        <v>1</v>
      </c>
      <c r="D21">
        <v>33991</v>
      </c>
      <c r="E21">
        <v>4.43</v>
      </c>
      <c r="F21">
        <v>8.25</v>
      </c>
      <c r="G21">
        <v>92.47</v>
      </c>
    </row>
    <row r="22" spans="1:7" x14ac:dyDescent="0.2">
      <c r="A22">
        <v>167528</v>
      </c>
      <c r="C22">
        <v>1</v>
      </c>
      <c r="D22">
        <v>34457</v>
      </c>
      <c r="E22">
        <v>4.5</v>
      </c>
      <c r="F22">
        <v>8.25</v>
      </c>
      <c r="G22">
        <v>92.2</v>
      </c>
    </row>
    <row r="23" spans="1:7" x14ac:dyDescent="0.2">
      <c r="A23">
        <v>180006</v>
      </c>
      <c r="C23">
        <v>1</v>
      </c>
      <c r="D23">
        <v>34720</v>
      </c>
      <c r="E23">
        <v>4.5</v>
      </c>
      <c r="F23">
        <v>8.25</v>
      </c>
      <c r="G23">
        <v>86.9</v>
      </c>
    </row>
    <row r="24" spans="1:7" x14ac:dyDescent="0.2">
      <c r="A24">
        <v>179216</v>
      </c>
      <c r="C24">
        <v>1</v>
      </c>
      <c r="D24">
        <v>34918</v>
      </c>
      <c r="E24">
        <v>4.67</v>
      </c>
      <c r="F24">
        <v>8.18</v>
      </c>
      <c r="G24">
        <v>85.73</v>
      </c>
    </row>
    <row r="25" spans="1:7" x14ac:dyDescent="0.2">
      <c r="A25">
        <v>160957</v>
      </c>
      <c r="C25">
        <v>1</v>
      </c>
      <c r="D25">
        <v>35209</v>
      </c>
      <c r="E25">
        <v>4.8</v>
      </c>
      <c r="F25">
        <v>7.52</v>
      </c>
      <c r="G25">
        <v>77.5</v>
      </c>
    </row>
    <row r="26" spans="1:7" x14ac:dyDescent="0.2">
      <c r="A26">
        <v>158369</v>
      </c>
      <c r="C26">
        <v>1</v>
      </c>
      <c r="D26">
        <v>35688</v>
      </c>
      <c r="E26">
        <v>5</v>
      </c>
      <c r="F26">
        <v>6.21</v>
      </c>
      <c r="G26">
        <v>72.900000000000006</v>
      </c>
    </row>
    <row r="27" spans="1:7" x14ac:dyDescent="0.2">
      <c r="A27">
        <v>158761</v>
      </c>
      <c r="C27">
        <v>1</v>
      </c>
      <c r="D27">
        <v>36742</v>
      </c>
      <c r="E27">
        <v>5.33</v>
      </c>
      <c r="F27">
        <v>5.08</v>
      </c>
      <c r="G27">
        <v>59.6</v>
      </c>
    </row>
    <row r="28" spans="1:7" x14ac:dyDescent="0.2">
      <c r="A28">
        <v>146003</v>
      </c>
      <c r="C28">
        <v>1</v>
      </c>
      <c r="D28">
        <v>36175</v>
      </c>
      <c r="E28">
        <v>6</v>
      </c>
      <c r="F28">
        <v>5</v>
      </c>
      <c r="G28">
        <v>64.83</v>
      </c>
    </row>
    <row r="29" spans="1:7" x14ac:dyDescent="0.2">
      <c r="A29">
        <v>112460</v>
      </c>
      <c r="C29">
        <v>1</v>
      </c>
      <c r="D29">
        <v>35801</v>
      </c>
      <c r="E29">
        <v>6.87</v>
      </c>
      <c r="F29">
        <v>4.0599999999999996</v>
      </c>
      <c r="G29">
        <v>57.67</v>
      </c>
    </row>
    <row r="30" spans="1:7" x14ac:dyDescent="0.2">
      <c r="A30">
        <v>111819</v>
      </c>
      <c r="C30">
        <v>1</v>
      </c>
      <c r="D30">
        <v>35459</v>
      </c>
      <c r="E30">
        <v>8.27</v>
      </c>
      <c r="F30">
        <v>3.25</v>
      </c>
      <c r="G30">
        <v>58.27</v>
      </c>
    </row>
    <row r="31" spans="1:7" x14ac:dyDescent="0.2">
      <c r="A31">
        <v>122950</v>
      </c>
      <c r="C31">
        <v>1</v>
      </c>
      <c r="D31">
        <v>35798</v>
      </c>
      <c r="E31">
        <v>9.3000000000000007</v>
      </c>
      <c r="F31">
        <v>3.25</v>
      </c>
      <c r="G31">
        <v>68.2</v>
      </c>
    </row>
    <row r="32" spans="1:7" x14ac:dyDescent="0.2">
      <c r="A32">
        <v>132705</v>
      </c>
      <c r="C32">
        <v>1</v>
      </c>
      <c r="D32">
        <v>35546</v>
      </c>
      <c r="E32">
        <v>9.6300000000000008</v>
      </c>
      <c r="F32">
        <v>3.25</v>
      </c>
      <c r="G32">
        <v>68.400000000000006</v>
      </c>
    </row>
    <row r="33" spans="1:7" x14ac:dyDescent="0.2">
      <c r="A33">
        <v>119091</v>
      </c>
      <c r="C33">
        <v>1</v>
      </c>
      <c r="D33">
        <v>35658</v>
      </c>
      <c r="E33">
        <v>9.93</v>
      </c>
      <c r="F33">
        <v>3.25</v>
      </c>
      <c r="G33">
        <v>70.17</v>
      </c>
    </row>
    <row r="34" spans="1:7" x14ac:dyDescent="0.2">
      <c r="A34">
        <v>124117</v>
      </c>
      <c r="C34">
        <v>1</v>
      </c>
      <c r="D34">
        <v>35744</v>
      </c>
      <c r="E34">
        <v>9.83</v>
      </c>
      <c r="F34">
        <v>3.25</v>
      </c>
      <c r="G34">
        <v>73.87</v>
      </c>
    </row>
    <row r="35" spans="1:7" x14ac:dyDescent="0.2">
      <c r="A35">
        <v>142278</v>
      </c>
      <c r="C35">
        <v>1</v>
      </c>
      <c r="D35">
        <v>36183</v>
      </c>
      <c r="E35">
        <v>9.6300000000000008</v>
      </c>
      <c r="F35">
        <v>3.25</v>
      </c>
      <c r="G35">
        <v>73.930000000000007</v>
      </c>
    </row>
    <row r="36" spans="1:7" x14ac:dyDescent="0.2">
      <c r="A36">
        <v>144165</v>
      </c>
      <c r="C36">
        <v>1</v>
      </c>
      <c r="D36">
        <v>36397</v>
      </c>
      <c r="E36">
        <v>9.4700000000000006</v>
      </c>
      <c r="F36">
        <v>3.25</v>
      </c>
      <c r="G36">
        <v>68.3</v>
      </c>
    </row>
    <row r="37" spans="1:7" x14ac:dyDescent="0.2">
      <c r="A37">
        <v>138913</v>
      </c>
      <c r="C37">
        <v>1</v>
      </c>
      <c r="D37">
        <v>36770</v>
      </c>
      <c r="E37">
        <v>9.5</v>
      </c>
      <c r="F37">
        <v>3.25</v>
      </c>
      <c r="G37">
        <v>71.27</v>
      </c>
    </row>
    <row r="38" spans="1:7" x14ac:dyDescent="0.2">
      <c r="A38">
        <v>146009</v>
      </c>
      <c r="C38">
        <v>1</v>
      </c>
      <c r="D38">
        <v>37436</v>
      </c>
      <c r="E38">
        <v>9.0299999999999994</v>
      </c>
      <c r="F38">
        <v>3.25</v>
      </c>
      <c r="G38">
        <v>73.069999999999993</v>
      </c>
    </row>
    <row r="39" spans="1:7" x14ac:dyDescent="0.2">
      <c r="A39">
        <v>154335</v>
      </c>
      <c r="C39">
        <v>1</v>
      </c>
      <c r="D39">
        <v>37692</v>
      </c>
      <c r="E39">
        <v>9.07</v>
      </c>
      <c r="F39">
        <v>3.25</v>
      </c>
      <c r="G39">
        <v>71.87</v>
      </c>
    </row>
    <row r="40" spans="1:7" x14ac:dyDescent="0.2">
      <c r="A40">
        <v>154418</v>
      </c>
      <c r="C40">
        <v>1</v>
      </c>
      <c r="D40">
        <v>38017</v>
      </c>
      <c r="E40">
        <v>9</v>
      </c>
      <c r="F40">
        <v>3.25</v>
      </c>
      <c r="G40">
        <v>59.67</v>
      </c>
    </row>
    <row r="41" spans="1:7" x14ac:dyDescent="0.2">
      <c r="A41">
        <v>154026</v>
      </c>
      <c r="C41">
        <v>1</v>
      </c>
      <c r="D41">
        <v>38097</v>
      </c>
      <c r="E41">
        <v>8.6300000000000008</v>
      </c>
      <c r="F41">
        <v>3.25</v>
      </c>
      <c r="G41">
        <v>64.8</v>
      </c>
    </row>
    <row r="42" spans="1:7" x14ac:dyDescent="0.2">
      <c r="A42">
        <v>160743</v>
      </c>
      <c r="C42">
        <v>1</v>
      </c>
      <c r="D42">
        <v>38880</v>
      </c>
      <c r="E42">
        <v>8.27</v>
      </c>
      <c r="F42">
        <v>3.25</v>
      </c>
      <c r="G42">
        <v>75.5</v>
      </c>
    </row>
    <row r="43" spans="1:7" x14ac:dyDescent="0.2">
      <c r="A43">
        <v>172000</v>
      </c>
      <c r="C43">
        <v>1</v>
      </c>
      <c r="D43">
        <v>39234</v>
      </c>
      <c r="E43">
        <v>8.1999999999999993</v>
      </c>
      <c r="F43">
        <v>3.25</v>
      </c>
      <c r="G43">
        <v>76.3</v>
      </c>
    </row>
    <row r="44" spans="1:7" x14ac:dyDescent="0.2">
      <c r="A44">
        <v>172584</v>
      </c>
      <c r="C44">
        <v>1</v>
      </c>
      <c r="D44">
        <v>39266</v>
      </c>
      <c r="E44">
        <v>8.0299999999999994</v>
      </c>
      <c r="F44">
        <v>3.25</v>
      </c>
      <c r="G44">
        <v>74.97</v>
      </c>
    </row>
    <row r="45" spans="1:7" x14ac:dyDescent="0.2">
      <c r="A45">
        <v>167223</v>
      </c>
      <c r="C45">
        <v>1</v>
      </c>
      <c r="D45">
        <v>40436</v>
      </c>
      <c r="E45">
        <v>7.8</v>
      </c>
      <c r="F45">
        <v>3.25</v>
      </c>
      <c r="G45">
        <v>79.400000000000006</v>
      </c>
    </row>
    <row r="46" spans="1:7" x14ac:dyDescent="0.2">
      <c r="A46">
        <v>171221</v>
      </c>
      <c r="C46">
        <v>1</v>
      </c>
      <c r="D46">
        <v>38828</v>
      </c>
      <c r="E46">
        <v>7.73</v>
      </c>
      <c r="F46">
        <v>3.25</v>
      </c>
      <c r="G46">
        <v>76.67</v>
      </c>
    </row>
    <row r="47" spans="1:7" x14ac:dyDescent="0.2">
      <c r="A47">
        <v>189832</v>
      </c>
      <c r="C47">
        <v>1</v>
      </c>
      <c r="D47">
        <v>39010</v>
      </c>
      <c r="E47">
        <v>7.53</v>
      </c>
      <c r="F47">
        <v>3.25</v>
      </c>
      <c r="G47">
        <v>81.67</v>
      </c>
    </row>
    <row r="48" spans="1:7" x14ac:dyDescent="0.2">
      <c r="A48">
        <v>192517</v>
      </c>
      <c r="C48">
        <v>1</v>
      </c>
      <c r="D48">
        <v>39306</v>
      </c>
      <c r="E48">
        <v>7.27</v>
      </c>
      <c r="F48">
        <v>3.25</v>
      </c>
      <c r="G48">
        <v>81.569999999999993</v>
      </c>
    </row>
    <row r="49" spans="1:7" x14ac:dyDescent="0.2">
      <c r="A49">
        <v>181804</v>
      </c>
      <c r="C49">
        <v>1</v>
      </c>
      <c r="D49">
        <v>39481</v>
      </c>
      <c r="E49">
        <v>6.93</v>
      </c>
      <c r="F49">
        <v>3.25</v>
      </c>
      <c r="G49">
        <v>76.930000000000007</v>
      </c>
    </row>
    <row r="50" spans="1:7" x14ac:dyDescent="0.2">
      <c r="A50">
        <v>179902</v>
      </c>
      <c r="C50">
        <v>1</v>
      </c>
      <c r="D50">
        <v>40049</v>
      </c>
      <c r="E50">
        <v>6.67</v>
      </c>
      <c r="F50">
        <v>3.25</v>
      </c>
      <c r="G50">
        <v>80.930000000000007</v>
      </c>
    </row>
    <row r="51" spans="1:7" x14ac:dyDescent="0.2">
      <c r="A51">
        <v>203914</v>
      </c>
      <c r="C51">
        <v>1</v>
      </c>
      <c r="D51">
        <v>40693</v>
      </c>
      <c r="E51">
        <v>6.2</v>
      </c>
      <c r="F51">
        <v>3.25</v>
      </c>
      <c r="G51">
        <v>82.83</v>
      </c>
    </row>
    <row r="52" spans="1:7" x14ac:dyDescent="0.2">
      <c r="A52">
        <v>205791</v>
      </c>
      <c r="C52">
        <v>1</v>
      </c>
      <c r="D52">
        <v>41128</v>
      </c>
      <c r="E52">
        <v>6.1</v>
      </c>
      <c r="F52">
        <v>3.25</v>
      </c>
      <c r="G52">
        <v>82.97</v>
      </c>
    </row>
    <row r="53" spans="1:7" x14ac:dyDescent="0.2">
      <c r="A53">
        <v>195535</v>
      </c>
      <c r="C53">
        <v>1</v>
      </c>
      <c r="D53">
        <v>41478</v>
      </c>
      <c r="E53">
        <v>5.7</v>
      </c>
      <c r="F53">
        <v>3.25</v>
      </c>
      <c r="G53">
        <v>89.77</v>
      </c>
    </row>
    <row r="54" spans="1:7" x14ac:dyDescent="0.2">
      <c r="A54">
        <v>194135</v>
      </c>
      <c r="C54">
        <v>1</v>
      </c>
      <c r="D54">
        <v>41447</v>
      </c>
      <c r="E54">
        <v>5.53</v>
      </c>
      <c r="F54">
        <v>3.25</v>
      </c>
      <c r="G54">
        <v>95.5</v>
      </c>
    </row>
    <row r="55" spans="1:7" x14ac:dyDescent="0.2">
      <c r="A55">
        <v>216311</v>
      </c>
      <c r="C55">
        <v>1</v>
      </c>
      <c r="D55">
        <v>41966</v>
      </c>
      <c r="E55">
        <v>5.4</v>
      </c>
      <c r="F55">
        <v>3.25</v>
      </c>
      <c r="G55">
        <v>94.23</v>
      </c>
    </row>
    <row r="56" spans="1:7" x14ac:dyDescent="0.2">
      <c r="A56">
        <v>221493</v>
      </c>
      <c r="C56">
        <v>1</v>
      </c>
      <c r="D56">
        <v>42343</v>
      </c>
      <c r="E56">
        <v>5.0999999999999996</v>
      </c>
      <c r="F56">
        <v>3.25</v>
      </c>
      <c r="G56">
        <v>90.73</v>
      </c>
    </row>
    <row r="57" spans="1:7" x14ac:dyDescent="0.2">
      <c r="A57">
        <v>210181</v>
      </c>
      <c r="C57">
        <v>1</v>
      </c>
      <c r="D57">
        <v>42621</v>
      </c>
      <c r="E57">
        <v>5</v>
      </c>
      <c r="F57">
        <v>3.29</v>
      </c>
      <c r="G57">
        <v>91.3</v>
      </c>
    </row>
    <row r="58" spans="1:7" x14ac:dyDescent="0.2">
      <c r="A58">
        <v>204681</v>
      </c>
      <c r="C58">
        <v>1</v>
      </c>
      <c r="D58">
        <v>42807</v>
      </c>
      <c r="E58">
        <v>4.93</v>
      </c>
      <c r="F58">
        <v>3.5</v>
      </c>
      <c r="G58">
        <v>91.57</v>
      </c>
    </row>
    <row r="59" spans="1:7" x14ac:dyDescent="0.2">
      <c r="A59">
        <v>221073</v>
      </c>
      <c r="C59">
        <v>1</v>
      </c>
      <c r="D59">
        <v>43265</v>
      </c>
      <c r="E59">
        <v>4.87</v>
      </c>
      <c r="F59">
        <v>3.5</v>
      </c>
      <c r="G59">
        <v>92.4</v>
      </c>
    </row>
    <row r="60" spans="1:7" x14ac:dyDescent="0.2">
      <c r="A60">
        <v>229123</v>
      </c>
      <c r="C60">
        <v>1</v>
      </c>
      <c r="D60">
        <v>43651</v>
      </c>
      <c r="E60">
        <v>4.9000000000000004</v>
      </c>
      <c r="F60">
        <v>3.5</v>
      </c>
      <c r="G60">
        <v>90.33</v>
      </c>
    </row>
    <row r="61" spans="1:7" x14ac:dyDescent="0.2">
      <c r="A61">
        <v>221392</v>
      </c>
      <c r="C61">
        <v>1</v>
      </c>
      <c r="D61">
        <v>43759</v>
      </c>
      <c r="E61">
        <v>4.7</v>
      </c>
      <c r="F61">
        <v>3.55</v>
      </c>
      <c r="G61">
        <v>93.07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3" sqref="B3"/>
    </sheetView>
  </sheetViews>
  <sheetFormatPr defaultRowHeight="14.25" x14ac:dyDescent="0.2"/>
  <cols>
    <col min="1" max="1" width="34.25" customWidth="1"/>
  </cols>
  <sheetData>
    <row r="2" spans="1:2" x14ac:dyDescent="0.2">
      <c r="A2" t="s">
        <v>40</v>
      </c>
      <c r="B2">
        <v>2</v>
      </c>
    </row>
    <row r="3" spans="1:2" x14ac:dyDescent="0.2">
      <c r="A3" t="s">
        <v>39</v>
      </c>
      <c r="B3">
        <v>25.495099079689211</v>
      </c>
    </row>
    <row r="4" spans="1:2" x14ac:dyDescent="0.2">
      <c r="A4" s="9" t="s">
        <v>42</v>
      </c>
      <c r="B4">
        <v>2</v>
      </c>
    </row>
    <row r="5" spans="1:2" x14ac:dyDescent="0.2">
      <c r="A5" t="s">
        <v>41</v>
      </c>
      <c r="B5">
        <f>120-0.4*B3+5*B4</f>
        <v>119.80196036812431</v>
      </c>
    </row>
    <row r="6" spans="1:2" x14ac:dyDescent="0.2">
      <c r="A6" t="s">
        <v>46</v>
      </c>
      <c r="B6">
        <f>B5/B3</f>
        <v>4.6990192112477454</v>
      </c>
    </row>
    <row r="7" spans="1:2" x14ac:dyDescent="0.2">
      <c r="A7" t="s">
        <v>43</v>
      </c>
      <c r="B7">
        <f>B6*B2</f>
        <v>9.3980384224954907</v>
      </c>
    </row>
    <row r="8" spans="1:2" x14ac:dyDescent="0.2">
      <c r="A8" t="s">
        <v>44</v>
      </c>
      <c r="B8">
        <f>B5-B7-B4</f>
        <v>108.40392194562882</v>
      </c>
    </row>
    <row r="10" spans="1:2" x14ac:dyDescent="0.2">
      <c r="A10" t="s">
        <v>38</v>
      </c>
      <c r="B10" t="s">
        <v>45</v>
      </c>
    </row>
    <row r="11" spans="1:2" x14ac:dyDescent="0.2">
      <c r="A11" s="10"/>
      <c r="B11" s="7">
        <f>B8</f>
        <v>108.40392194562882</v>
      </c>
    </row>
    <row r="12" spans="1:2" x14ac:dyDescent="0.2">
      <c r="A12" s="8">
        <v>5</v>
      </c>
      <c r="B12" s="7">
        <f t="dataTable" ref="B12:B19" dt2D="0" dtr="0" r1="B3"/>
        <v>74.8</v>
      </c>
    </row>
    <row r="13" spans="1:2" x14ac:dyDescent="0.2">
      <c r="A13" s="8">
        <v>10</v>
      </c>
      <c r="B13" s="7">
        <v>98.8</v>
      </c>
    </row>
    <row r="14" spans="1:2" x14ac:dyDescent="0.2">
      <c r="A14" s="8">
        <v>15</v>
      </c>
      <c r="B14" s="7">
        <v>105.46666666666667</v>
      </c>
    </row>
    <row r="15" spans="1:2" x14ac:dyDescent="0.2">
      <c r="A15" s="8">
        <v>20</v>
      </c>
      <c r="B15" s="7">
        <v>107.8</v>
      </c>
    </row>
    <row r="16" spans="1:2" x14ac:dyDescent="0.2">
      <c r="A16" s="8">
        <v>25</v>
      </c>
      <c r="B16" s="7">
        <v>108.4</v>
      </c>
    </row>
    <row r="17" spans="1:2" x14ac:dyDescent="0.2">
      <c r="A17" s="8">
        <v>30</v>
      </c>
      <c r="B17" s="7">
        <v>108.13333333333334</v>
      </c>
    </row>
    <row r="18" spans="1:2" x14ac:dyDescent="0.2">
      <c r="A18" s="8">
        <v>35</v>
      </c>
      <c r="B18" s="7">
        <v>107.37142857142857</v>
      </c>
    </row>
    <row r="19" spans="1:2" x14ac:dyDescent="0.2">
      <c r="A19" s="8">
        <v>40</v>
      </c>
      <c r="B19" s="7">
        <v>106.3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B3" sqref="B3"/>
    </sheetView>
  </sheetViews>
  <sheetFormatPr defaultRowHeight="14.25" x14ac:dyDescent="0.2"/>
  <cols>
    <col min="1" max="1" width="34.25" customWidth="1"/>
  </cols>
  <sheetData>
    <row r="2" spans="1:2" x14ac:dyDescent="0.2">
      <c r="A2" t="s">
        <v>40</v>
      </c>
      <c r="B2">
        <v>2</v>
      </c>
    </row>
    <row r="3" spans="1:2" x14ac:dyDescent="0.2">
      <c r="A3" t="s">
        <v>39</v>
      </c>
      <c r="B3">
        <v>25.495099079689211</v>
      </c>
    </row>
    <row r="4" spans="1:2" x14ac:dyDescent="0.2">
      <c r="A4" s="9" t="s">
        <v>42</v>
      </c>
      <c r="B4">
        <v>2</v>
      </c>
    </row>
    <row r="5" spans="1:2" x14ac:dyDescent="0.2">
      <c r="A5" t="s">
        <v>41</v>
      </c>
      <c r="B5">
        <f>120-0.4*B3+5*B4</f>
        <v>119.80196036812431</v>
      </c>
    </row>
    <row r="6" spans="1:2" x14ac:dyDescent="0.2">
      <c r="A6" t="s">
        <v>46</v>
      </c>
      <c r="B6">
        <f>B5/B3</f>
        <v>4.6990192112477454</v>
      </c>
    </row>
    <row r="7" spans="1:2" x14ac:dyDescent="0.2">
      <c r="A7" t="s">
        <v>43</v>
      </c>
      <c r="B7">
        <f>B6*B2</f>
        <v>9.3980384224954907</v>
      </c>
    </row>
    <row r="8" spans="1:2" x14ac:dyDescent="0.2">
      <c r="A8" t="s">
        <v>44</v>
      </c>
      <c r="B8">
        <f>B5-B7-B4</f>
        <v>108.40392194562882</v>
      </c>
    </row>
    <row r="10" spans="1:2" x14ac:dyDescent="0.2">
      <c r="A10" t="s">
        <v>38</v>
      </c>
      <c r="B10" t="s">
        <v>45</v>
      </c>
    </row>
    <row r="11" spans="1:2" x14ac:dyDescent="0.2">
      <c r="A11" s="10"/>
      <c r="B11" s="7">
        <f>B8</f>
        <v>108.40392194562882</v>
      </c>
    </row>
    <row r="12" spans="1:2" x14ac:dyDescent="0.2">
      <c r="A12" s="8">
        <v>5</v>
      </c>
      <c r="B12" s="7">
        <f t="dataTable" ref="B12:B19" dt2D="0" dtr="0" r1="B3"/>
        <v>74.8</v>
      </c>
    </row>
    <row r="13" spans="1:2" x14ac:dyDescent="0.2">
      <c r="A13" s="8">
        <v>10</v>
      </c>
      <c r="B13" s="7">
        <v>98.8</v>
      </c>
    </row>
    <row r="14" spans="1:2" x14ac:dyDescent="0.2">
      <c r="A14" s="8">
        <v>15</v>
      </c>
      <c r="B14" s="7">
        <v>105.46666666666667</v>
      </c>
    </row>
    <row r="15" spans="1:2" x14ac:dyDescent="0.2">
      <c r="A15" s="8">
        <v>20</v>
      </c>
      <c r="B15" s="7">
        <v>107.8</v>
      </c>
    </row>
    <row r="16" spans="1:2" x14ac:dyDescent="0.2">
      <c r="A16" s="8">
        <v>25</v>
      </c>
      <c r="B16" s="7">
        <v>108.4</v>
      </c>
    </row>
    <row r="17" spans="1:2" x14ac:dyDescent="0.2">
      <c r="A17" s="8">
        <v>30</v>
      </c>
      <c r="B17" s="7">
        <v>108.13333333333334</v>
      </c>
    </row>
    <row r="18" spans="1:2" x14ac:dyDescent="0.2">
      <c r="A18" s="8">
        <v>35</v>
      </c>
      <c r="B18" s="7">
        <v>107.37142857142857</v>
      </c>
    </row>
    <row r="19" spans="1:2" x14ac:dyDescent="0.2">
      <c r="A19" s="8">
        <v>40</v>
      </c>
      <c r="B19" s="7">
        <v>106.3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workbookViewId="0">
      <selection activeCell="O15" sqref="O15"/>
    </sheetView>
  </sheetViews>
  <sheetFormatPr defaultRowHeight="14.25" x14ac:dyDescent="0.2"/>
  <cols>
    <col min="1" max="1" width="7.375" bestFit="1" customWidth="1"/>
    <col min="2" max="2" width="7" bestFit="1" customWidth="1"/>
    <col min="3" max="3" width="6.25" bestFit="1" customWidth="1"/>
    <col min="4" max="5" width="5" bestFit="1" customWidth="1"/>
    <col min="6" max="6" width="6.75" bestFit="1" customWidth="1"/>
    <col min="7" max="7" width="3.75" customWidth="1"/>
    <col min="12" max="14" width="8.625" customWidth="1"/>
    <col min="15" max="15" width="22.125" bestFit="1" customWidth="1"/>
    <col min="17" max="17" width="12" bestFit="1" customWidth="1"/>
    <col min="21" max="21" width="12.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P1" t="str">
        <f t="array" ref="P1:T2">TRANSPOSE(H17:I21)</f>
        <v>Intercept</v>
      </c>
      <c r="Q1" t="str">
        <v>DPIPC</v>
      </c>
      <c r="R1" t="str">
        <v>UR</v>
      </c>
      <c r="S1" t="str">
        <v>PR</v>
      </c>
      <c r="T1" t="str">
        <v>UMICS</v>
      </c>
    </row>
    <row r="2" spans="1:21" ht="15" thickBot="1" x14ac:dyDescent="0.25">
      <c r="A2" s="1">
        <v>44229</v>
      </c>
      <c r="B2">
        <v>152641</v>
      </c>
      <c r="C2">
        <v>27840</v>
      </c>
      <c r="D2">
        <v>5.7</v>
      </c>
      <c r="E2">
        <v>4.75</v>
      </c>
      <c r="F2">
        <v>93.13</v>
      </c>
      <c r="O2" t="s">
        <v>30</v>
      </c>
      <c r="P2">
        <v>25428.255372398373</v>
      </c>
      <c r="Q2">
        <v>3.2274615664639295</v>
      </c>
      <c r="R2">
        <v>-7666.8515781443248</v>
      </c>
      <c r="S2">
        <v>-3219.4991245446204</v>
      </c>
      <c r="T2">
        <v>1122.4290256210936</v>
      </c>
    </row>
    <row r="3" spans="1:21" x14ac:dyDescent="0.2">
      <c r="A3" s="1">
        <v>44318</v>
      </c>
      <c r="B3">
        <v>166036</v>
      </c>
      <c r="C3">
        <v>28134</v>
      </c>
      <c r="D3">
        <v>5.83</v>
      </c>
      <c r="E3">
        <v>4.75</v>
      </c>
      <c r="F3">
        <v>94.1</v>
      </c>
      <c r="H3" s="5" t="s">
        <v>7</v>
      </c>
      <c r="I3" s="5"/>
      <c r="O3" t="s">
        <v>32</v>
      </c>
      <c r="P3" t="s">
        <v>31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37</v>
      </c>
    </row>
    <row r="4" spans="1:21" x14ac:dyDescent="0.2">
      <c r="A4" s="1">
        <v>44410</v>
      </c>
      <c r="B4">
        <v>175863</v>
      </c>
      <c r="C4">
        <v>28168</v>
      </c>
      <c r="D4">
        <v>5.73</v>
      </c>
      <c r="E4">
        <v>4.75</v>
      </c>
      <c r="F4">
        <v>87.27</v>
      </c>
      <c r="H4" s="2" t="s">
        <v>8</v>
      </c>
      <c r="I4" s="2">
        <v>0.91003473112272859</v>
      </c>
      <c r="O4" s="6" t="s">
        <v>33</v>
      </c>
      <c r="P4">
        <v>1</v>
      </c>
      <c r="Q4">
        <f>C58</f>
        <v>42807</v>
      </c>
      <c r="R4">
        <f t="shared" ref="R4:T7" si="0">D58</f>
        <v>4.93</v>
      </c>
      <c r="S4">
        <f t="shared" si="0"/>
        <v>3.5</v>
      </c>
      <c r="T4">
        <f t="shared" si="0"/>
        <v>91.57</v>
      </c>
      <c r="U4" s="8">
        <f>SUMPRODUCT($P$2:$T$2,P4:T4)</f>
        <v>217301.20330798568</v>
      </c>
    </row>
    <row r="5" spans="1:21" x14ac:dyDescent="0.2">
      <c r="A5" s="1">
        <v>44502</v>
      </c>
      <c r="B5">
        <v>151219</v>
      </c>
      <c r="C5">
        <v>28363</v>
      </c>
      <c r="D5">
        <v>5.87</v>
      </c>
      <c r="E5">
        <v>4.45</v>
      </c>
      <c r="F5">
        <v>83.83</v>
      </c>
      <c r="H5" s="2" t="s">
        <v>9</v>
      </c>
      <c r="I5" s="2">
        <v>0.82816321184961683</v>
      </c>
      <c r="O5" s="6" t="s">
        <v>34</v>
      </c>
      <c r="P5">
        <v>1</v>
      </c>
      <c r="Q5">
        <f t="shared" ref="Q5:Q7" si="1">C59</f>
        <v>43265</v>
      </c>
      <c r="R5">
        <f t="shared" si="0"/>
        <v>4.87</v>
      </c>
      <c r="S5">
        <f t="shared" si="0"/>
        <v>3.5</v>
      </c>
      <c r="T5">
        <f t="shared" si="0"/>
        <v>92.4</v>
      </c>
      <c r="U5" s="8">
        <f t="shared" ref="U5:U7" si="2">SUMPRODUCT($P$2:$T$2,P5:T5)</f>
        <v>220171.00789138034</v>
      </c>
    </row>
    <row r="6" spans="1:21" x14ac:dyDescent="0.2">
      <c r="A6" s="1">
        <v>44230</v>
      </c>
      <c r="B6">
        <v>152843</v>
      </c>
      <c r="C6">
        <v>28584</v>
      </c>
      <c r="D6">
        <v>5.87</v>
      </c>
      <c r="E6">
        <v>4.25</v>
      </c>
      <c r="F6">
        <v>79.97</v>
      </c>
      <c r="H6" s="2" t="s">
        <v>10</v>
      </c>
      <c r="I6" s="2">
        <v>0.81566599089322533</v>
      </c>
      <c r="O6" s="6" t="s">
        <v>35</v>
      </c>
      <c r="P6">
        <v>1</v>
      </c>
      <c r="Q6">
        <f t="shared" si="1"/>
        <v>43651</v>
      </c>
      <c r="R6">
        <f t="shared" si="0"/>
        <v>4.9000000000000004</v>
      </c>
      <c r="S6">
        <f t="shared" si="0"/>
        <v>3.5</v>
      </c>
      <c r="T6">
        <f t="shared" si="0"/>
        <v>90.33</v>
      </c>
      <c r="U6" s="8">
        <f t="shared" si="2"/>
        <v>218863.37442565535</v>
      </c>
    </row>
    <row r="7" spans="1:21" x14ac:dyDescent="0.2">
      <c r="A7" s="1">
        <v>44319</v>
      </c>
      <c r="B7">
        <v>173360</v>
      </c>
      <c r="C7">
        <v>28958</v>
      </c>
      <c r="D7">
        <v>6.13</v>
      </c>
      <c r="E7">
        <v>4.24</v>
      </c>
      <c r="F7">
        <v>89.27</v>
      </c>
      <c r="H7" s="2" t="s">
        <v>11</v>
      </c>
      <c r="I7" s="2">
        <v>11689.892189957467</v>
      </c>
      <c r="O7" s="6" t="s">
        <v>36</v>
      </c>
      <c r="P7">
        <v>1</v>
      </c>
      <c r="Q7">
        <f t="shared" si="1"/>
        <v>43759</v>
      </c>
      <c r="R7">
        <f t="shared" si="0"/>
        <v>4.7</v>
      </c>
      <c r="S7">
        <f t="shared" si="0"/>
        <v>3.55</v>
      </c>
      <c r="T7">
        <f t="shared" si="0"/>
        <v>93.07</v>
      </c>
      <c r="U7" s="8">
        <f t="shared" si="2"/>
        <v>223659.7911644369</v>
      </c>
    </row>
    <row r="8" spans="1:21" ht="15" thickBot="1" x14ac:dyDescent="0.25">
      <c r="A8" s="1">
        <v>44411</v>
      </c>
      <c r="B8">
        <v>178086</v>
      </c>
      <c r="C8">
        <v>29539</v>
      </c>
      <c r="D8">
        <v>6.13</v>
      </c>
      <c r="E8">
        <v>4</v>
      </c>
      <c r="F8">
        <v>89.3</v>
      </c>
      <c r="H8" s="3" t="s">
        <v>12</v>
      </c>
      <c r="I8" s="3">
        <v>60</v>
      </c>
      <c r="O8" s="14" t="s">
        <v>53</v>
      </c>
      <c r="P8" s="12"/>
      <c r="Q8" s="12" t="s">
        <v>54</v>
      </c>
      <c r="R8" s="12" t="s">
        <v>55</v>
      </c>
      <c r="S8" s="12" t="s">
        <v>4</v>
      </c>
      <c r="T8" s="12" t="s">
        <v>56</v>
      </c>
      <c r="U8" s="12"/>
    </row>
    <row r="9" spans="1:21" x14ac:dyDescent="0.2">
      <c r="A9" s="1">
        <v>44503</v>
      </c>
      <c r="B9">
        <v>154916</v>
      </c>
      <c r="C9">
        <v>29708</v>
      </c>
      <c r="D9">
        <v>5.83</v>
      </c>
      <c r="E9">
        <v>4</v>
      </c>
      <c r="F9">
        <v>91.97</v>
      </c>
      <c r="O9" s="11" t="s">
        <v>33</v>
      </c>
      <c r="P9" s="12">
        <v>1</v>
      </c>
      <c r="Q9" s="12">
        <f>Q4*1.05</f>
        <v>44947.35</v>
      </c>
      <c r="R9" s="12">
        <f>R4*0.98</f>
        <v>4.8313999999999995</v>
      </c>
      <c r="S9" s="12">
        <v>3.5</v>
      </c>
      <c r="T9" s="12">
        <f>T4*1.03</f>
        <v>94.317099999999996</v>
      </c>
      <c r="U9" s="13">
        <f>SUMPRODUCT($P$2:$T$2,P9:T9)</f>
        <v>228048.47701365547</v>
      </c>
    </row>
    <row r="10" spans="1:21" ht="15" thickBot="1" x14ac:dyDescent="0.25">
      <c r="A10" s="1">
        <v>44231</v>
      </c>
      <c r="B10">
        <v>159086</v>
      </c>
      <c r="C10">
        <v>30094</v>
      </c>
      <c r="D10">
        <v>5.7</v>
      </c>
      <c r="E10">
        <v>4</v>
      </c>
      <c r="F10">
        <v>98</v>
      </c>
      <c r="H10" t="s">
        <v>13</v>
      </c>
      <c r="O10" s="11" t="s">
        <v>34</v>
      </c>
      <c r="P10" s="12">
        <v>1</v>
      </c>
      <c r="Q10" s="12">
        <f t="shared" ref="Q10:Q12" si="3">Q5*1.05</f>
        <v>45428.25</v>
      </c>
      <c r="R10" s="12">
        <f t="shared" ref="R10:R12" si="4">R5*0.98</f>
        <v>4.7725999999999997</v>
      </c>
      <c r="S10" s="12">
        <v>3.5</v>
      </c>
      <c r="T10" s="12">
        <f t="shared" ref="T10:T12" si="5">T5*1.03</f>
        <v>95.172000000000011</v>
      </c>
      <c r="U10" s="13">
        <f t="shared" ref="U10:U12" si="6">SUMPRODUCT($P$2:$T$2,P10:T10)</f>
        <v>231010.93872776636</v>
      </c>
    </row>
    <row r="11" spans="1:21" x14ac:dyDescent="0.2">
      <c r="A11" s="1">
        <v>44320</v>
      </c>
      <c r="B11">
        <v>172174</v>
      </c>
      <c r="C11">
        <v>30537</v>
      </c>
      <c r="D11">
        <v>5.6</v>
      </c>
      <c r="E11">
        <v>4</v>
      </c>
      <c r="F11">
        <v>93.33</v>
      </c>
      <c r="H11" s="4"/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O11" s="11" t="s">
        <v>35</v>
      </c>
      <c r="P11" s="12">
        <v>1</v>
      </c>
      <c r="Q11" s="12">
        <f t="shared" si="3"/>
        <v>45833.55</v>
      </c>
      <c r="R11" s="12">
        <f t="shared" si="4"/>
        <v>4.8020000000000005</v>
      </c>
      <c r="S11" s="12">
        <v>3.5</v>
      </c>
      <c r="T11" s="12">
        <f t="shared" si="5"/>
        <v>93.039900000000003</v>
      </c>
      <c r="U11" s="13">
        <f t="shared" si="6"/>
        <v>229700.49253873003</v>
      </c>
    </row>
    <row r="12" spans="1:21" x14ac:dyDescent="0.2">
      <c r="A12" s="1">
        <v>44412</v>
      </c>
      <c r="B12">
        <v>178077</v>
      </c>
      <c r="C12">
        <v>30800</v>
      </c>
      <c r="D12">
        <v>5.43</v>
      </c>
      <c r="E12">
        <v>4.42</v>
      </c>
      <c r="F12">
        <v>95.6</v>
      </c>
      <c r="H12" s="2" t="s">
        <v>14</v>
      </c>
      <c r="I12" s="2">
        <v>4</v>
      </c>
      <c r="J12" s="2">
        <v>36222922722.477768</v>
      </c>
      <c r="K12" s="2">
        <v>9055730680.619442</v>
      </c>
      <c r="L12" s="2">
        <v>66.267789834192371</v>
      </c>
      <c r="M12" s="2">
        <v>2.1968743067485653E-20</v>
      </c>
      <c r="O12" s="11" t="s">
        <v>36</v>
      </c>
      <c r="P12" s="12">
        <v>1</v>
      </c>
      <c r="Q12" s="12">
        <f t="shared" si="3"/>
        <v>45946.950000000004</v>
      </c>
      <c r="R12" s="12">
        <f t="shared" si="4"/>
        <v>4.6059999999999999</v>
      </c>
      <c r="S12" s="12">
        <v>3.55</v>
      </c>
      <c r="T12" s="12">
        <f t="shared" si="5"/>
        <v>95.862099999999998</v>
      </c>
      <c r="U12" s="13">
        <f t="shared" si="6"/>
        <v>234575.9338295639</v>
      </c>
    </row>
    <row r="13" spans="1:21" x14ac:dyDescent="0.2">
      <c r="A13" s="1">
        <v>44504</v>
      </c>
      <c r="B13">
        <v>161216</v>
      </c>
      <c r="C13">
        <v>31353</v>
      </c>
      <c r="D13">
        <v>5.43</v>
      </c>
      <c r="E13">
        <v>4.9400000000000004</v>
      </c>
      <c r="F13">
        <v>93.87</v>
      </c>
      <c r="H13" s="2" t="s">
        <v>15</v>
      </c>
      <c r="I13" s="2">
        <v>55</v>
      </c>
      <c r="J13" s="2">
        <v>7515946867.7055731</v>
      </c>
      <c r="K13" s="2">
        <v>136653579.41282859</v>
      </c>
      <c r="L13" s="2"/>
      <c r="M13" s="2"/>
    </row>
    <row r="14" spans="1:21" ht="15" thickBot="1" x14ac:dyDescent="0.25">
      <c r="A14" s="1">
        <v>44232</v>
      </c>
      <c r="B14">
        <v>160070</v>
      </c>
      <c r="C14">
        <v>31145</v>
      </c>
      <c r="D14">
        <v>5.3</v>
      </c>
      <c r="E14">
        <v>5.44</v>
      </c>
      <c r="F14">
        <v>94.07</v>
      </c>
      <c r="H14" s="3" t="s">
        <v>16</v>
      </c>
      <c r="I14" s="3">
        <v>59</v>
      </c>
      <c r="J14" s="3">
        <v>43738869590.183342</v>
      </c>
      <c r="K14" s="3"/>
      <c r="L14" s="3"/>
      <c r="M14" s="3"/>
    </row>
    <row r="15" spans="1:21" ht="15" thickBot="1" x14ac:dyDescent="0.25">
      <c r="A15" s="1">
        <v>44321</v>
      </c>
      <c r="B15">
        <v>183594</v>
      </c>
      <c r="C15">
        <v>31533</v>
      </c>
      <c r="D15">
        <v>5.0999999999999996</v>
      </c>
      <c r="E15">
        <v>5.91</v>
      </c>
      <c r="F15">
        <v>90.2</v>
      </c>
    </row>
    <row r="16" spans="1:21" x14ac:dyDescent="0.2">
      <c r="A16" s="1">
        <v>44413</v>
      </c>
      <c r="B16">
        <v>184878</v>
      </c>
      <c r="C16">
        <v>31961</v>
      </c>
      <c r="D16">
        <v>4.97</v>
      </c>
      <c r="E16">
        <v>6.43</v>
      </c>
      <c r="F16">
        <v>87.5</v>
      </c>
      <c r="H16" s="4"/>
      <c r="I16" s="4" t="s">
        <v>23</v>
      </c>
      <c r="J16" s="4" t="s">
        <v>11</v>
      </c>
      <c r="K16" s="4" t="s">
        <v>24</v>
      </c>
      <c r="L16" s="4" t="s">
        <v>25</v>
      </c>
      <c r="M16" s="4" t="s">
        <v>26</v>
      </c>
      <c r="N16" s="4" t="s">
        <v>27</v>
      </c>
    </row>
    <row r="17" spans="1:14" x14ac:dyDescent="0.2">
      <c r="A17" s="1">
        <v>44505</v>
      </c>
      <c r="B17">
        <v>153405</v>
      </c>
      <c r="C17">
        <v>32396</v>
      </c>
      <c r="D17">
        <v>4.97</v>
      </c>
      <c r="E17">
        <v>6.97</v>
      </c>
      <c r="F17">
        <v>82.43</v>
      </c>
      <c r="H17" s="2" t="s">
        <v>17</v>
      </c>
      <c r="I17" s="2">
        <v>25428.255372398373</v>
      </c>
      <c r="J17" s="2">
        <v>37465.765691543878</v>
      </c>
      <c r="K17" s="2">
        <v>0.67870641112074204</v>
      </c>
      <c r="L17" s="2">
        <v>0.50016991012178735</v>
      </c>
      <c r="M17" s="2">
        <v>-49654.816913673581</v>
      </c>
      <c r="N17" s="2">
        <v>100511.32765847033</v>
      </c>
    </row>
    <row r="18" spans="1:14" x14ac:dyDescent="0.2">
      <c r="A18" s="1">
        <v>44233</v>
      </c>
      <c r="B18">
        <v>164864</v>
      </c>
      <c r="C18">
        <v>33217</v>
      </c>
      <c r="D18">
        <v>4.7300000000000004</v>
      </c>
      <c r="E18">
        <v>7.43</v>
      </c>
      <c r="F18">
        <v>88.93</v>
      </c>
      <c r="H18" s="2" t="s">
        <v>2</v>
      </c>
      <c r="I18" s="2">
        <v>3.2274615664639295</v>
      </c>
      <c r="J18" s="2">
        <v>0.39157130593209694</v>
      </c>
      <c r="K18" s="2">
        <v>8.2423341995943122</v>
      </c>
      <c r="L18" s="2">
        <v>3.5188083451446604E-11</v>
      </c>
      <c r="M18" s="2">
        <v>2.4427351335249927</v>
      </c>
      <c r="N18" s="2">
        <v>4.0121879994028662</v>
      </c>
    </row>
    <row r="19" spans="1:14" x14ac:dyDescent="0.2">
      <c r="A19" s="1">
        <v>44322</v>
      </c>
      <c r="B19">
        <v>178363</v>
      </c>
      <c r="C19">
        <v>33448</v>
      </c>
      <c r="D19">
        <v>4.63</v>
      </c>
      <c r="E19">
        <v>7.9</v>
      </c>
      <c r="F19">
        <v>83.8</v>
      </c>
      <c r="H19" s="2" t="s">
        <v>3</v>
      </c>
      <c r="I19" s="2">
        <v>-7666.8515781443248</v>
      </c>
      <c r="J19" s="2">
        <v>1662.4019148659306</v>
      </c>
      <c r="K19" s="2">
        <v>-4.6119121432572703</v>
      </c>
      <c r="L19" s="2">
        <v>2.4235967848192775E-5</v>
      </c>
      <c r="M19" s="2">
        <v>-10998.37946336128</v>
      </c>
      <c r="N19" s="2">
        <v>-4335.3236929273698</v>
      </c>
    </row>
    <row r="20" spans="1:14" x14ac:dyDescent="0.2">
      <c r="A20" s="1">
        <v>44414</v>
      </c>
      <c r="B20">
        <v>181615</v>
      </c>
      <c r="C20">
        <v>33696</v>
      </c>
      <c r="D20">
        <v>4.63</v>
      </c>
      <c r="E20">
        <v>8.25</v>
      </c>
      <c r="F20">
        <v>84.03</v>
      </c>
      <c r="H20" s="2" t="s">
        <v>4</v>
      </c>
      <c r="I20" s="2">
        <v>-3219.4991245446204</v>
      </c>
      <c r="J20" s="2">
        <v>1412.5313837533586</v>
      </c>
      <c r="K20" s="2">
        <v>-2.2792407740986347</v>
      </c>
      <c r="L20" s="2">
        <v>2.6555993804546405E-2</v>
      </c>
      <c r="M20" s="2">
        <v>-6050.2752753877367</v>
      </c>
      <c r="N20" s="2">
        <v>-388.72297370150409</v>
      </c>
    </row>
    <row r="21" spans="1:14" ht="15" thickBot="1" x14ac:dyDescent="0.25">
      <c r="A21" s="1">
        <v>44506</v>
      </c>
      <c r="B21">
        <v>160780</v>
      </c>
      <c r="C21">
        <v>33991</v>
      </c>
      <c r="D21">
        <v>4.43</v>
      </c>
      <c r="E21">
        <v>8.25</v>
      </c>
      <c r="F21">
        <v>92.47</v>
      </c>
      <c r="H21" s="3" t="s">
        <v>5</v>
      </c>
      <c r="I21" s="3">
        <v>1122.4290256210936</v>
      </c>
      <c r="J21" s="3">
        <v>210.67546309855561</v>
      </c>
      <c r="K21" s="3">
        <v>5.3277634192075451</v>
      </c>
      <c r="L21" s="3">
        <v>1.9059707735501073E-6</v>
      </c>
      <c r="M21" s="3">
        <v>700.22596283140842</v>
      </c>
      <c r="N21" s="3">
        <v>1544.6320884107788</v>
      </c>
    </row>
    <row r="22" spans="1:14" x14ac:dyDescent="0.2">
      <c r="A22" s="1">
        <v>44234</v>
      </c>
      <c r="B22">
        <v>167528</v>
      </c>
      <c r="C22">
        <v>34457</v>
      </c>
      <c r="D22">
        <v>4.5</v>
      </c>
      <c r="E22">
        <v>8.25</v>
      </c>
      <c r="F22">
        <v>92.2</v>
      </c>
    </row>
    <row r="23" spans="1:14" x14ac:dyDescent="0.2">
      <c r="A23" s="1">
        <v>44323</v>
      </c>
      <c r="B23">
        <v>180006</v>
      </c>
      <c r="C23">
        <v>34720</v>
      </c>
      <c r="D23">
        <v>4.5</v>
      </c>
      <c r="E23">
        <v>8.25</v>
      </c>
      <c r="F23">
        <v>86.9</v>
      </c>
    </row>
    <row r="24" spans="1:14" x14ac:dyDescent="0.2">
      <c r="A24" s="1">
        <v>44415</v>
      </c>
      <c r="B24">
        <v>179216</v>
      </c>
      <c r="C24">
        <v>34918</v>
      </c>
      <c r="D24">
        <v>4.67</v>
      </c>
      <c r="E24">
        <v>8.18</v>
      </c>
      <c r="F24">
        <v>85.73</v>
      </c>
    </row>
    <row r="25" spans="1:14" x14ac:dyDescent="0.2">
      <c r="A25" s="1">
        <v>44507</v>
      </c>
      <c r="B25">
        <v>160957</v>
      </c>
      <c r="C25">
        <v>35209</v>
      </c>
      <c r="D25">
        <v>4.8</v>
      </c>
      <c r="E25">
        <v>7.52</v>
      </c>
      <c r="F25">
        <v>77.5</v>
      </c>
    </row>
    <row r="26" spans="1:14" x14ac:dyDescent="0.2">
      <c r="A26" s="1">
        <v>44235</v>
      </c>
      <c r="B26">
        <v>158369</v>
      </c>
      <c r="C26">
        <v>35688</v>
      </c>
      <c r="D26">
        <v>5</v>
      </c>
      <c r="E26">
        <v>6.21</v>
      </c>
      <c r="F26">
        <v>72.900000000000006</v>
      </c>
    </row>
    <row r="27" spans="1:14" x14ac:dyDescent="0.2">
      <c r="A27" s="1">
        <v>44324</v>
      </c>
      <c r="B27">
        <v>158761</v>
      </c>
      <c r="C27">
        <v>36742</v>
      </c>
      <c r="D27">
        <v>5.33</v>
      </c>
      <c r="E27">
        <v>5.08</v>
      </c>
      <c r="F27">
        <v>59.6</v>
      </c>
    </row>
    <row r="28" spans="1:14" x14ac:dyDescent="0.2">
      <c r="A28" s="1">
        <v>44416</v>
      </c>
      <c r="B28">
        <v>146003</v>
      </c>
      <c r="C28">
        <v>36175</v>
      </c>
      <c r="D28">
        <v>6</v>
      </c>
      <c r="E28">
        <v>5</v>
      </c>
      <c r="F28">
        <v>64.83</v>
      </c>
    </row>
    <row r="29" spans="1:14" x14ac:dyDescent="0.2">
      <c r="A29" s="1">
        <v>44508</v>
      </c>
      <c r="B29">
        <v>112460</v>
      </c>
      <c r="C29">
        <v>35801</v>
      </c>
      <c r="D29">
        <v>6.87</v>
      </c>
      <c r="E29">
        <v>4.0599999999999996</v>
      </c>
      <c r="F29">
        <v>57.67</v>
      </c>
    </row>
    <row r="30" spans="1:14" x14ac:dyDescent="0.2">
      <c r="A30" s="1">
        <v>44236</v>
      </c>
      <c r="B30">
        <v>111819</v>
      </c>
      <c r="C30">
        <v>35459</v>
      </c>
      <c r="D30">
        <v>8.27</v>
      </c>
      <c r="E30">
        <v>3.25</v>
      </c>
      <c r="F30">
        <v>58.27</v>
      </c>
    </row>
    <row r="31" spans="1:14" x14ac:dyDescent="0.2">
      <c r="A31" s="1">
        <v>44325</v>
      </c>
      <c r="B31">
        <v>122950</v>
      </c>
      <c r="C31">
        <v>35798</v>
      </c>
      <c r="D31">
        <v>9.3000000000000007</v>
      </c>
      <c r="E31">
        <v>3.25</v>
      </c>
      <c r="F31">
        <v>68.2</v>
      </c>
    </row>
    <row r="32" spans="1:14" x14ac:dyDescent="0.2">
      <c r="A32" s="1">
        <v>44417</v>
      </c>
      <c r="B32">
        <v>132705</v>
      </c>
      <c r="C32">
        <v>35546</v>
      </c>
      <c r="D32">
        <v>9.6300000000000008</v>
      </c>
      <c r="E32">
        <v>3.25</v>
      </c>
      <c r="F32">
        <v>68.400000000000006</v>
      </c>
    </row>
    <row r="33" spans="1:6" x14ac:dyDescent="0.2">
      <c r="A33" s="1">
        <v>44509</v>
      </c>
      <c r="B33">
        <v>119091</v>
      </c>
      <c r="C33">
        <v>35658</v>
      </c>
      <c r="D33">
        <v>9.93</v>
      </c>
      <c r="E33">
        <v>3.25</v>
      </c>
      <c r="F33">
        <v>70.17</v>
      </c>
    </row>
    <row r="34" spans="1:6" x14ac:dyDescent="0.2">
      <c r="A34" s="1">
        <v>44237</v>
      </c>
      <c r="B34">
        <v>124117</v>
      </c>
      <c r="C34">
        <v>35744</v>
      </c>
      <c r="D34">
        <v>9.83</v>
      </c>
      <c r="E34">
        <v>3.25</v>
      </c>
      <c r="F34">
        <v>73.87</v>
      </c>
    </row>
    <row r="35" spans="1:6" x14ac:dyDescent="0.2">
      <c r="A35" s="1">
        <v>44326</v>
      </c>
      <c r="B35">
        <v>142278</v>
      </c>
      <c r="C35">
        <v>36183</v>
      </c>
      <c r="D35">
        <v>9.6300000000000008</v>
      </c>
      <c r="E35">
        <v>3.25</v>
      </c>
      <c r="F35">
        <v>73.930000000000007</v>
      </c>
    </row>
    <row r="36" spans="1:6" x14ac:dyDescent="0.2">
      <c r="A36" s="1">
        <v>44418</v>
      </c>
      <c r="B36">
        <v>144165</v>
      </c>
      <c r="C36">
        <v>36397</v>
      </c>
      <c r="D36">
        <v>9.4700000000000006</v>
      </c>
      <c r="E36">
        <v>3.25</v>
      </c>
      <c r="F36">
        <v>68.3</v>
      </c>
    </row>
    <row r="37" spans="1:6" x14ac:dyDescent="0.2">
      <c r="A37" s="1">
        <v>44510</v>
      </c>
      <c r="B37">
        <v>138913</v>
      </c>
      <c r="C37">
        <v>36770</v>
      </c>
      <c r="D37">
        <v>9.5</v>
      </c>
      <c r="E37">
        <v>3.25</v>
      </c>
      <c r="F37">
        <v>71.27</v>
      </c>
    </row>
    <row r="38" spans="1:6" x14ac:dyDescent="0.2">
      <c r="A38" s="1">
        <v>44238</v>
      </c>
      <c r="B38">
        <v>146009</v>
      </c>
      <c r="C38">
        <v>37436</v>
      </c>
      <c r="D38">
        <v>9.0299999999999994</v>
      </c>
      <c r="E38">
        <v>3.25</v>
      </c>
      <c r="F38">
        <v>73.069999999999993</v>
      </c>
    </row>
    <row r="39" spans="1:6" x14ac:dyDescent="0.2">
      <c r="A39" s="1">
        <v>44327</v>
      </c>
      <c r="B39">
        <v>154335</v>
      </c>
      <c r="C39">
        <v>37692</v>
      </c>
      <c r="D39">
        <v>9.07</v>
      </c>
      <c r="E39">
        <v>3.25</v>
      </c>
      <c r="F39">
        <v>71.87</v>
      </c>
    </row>
    <row r="40" spans="1:6" x14ac:dyDescent="0.2">
      <c r="A40" s="1">
        <v>44419</v>
      </c>
      <c r="B40">
        <v>154418</v>
      </c>
      <c r="C40">
        <v>38017</v>
      </c>
      <c r="D40">
        <v>9</v>
      </c>
      <c r="E40">
        <v>3.25</v>
      </c>
      <c r="F40">
        <v>59.67</v>
      </c>
    </row>
    <row r="41" spans="1:6" x14ac:dyDescent="0.2">
      <c r="A41" s="1">
        <v>44511</v>
      </c>
      <c r="B41">
        <v>154026</v>
      </c>
      <c r="C41">
        <v>38097</v>
      </c>
      <c r="D41">
        <v>8.6300000000000008</v>
      </c>
      <c r="E41">
        <v>3.25</v>
      </c>
      <c r="F41">
        <v>64.8</v>
      </c>
    </row>
    <row r="42" spans="1:6" x14ac:dyDescent="0.2">
      <c r="A42" s="1">
        <v>44239</v>
      </c>
      <c r="B42">
        <v>160743</v>
      </c>
      <c r="C42">
        <v>38880</v>
      </c>
      <c r="D42">
        <v>8.27</v>
      </c>
      <c r="E42">
        <v>3.25</v>
      </c>
      <c r="F42">
        <v>75.5</v>
      </c>
    </row>
    <row r="43" spans="1:6" x14ac:dyDescent="0.2">
      <c r="A43" s="1">
        <v>44328</v>
      </c>
      <c r="B43">
        <v>172000</v>
      </c>
      <c r="C43">
        <v>39234</v>
      </c>
      <c r="D43">
        <v>8.1999999999999993</v>
      </c>
      <c r="E43">
        <v>3.25</v>
      </c>
      <c r="F43">
        <v>76.3</v>
      </c>
    </row>
    <row r="44" spans="1:6" x14ac:dyDescent="0.2">
      <c r="A44" s="1">
        <v>44420</v>
      </c>
      <c r="B44">
        <v>172584</v>
      </c>
      <c r="C44">
        <v>39266</v>
      </c>
      <c r="D44">
        <v>8.0299999999999994</v>
      </c>
      <c r="E44">
        <v>3.25</v>
      </c>
      <c r="F44">
        <v>74.97</v>
      </c>
    </row>
    <row r="45" spans="1:6" x14ac:dyDescent="0.2">
      <c r="A45" s="1">
        <v>44512</v>
      </c>
      <c r="B45">
        <v>167223</v>
      </c>
      <c r="C45">
        <v>40436</v>
      </c>
      <c r="D45">
        <v>7.8</v>
      </c>
      <c r="E45">
        <v>3.25</v>
      </c>
      <c r="F45">
        <v>79.400000000000006</v>
      </c>
    </row>
    <row r="46" spans="1:6" x14ac:dyDescent="0.2">
      <c r="A46" s="1">
        <v>44240</v>
      </c>
      <c r="B46">
        <v>171221</v>
      </c>
      <c r="C46">
        <v>38828</v>
      </c>
      <c r="D46">
        <v>7.73</v>
      </c>
      <c r="E46">
        <v>3.25</v>
      </c>
      <c r="F46">
        <v>76.67</v>
      </c>
    </row>
    <row r="47" spans="1:6" x14ac:dyDescent="0.2">
      <c r="A47" s="1">
        <v>44329</v>
      </c>
      <c r="B47">
        <v>189832</v>
      </c>
      <c r="C47">
        <v>39010</v>
      </c>
      <c r="D47">
        <v>7.53</v>
      </c>
      <c r="E47">
        <v>3.25</v>
      </c>
      <c r="F47">
        <v>81.67</v>
      </c>
    </row>
    <row r="48" spans="1:6" x14ac:dyDescent="0.2">
      <c r="A48" s="1">
        <v>44421</v>
      </c>
      <c r="B48">
        <v>192517</v>
      </c>
      <c r="C48">
        <v>39306</v>
      </c>
      <c r="D48">
        <v>7.27</v>
      </c>
      <c r="E48">
        <v>3.25</v>
      </c>
      <c r="F48">
        <v>81.569999999999993</v>
      </c>
    </row>
    <row r="49" spans="1:6" x14ac:dyDescent="0.2">
      <c r="A49" s="1">
        <v>44513</v>
      </c>
      <c r="B49">
        <v>181804</v>
      </c>
      <c r="C49">
        <v>39481</v>
      </c>
      <c r="D49">
        <v>6.93</v>
      </c>
      <c r="E49">
        <v>3.25</v>
      </c>
      <c r="F49">
        <v>76.930000000000007</v>
      </c>
    </row>
    <row r="50" spans="1:6" x14ac:dyDescent="0.2">
      <c r="A50" s="1">
        <v>44241</v>
      </c>
      <c r="B50">
        <v>179902</v>
      </c>
      <c r="C50">
        <v>40049</v>
      </c>
      <c r="D50">
        <v>6.67</v>
      </c>
      <c r="E50">
        <v>3.25</v>
      </c>
      <c r="F50">
        <v>80.930000000000007</v>
      </c>
    </row>
    <row r="51" spans="1:6" x14ac:dyDescent="0.2">
      <c r="A51" s="1">
        <v>44330</v>
      </c>
      <c r="B51">
        <v>203914</v>
      </c>
      <c r="C51">
        <v>40693</v>
      </c>
      <c r="D51">
        <v>6.2</v>
      </c>
      <c r="E51">
        <v>3.25</v>
      </c>
      <c r="F51">
        <v>82.83</v>
      </c>
    </row>
    <row r="52" spans="1:6" x14ac:dyDescent="0.2">
      <c r="A52" s="1">
        <v>44422</v>
      </c>
      <c r="B52">
        <v>205791</v>
      </c>
      <c r="C52">
        <v>41128</v>
      </c>
      <c r="D52">
        <v>6.1</v>
      </c>
      <c r="E52">
        <v>3.25</v>
      </c>
      <c r="F52">
        <v>82.97</v>
      </c>
    </row>
    <row r="53" spans="1:6" x14ac:dyDescent="0.2">
      <c r="A53" s="1">
        <v>44514</v>
      </c>
      <c r="B53">
        <v>195535</v>
      </c>
      <c r="C53">
        <v>41478</v>
      </c>
      <c r="D53">
        <v>5.7</v>
      </c>
      <c r="E53">
        <v>3.25</v>
      </c>
      <c r="F53">
        <v>89.77</v>
      </c>
    </row>
    <row r="54" spans="1:6" x14ac:dyDescent="0.2">
      <c r="A54" s="1">
        <v>44242</v>
      </c>
      <c r="B54">
        <v>194135</v>
      </c>
      <c r="C54">
        <v>41447</v>
      </c>
      <c r="D54">
        <v>5.53</v>
      </c>
      <c r="E54">
        <v>3.25</v>
      </c>
      <c r="F54">
        <v>95.5</v>
      </c>
    </row>
    <row r="55" spans="1:6" x14ac:dyDescent="0.2">
      <c r="A55" s="1">
        <v>44331</v>
      </c>
      <c r="B55">
        <v>216311</v>
      </c>
      <c r="C55">
        <v>41966</v>
      </c>
      <c r="D55">
        <v>5.4</v>
      </c>
      <c r="E55">
        <v>3.25</v>
      </c>
      <c r="F55">
        <v>94.23</v>
      </c>
    </row>
    <row r="56" spans="1:6" x14ac:dyDescent="0.2">
      <c r="A56" s="1">
        <v>44423</v>
      </c>
      <c r="B56">
        <v>221493</v>
      </c>
      <c r="C56">
        <v>42343</v>
      </c>
      <c r="D56">
        <v>5.0999999999999996</v>
      </c>
      <c r="E56">
        <v>3.25</v>
      </c>
      <c r="F56">
        <v>90.73</v>
      </c>
    </row>
    <row r="57" spans="1:6" x14ac:dyDescent="0.2">
      <c r="A57" s="1">
        <v>44515</v>
      </c>
      <c r="B57">
        <v>210181</v>
      </c>
      <c r="C57">
        <v>42621</v>
      </c>
      <c r="D57">
        <v>5</v>
      </c>
      <c r="E57">
        <v>3.29</v>
      </c>
      <c r="F57">
        <v>91.3</v>
      </c>
    </row>
    <row r="58" spans="1:6" x14ac:dyDescent="0.2">
      <c r="A58" s="1">
        <v>44243</v>
      </c>
      <c r="B58">
        <v>204681</v>
      </c>
      <c r="C58">
        <v>42807</v>
      </c>
      <c r="D58">
        <v>4.93</v>
      </c>
      <c r="E58">
        <v>3.5</v>
      </c>
      <c r="F58">
        <v>91.57</v>
      </c>
    </row>
    <row r="59" spans="1:6" x14ac:dyDescent="0.2">
      <c r="A59" s="1">
        <v>44332</v>
      </c>
      <c r="B59">
        <v>221073</v>
      </c>
      <c r="C59">
        <v>43265</v>
      </c>
      <c r="D59">
        <v>4.87</v>
      </c>
      <c r="E59">
        <v>3.5</v>
      </c>
      <c r="F59">
        <v>92.4</v>
      </c>
    </row>
    <row r="60" spans="1:6" x14ac:dyDescent="0.2">
      <c r="A60" s="1">
        <v>44424</v>
      </c>
      <c r="B60">
        <v>229123</v>
      </c>
      <c r="C60">
        <v>43651</v>
      </c>
      <c r="D60">
        <v>4.9000000000000004</v>
      </c>
      <c r="E60">
        <v>3.5</v>
      </c>
      <c r="F60">
        <v>90.33</v>
      </c>
    </row>
    <row r="61" spans="1:6" x14ac:dyDescent="0.2">
      <c r="A61" s="1">
        <v>44516</v>
      </c>
      <c r="B61">
        <v>221392</v>
      </c>
      <c r="C61">
        <v>43759</v>
      </c>
      <c r="D61">
        <v>4.7</v>
      </c>
      <c r="E61">
        <v>3.55</v>
      </c>
      <c r="F61">
        <v>93.07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B87E07-A249-4FCB-A840-4602C0DEF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D4DDB-DB78-4306-A1E2-4E728C2944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DE5C07-7EC8-4FC9-9645-461DFD62B6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c5f2</vt:lpstr>
      <vt:lpstr>matrix</vt:lpstr>
      <vt:lpstr>WhatIf</vt:lpstr>
      <vt:lpstr>max profit</vt:lpstr>
      <vt:lpstr>c5f2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Tanat Iempreedee</cp:lastModifiedBy>
  <dcterms:created xsi:type="dcterms:W3CDTF">2021-06-28T03:15:51Z</dcterms:created>
  <dcterms:modified xsi:type="dcterms:W3CDTF">2021-07-09T08:07:03Z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